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7EA75EA4-2ACC-40F4-910D-2E6B36AFF112}" xr6:coauthVersionLast="47" xr6:coauthVersionMax="47" xr10:uidLastSave="{00000000-0000-0000-0000-000000000000}"/>
  <bookViews>
    <workbookView xWindow="-110" yWindow="-110" windowWidth="19420" windowHeight="10300" xr2:uid="{00000000-000D-0000-FFFF-FFFF00000000}"/>
  </bookViews>
  <sheets>
    <sheet name="Summary" sheetId="9" r:id="rId1"/>
    <sheet name="Table 1" sheetId="4" r:id="rId2"/>
    <sheet name="Table 2" sheetId="5" r:id="rId3"/>
    <sheet name="Capital O&amp;M" sheetId="6" r:id="rId4"/>
    <sheet name="Responses" sheetId="7" r:id="rId5"/>
    <sheet name="Respondents_x0009_" sheetId="8" r:id="rId6"/>
  </sheets>
  <definedNames>
    <definedName name="_xlnm.Print_Area" localSheetId="1">'Table 1'!$A$1:$K$20</definedName>
    <definedName name="_xlnm.Print_Area" localSheetId="2">'Table 2'!$A$1:$I$9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8" l="1"/>
  <c r="E8" i="8"/>
  <c r="D8" i="8"/>
  <c r="C8" i="8"/>
  <c r="B8" i="8"/>
  <c r="F6" i="8"/>
  <c r="F7" i="8"/>
  <c r="B3" i="9"/>
  <c r="F5" i="8"/>
  <c r="B2" i="9"/>
  <c r="B7" i="9"/>
  <c r="C5" i="7"/>
  <c r="C6" i="7"/>
  <c r="C7" i="7"/>
  <c r="C4" i="7"/>
  <c r="B5" i="7"/>
  <c r="B6" i="7"/>
  <c r="B7" i="7"/>
  <c r="B4" i="7"/>
  <c r="E4" i="7" s="1"/>
  <c r="A7" i="7"/>
  <c r="A6" i="7"/>
  <c r="A5" i="7"/>
  <c r="I6" i="5" l="1"/>
  <c r="I7" i="5"/>
  <c r="I8" i="5"/>
  <c r="I5" i="5"/>
  <c r="H5" i="5"/>
  <c r="G5" i="5"/>
  <c r="F9" i="5"/>
  <c r="I9" i="5" l="1"/>
  <c r="E7" i="7" l="1"/>
  <c r="E6" i="7"/>
  <c r="E5" i="7"/>
  <c r="F6" i="5"/>
  <c r="F7" i="5"/>
  <c r="F8" i="5"/>
  <c r="H8" i="5" s="1"/>
  <c r="F5" i="5"/>
  <c r="H17" i="4"/>
  <c r="F5" i="4"/>
  <c r="H5" i="4" s="1"/>
  <c r="F6" i="4"/>
  <c r="H6" i="4"/>
  <c r="F7" i="4"/>
  <c r="H7" i="4" s="1"/>
  <c r="F8" i="4"/>
  <c r="H8" i="4"/>
  <c r="F9" i="4"/>
  <c r="H9" i="4"/>
  <c r="F15" i="4"/>
  <c r="H15" i="4" s="1"/>
  <c r="F10" i="4"/>
  <c r="H10" i="4" s="1"/>
  <c r="F17" i="4"/>
  <c r="F16" i="4"/>
  <c r="H16" i="4"/>
  <c r="I16" i="4"/>
  <c r="G6" i="5"/>
  <c r="G7" i="5"/>
  <c r="H6" i="5"/>
  <c r="H7" i="5"/>
  <c r="K9" i="4" l="1"/>
  <c r="J9" i="4"/>
  <c r="J8" i="4"/>
  <c r="J16" i="4"/>
  <c r="K16" i="4" s="1"/>
  <c r="J17" i="4"/>
  <c r="K17" i="4" s="1"/>
  <c r="J7" i="4"/>
  <c r="J6" i="4"/>
  <c r="J10" i="4"/>
  <c r="K10" i="4" s="1"/>
  <c r="J15" i="4"/>
  <c r="I18" i="4" s="1"/>
  <c r="K15" i="4"/>
  <c r="J5" i="4"/>
  <c r="E8" i="7"/>
  <c r="G8" i="5"/>
  <c r="I9" i="4"/>
  <c r="I8" i="4"/>
  <c r="K8" i="4" s="1"/>
  <c r="I7" i="4"/>
  <c r="K7" i="4" s="1"/>
  <c r="I10" i="4"/>
  <c r="I15" i="4"/>
  <c r="I6" i="4"/>
  <c r="K6" i="4" s="1"/>
  <c r="I17" i="4"/>
  <c r="I5" i="4"/>
  <c r="K5" i="4" s="1"/>
  <c r="I20" i="4" l="1"/>
  <c r="M20" i="4" s="1"/>
  <c r="K11" i="4"/>
  <c r="K18" i="4"/>
  <c r="I11" i="4"/>
  <c r="B4" i="9" l="1"/>
  <c r="K20" i="4"/>
  <c r="B5" i="9" s="1"/>
</calcChain>
</file>

<file path=xl/sharedStrings.xml><?xml version="1.0" encoding="utf-8"?>
<sst xmlns="http://schemas.openxmlformats.org/spreadsheetml/2006/main" count="92" uniqueCount="75">
  <si>
    <t xml:space="preserve">(C)
Hours
per Respondent
per Year
(C=A x B)          </t>
  </si>
  <si>
    <t>Read instructions</t>
  </si>
  <si>
    <t>Gather information</t>
  </si>
  <si>
    <t>Update date code</t>
  </si>
  <si>
    <t>Variance application</t>
  </si>
  <si>
    <t>Recordkeeping</t>
  </si>
  <si>
    <t>Plan activities</t>
  </si>
  <si>
    <t>Implementation</t>
  </si>
  <si>
    <t>Charcoal lighter results</t>
  </si>
  <si>
    <t>Reporting</t>
  </si>
  <si>
    <t xml:space="preserve">(B)
Occurrences  per Year </t>
  </si>
  <si>
    <t xml:space="preserve">(A)
Person Hours per Occurrence         </t>
  </si>
  <si>
    <t>Innovative products application</t>
  </si>
  <si>
    <t>------------------------Included in 1----------------------------</t>
  </si>
  <si>
    <t xml:space="preserve">(A)
Respondent Hours
per Occurrence
(Technical hours)        </t>
  </si>
  <si>
    <t>Total for Reporting</t>
  </si>
  <si>
    <t>Total for Recordkeeping</t>
  </si>
  <si>
    <t>Managerial Labor Rates</t>
  </si>
  <si>
    <t>Technical Labor Rates</t>
  </si>
  <si>
    <t>Clerical Labor Rates</t>
  </si>
  <si>
    <t>(A)</t>
  </si>
  <si>
    <t>(B)</t>
  </si>
  <si>
    <t>(C)</t>
  </si>
  <si>
    <t>(D)</t>
  </si>
  <si>
    <t>(E)</t>
  </si>
  <si>
    <t>Total Annual Responses</t>
  </si>
  <si>
    <t>Information Collection Activity</t>
  </si>
  <si>
    <t>Number of Responses</t>
  </si>
  <si>
    <t>Number of Existing Respondents That Keep Records But Do Not Submit Reports</t>
  </si>
  <si>
    <t>Total Annual Responses E=(BxC)+D</t>
  </si>
  <si>
    <t>Total</t>
  </si>
  <si>
    <t>Number of Respondents</t>
  </si>
  <si>
    <t>Table 1: Annual Respondent Burden and Cost – National Volatile Organic Compound Emission Standards for Consumer Products (40 CFR Part 59, Subpart C) (Renewal).</t>
  </si>
  <si>
    <t xml:space="preserve">(D)
Number of
Respondents 
per Year                  </t>
  </si>
  <si>
    <t>Initial notification</t>
  </si>
  <si>
    <t>ICR Summary Information</t>
  </si>
  <si>
    <t>Hours per Response</t>
  </si>
  <si>
    <t>Total Estimated Burden Hours</t>
  </si>
  <si>
    <t>Total Estimated Costs</t>
  </si>
  <si>
    <t>Annualized Capital O&amp;M</t>
  </si>
  <si>
    <t>Form Number</t>
  </si>
  <si>
    <t>Not Applicable</t>
  </si>
  <si>
    <r>
      <t xml:space="preserve">REPORTING/RECORDKEEPING REQUIREMENT </t>
    </r>
    <r>
      <rPr>
        <vertAlign val="superscript"/>
        <sz val="12"/>
        <rFont val="Times New Roman"/>
        <family val="1"/>
      </rPr>
      <t>a</t>
    </r>
  </si>
  <si>
    <r>
      <t xml:space="preserve">
Total
Labor Costs
per Year </t>
    </r>
    <r>
      <rPr>
        <vertAlign val="superscript"/>
        <sz val="12"/>
        <rFont val="Times New Roman"/>
        <family val="1"/>
      </rPr>
      <t>b</t>
    </r>
    <r>
      <rPr>
        <sz val="12"/>
        <rFont val="Times New Roman"/>
        <family val="1"/>
      </rPr>
      <t xml:space="preserve">            </t>
    </r>
  </si>
  <si>
    <r>
      <t xml:space="preserve">Total Industry Burden (rounded) </t>
    </r>
    <r>
      <rPr>
        <b/>
        <vertAlign val="superscript"/>
        <sz val="12"/>
        <rFont val="Times New Roman"/>
        <family val="1"/>
      </rPr>
      <t>c</t>
    </r>
  </si>
  <si>
    <r>
      <rPr>
        <vertAlign val="superscript"/>
        <sz val="12"/>
        <rFont val="Times New Roman"/>
        <family val="1"/>
      </rPr>
      <t>b</t>
    </r>
    <r>
      <rPr>
        <sz val="12"/>
        <rFont val="Times New Roman"/>
        <family val="1"/>
      </rPr>
      <t xml:space="preserve"> This ICR uses the following labor rates: Managerial $163.17 ($77.70 + 110%); Technical $130.28 ($62.04 + 110%); and Clerical $65.71 ($31.29 + 110%).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 </t>
    </r>
  </si>
  <si>
    <r>
      <rPr>
        <vertAlign val="superscript"/>
        <sz val="12"/>
        <rFont val="Times New Roman"/>
        <family val="1"/>
      </rPr>
      <t>c</t>
    </r>
    <r>
      <rPr>
        <sz val="12"/>
        <rFont val="Times New Roman"/>
        <family val="1"/>
      </rPr>
      <t xml:space="preserve"> Totals have been rounded to 3 significant figures. Figures may not add exactly due to rounding.</t>
    </r>
  </si>
  <si>
    <t>The only costs to the regulated industry resulting from information collection activities required by the subject standard(s) are labor costs. There are no capital/startup or operation and maintenance costs.</t>
  </si>
  <si>
    <t>Table 2: Average Annual EPA Burden and Cost – National Volatile Organic Compound Emission Standards for Consumer Products (40 CFR Part 59, Subpart C) (Renewal)</t>
  </si>
  <si>
    <t>Managerial Labor Rate</t>
  </si>
  <si>
    <t>Technical Labor Rate</t>
  </si>
  <si>
    <t>Clerical Labor Rate</t>
  </si>
  <si>
    <t xml:space="preserve">(E)
Technical Hours
per Year
(E=C x D)        </t>
  </si>
  <si>
    <t xml:space="preserve">(F)
Management 
Hours per Year
(F= E x 0.05)        </t>
  </si>
  <si>
    <t xml:space="preserve">(G)
Clerical Hours 
per Year
(G= E x 0.1)        </t>
  </si>
  <si>
    <t xml:space="preserve">(C)
Technical Person Hours
(C=A x B)          </t>
  </si>
  <si>
    <t xml:space="preserve">(D)
Management Person Hours
(D = C x 0.05)            </t>
  </si>
  <si>
    <t xml:space="preserve">(E)
Clerical Person Hours
(E=C x 0.1)        </t>
  </si>
  <si>
    <r>
      <t xml:space="preserve">
Total Cost per Year </t>
    </r>
    <r>
      <rPr>
        <vertAlign val="superscript"/>
        <sz val="12"/>
        <rFont val="Times New Roman"/>
        <family val="1"/>
      </rPr>
      <t>b</t>
    </r>
  </si>
  <si>
    <r>
      <t xml:space="preserve">Total Agency Burden </t>
    </r>
    <r>
      <rPr>
        <b/>
        <vertAlign val="superscript"/>
        <sz val="12"/>
        <rFont val="Times New Roman"/>
        <family val="1"/>
      </rPr>
      <t>c</t>
    </r>
  </si>
  <si>
    <r>
      <rPr>
        <vertAlign val="superscript"/>
        <sz val="12"/>
        <rFont val="Times New Roman"/>
        <family val="1"/>
      </rPr>
      <t>b</t>
    </r>
    <r>
      <rPr>
        <sz val="12"/>
        <rFont val="Times New Roman"/>
        <family val="1"/>
      </rPr>
      <t xml:space="preserve"> The cost is based on the following labor rates: Managerial rate of $73.46 (GS-13, Step 5, $45.91 + 60%), Technical rate of $54.51 (GS-12, Step 1, $34.07 + 60%), and Clerical rate of $29.50 (GS-6, Step 3, $18.44 + 60%).  These rates are from the Office of Personnel Management (OPM), 2023 General Schedule, which excludes locality, rates of pay. The rates have been increased by 60 percent to account for the benefit packages available to government employees. </t>
    </r>
  </si>
  <si>
    <t>hrs/response</t>
  </si>
  <si>
    <t xml:space="preserve">(B)
Number of
Occurrences
per Respondent
per Year                        </t>
  </si>
  <si>
    <t>Respondents That Submit Reports</t>
  </si>
  <si>
    <t>Respondents That Do Not Submit Any Reports</t>
  </si>
  <si>
    <t>Year</t>
  </si>
  <si>
    <r>
      <t xml:space="preserve">Number of New Respondents </t>
    </r>
    <r>
      <rPr>
        <vertAlign val="superscript"/>
        <sz val="12"/>
        <color rgb="FF000000"/>
        <rFont val="Times New Roman"/>
        <family val="1"/>
      </rPr>
      <t>1</t>
    </r>
  </si>
  <si>
    <t>Number of Existing Respondents</t>
  </si>
  <si>
    <t>Number of Existing Respondents that keep records but do not submit reports</t>
  </si>
  <si>
    <t>Number of Existing Respondents That Are Also New Respondents</t>
  </si>
  <si>
    <t>Average</t>
  </si>
  <si>
    <t>Number of Respondents (E=A+B+C-D)</t>
  </si>
  <si>
    <r>
      <t>1</t>
    </r>
    <r>
      <rPr>
        <sz val="12"/>
        <color rgb="FF000000"/>
        <rFont val="Times New Roman"/>
        <family val="1"/>
      </rPr>
      <t xml:space="preserve"> The recordkeeping and reporting requirements of 40 CFR Part 59, Subpart C apply to distributors named on product labels or manufacturers or importers of products. We have assumed that 337 respondents per year will do new reporting or recordkeeping due to changes in products.</t>
    </r>
  </si>
  <si>
    <r>
      <rPr>
        <vertAlign val="superscript"/>
        <sz val="12"/>
        <rFont val="Times New Roman"/>
        <family val="1"/>
      </rPr>
      <t>a</t>
    </r>
    <r>
      <rPr>
        <sz val="12"/>
        <rFont val="Times New Roman"/>
        <family val="1"/>
      </rPr>
      <t xml:space="preserve"> The recordkeeping and reporting requirements of 40 CFR Part 59, Subpart C apply to distributors named on product labels or manufacturers or importers of products. We have assumed that 337 respondents per year will do new reporting or recordkeeping due to changes in products.</t>
    </r>
  </si>
  <si>
    <r>
      <rPr>
        <vertAlign val="superscript"/>
        <sz val="12"/>
        <rFont val="Times New Roman"/>
        <family val="1"/>
      </rPr>
      <t>a</t>
    </r>
    <r>
      <rPr>
        <sz val="12"/>
        <rFont val="Times New Roman"/>
        <family val="1"/>
      </rPr>
      <t xml:space="preserve"> The recordkeeping and reporting requirements of 40 CFR Part 59, Subpart C apply to distributors named on product labels or manufacturers or importers of products. We have assumed that 337 respondents per year will do new reporting or recordkeeping due to changes in products . We assume that 37 of these respondents will submit reports for Agency review.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</si>
</sst>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41" formatCode="_(* #,##0_);_(* \(#,##0\);_(* &quot;-&quot;_);_(@_)"/>
    <numFmt numFmtId="43" formatCode="_(* #,##0.00_);_(* \(#,##0.00\);_(* &quot;-&quot;??_);_(@_)"/>
    <numFmt numFmtId="164" formatCode="&quot;$&quot;#,##0"/>
    <numFmt numFmtId="165" formatCode="&quot;$&quot;#,##0.00"/>
    <numFmt numFmtId="166" formatCode="0.0"/>
    <numFmt numFmtId="167" formatCode="_(&quot;$&quot;* #,##0_);_(&quot;$&quot;* \(#,##0\);_(&quot;$&quot;* &quot;-&quot;??_);_(@_)"/>
  </numFmts>
  <fonts count="24" x14ac:knownFonts="1">
    <font>
      <sz val="10"/>
      <name val="Arial"/>
    </font>
    <font>
      <sz val="10"/>
      <name val="Arial"/>
    </font>
    <font>
      <sz val="10"/>
      <name val="Times New Roman"/>
      <family val="1"/>
    </font>
    <font>
      <vertAlign val="superscript"/>
      <sz val="12"/>
      <name val="Times New Roman"/>
      <family val="1"/>
    </font>
    <font>
      <sz val="8"/>
      <name val="Arial"/>
      <family val="2"/>
    </font>
    <font>
      <u/>
      <sz val="10"/>
      <name val="Arial"/>
      <family val="2"/>
    </font>
    <font>
      <sz val="10"/>
      <name val="Arial"/>
      <family val="2"/>
    </font>
    <font>
      <vertAlign val="superscript"/>
      <sz val="12"/>
      <name val="Arial"/>
      <family val="2"/>
    </font>
    <font>
      <vertAlign val="superscript"/>
      <sz val="12"/>
      <color indexed="8"/>
      <name val="Arial"/>
      <family val="2"/>
    </font>
    <font>
      <sz val="10"/>
      <color theme="1"/>
      <name val="Times New Roman"/>
      <family val="1"/>
    </font>
    <font>
      <sz val="10"/>
      <color theme="1"/>
      <name val="Calibri"/>
      <family val="2"/>
      <scheme val="minor"/>
    </font>
    <font>
      <b/>
      <sz val="10"/>
      <color theme="1"/>
      <name val="Times New Roman"/>
      <family val="1"/>
    </font>
    <font>
      <b/>
      <sz val="12"/>
      <color rgb="FF000000"/>
      <name val="Times New Roman"/>
      <family val="1"/>
    </font>
    <font>
      <sz val="10"/>
      <color rgb="FF000000"/>
      <name val="Times New Roman"/>
      <family val="1"/>
    </font>
    <font>
      <b/>
      <sz val="12"/>
      <name val="Times New Roman"/>
      <family val="1"/>
    </font>
    <font>
      <u/>
      <sz val="12"/>
      <name val="Times New Roman"/>
      <family val="1"/>
    </font>
    <font>
      <sz val="12"/>
      <name val="Times New Roman"/>
      <family val="1"/>
    </font>
    <font>
      <b/>
      <vertAlign val="superscript"/>
      <sz val="12"/>
      <name val="Times New Roman"/>
      <family val="1"/>
    </font>
    <font>
      <vertAlign val="superscript"/>
      <sz val="12"/>
      <color indexed="8"/>
      <name val="Times New Roman"/>
      <family val="1"/>
    </font>
    <font>
      <sz val="12"/>
      <color indexed="9"/>
      <name val="Times New Roman"/>
      <family val="1"/>
    </font>
    <font>
      <b/>
      <sz val="12"/>
      <color theme="1"/>
      <name val="Times New Roman"/>
      <family val="1"/>
    </font>
    <font>
      <sz val="12"/>
      <color theme="1"/>
      <name val="Times New Roman"/>
      <family val="1"/>
    </font>
    <font>
      <sz val="12"/>
      <color rgb="FF000000"/>
      <name val="Times New Roman"/>
      <family val="1"/>
    </font>
    <font>
      <vertAlign val="superscript"/>
      <sz val="12"/>
      <color rgb="FF000000"/>
      <name val="Times New Roman"/>
      <family val="1"/>
    </font>
  </fonts>
  <fills count="4">
    <fill>
      <patternFill patternType="none"/>
    </fill>
    <fill>
      <patternFill patternType="gray125"/>
    </fill>
    <fill>
      <patternFill patternType="solid">
        <fgColor indexed="22"/>
        <bgColor indexed="22"/>
      </patternFill>
    </fill>
    <fill>
      <patternFill patternType="solid">
        <fgColor theme="0"/>
        <bgColor indexed="64"/>
      </patternFill>
    </fill>
  </fills>
  <borders count="30">
    <border>
      <left/>
      <right/>
      <top/>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8"/>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medium">
        <color indexed="64"/>
      </right>
      <top style="medium">
        <color indexed="64"/>
      </top>
      <bottom/>
      <diagonal/>
    </border>
  </borders>
  <cellStyleXfs count="2">
    <xf numFmtId="0" fontId="0" fillId="0" borderId="0"/>
    <xf numFmtId="43" fontId="1" fillId="0" borderId="0" applyFont="0" applyFill="0" applyBorder="0" applyAlignment="0" applyProtection="0"/>
  </cellStyleXfs>
  <cellXfs count="129">
    <xf numFmtId="0" fontId="0" fillId="0" borderId="0" xfId="0"/>
    <xf numFmtId="0" fontId="5" fillId="0" borderId="0" xfId="0" applyFont="1" applyAlignment="1">
      <alignment wrapText="1"/>
    </xf>
    <xf numFmtId="0" fontId="6" fillId="0" borderId="0" xfId="0" applyFont="1" applyAlignment="1">
      <alignment wrapText="1"/>
    </xf>
    <xf numFmtId="0" fontId="2" fillId="0" borderId="0" xfId="0" applyFont="1" applyAlignment="1">
      <alignment wrapText="1"/>
    </xf>
    <xf numFmtId="0" fontId="6" fillId="0" borderId="0" xfId="0" applyFont="1"/>
    <xf numFmtId="0" fontId="7" fillId="0" borderId="0" xfId="0" applyFont="1" applyAlignment="1">
      <alignment wrapText="1"/>
    </xf>
    <xf numFmtId="0" fontId="2" fillId="0" borderId="0" xfId="0" applyFont="1"/>
    <xf numFmtId="0" fontId="8" fillId="0" borderId="0" xfId="0" applyFont="1"/>
    <xf numFmtId="0" fontId="3" fillId="0" borderId="0" xfId="0" applyFont="1"/>
    <xf numFmtId="2" fontId="6" fillId="0" borderId="0" xfId="0" applyNumberFormat="1" applyFont="1"/>
    <xf numFmtId="0" fontId="10" fillId="0" borderId="0" xfId="0" applyFont="1"/>
    <xf numFmtId="0" fontId="11" fillId="0" borderId="6" xfId="0" applyFont="1" applyBorder="1" applyAlignment="1">
      <alignment horizontal="center" vertical="center" wrapText="1"/>
    </xf>
    <xf numFmtId="0" fontId="9" fillId="0" borderId="6" xfId="0" applyFont="1" applyBorder="1" applyAlignment="1">
      <alignment vertical="center" wrapText="1"/>
    </xf>
    <xf numFmtId="0" fontId="9"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9" fillId="0" borderId="6" xfId="0" applyFont="1" applyBorder="1" applyAlignment="1">
      <alignment horizontal="left" vertical="center" wrapText="1"/>
    </xf>
    <xf numFmtId="1" fontId="11" fillId="0" borderId="6" xfId="0" applyNumberFormat="1" applyFont="1" applyBorder="1" applyAlignment="1">
      <alignment horizontal="center" vertical="center" wrapText="1"/>
    </xf>
    <xf numFmtId="0" fontId="9" fillId="0" borderId="13" xfId="0" applyFont="1" applyBorder="1" applyAlignment="1">
      <alignment vertical="center" wrapText="1"/>
    </xf>
    <xf numFmtId="0" fontId="9" fillId="0" borderId="13" xfId="0" applyFont="1" applyBorder="1" applyAlignment="1">
      <alignment horizontal="center" vertical="center" wrapText="1"/>
    </xf>
    <xf numFmtId="0" fontId="11" fillId="0" borderId="13" xfId="0" applyFont="1" applyBorder="1" applyAlignment="1">
      <alignment horizontal="center" vertical="center" wrapText="1"/>
    </xf>
    <xf numFmtId="1" fontId="11" fillId="0" borderId="13" xfId="0" applyNumberFormat="1" applyFont="1" applyBorder="1" applyAlignment="1">
      <alignment horizontal="center" vertical="center" wrapText="1"/>
    </xf>
    <xf numFmtId="0" fontId="14" fillId="0" borderId="0" xfId="0" applyFont="1"/>
    <xf numFmtId="0" fontId="14" fillId="0" borderId="11" xfId="0" applyFont="1" applyBorder="1"/>
    <xf numFmtId="0" fontId="15" fillId="0" borderId="0" xfId="0" applyFont="1" applyAlignment="1">
      <alignment wrapText="1"/>
    </xf>
    <xf numFmtId="0" fontId="16" fillId="2" borderId="1" xfId="0" applyFont="1" applyFill="1" applyBorder="1" applyAlignment="1">
      <alignment horizontal="center" vertical="top" wrapText="1"/>
    </xf>
    <xf numFmtId="0" fontId="16" fillId="2" borderId="1" xfId="0" quotePrefix="1" applyFont="1" applyFill="1" applyBorder="1" applyAlignment="1">
      <alignment horizontal="center" vertical="top" wrapText="1"/>
    </xf>
    <xf numFmtId="0" fontId="16" fillId="2" borderId="2" xfId="0" applyFont="1" applyFill="1" applyBorder="1" applyAlignment="1">
      <alignment horizontal="center" vertical="top" wrapText="1"/>
    </xf>
    <xf numFmtId="0" fontId="16" fillId="2" borderId="3" xfId="0" applyFont="1" applyFill="1" applyBorder="1" applyAlignment="1">
      <alignment horizontal="center" vertical="top" wrapText="1"/>
    </xf>
    <xf numFmtId="0" fontId="16" fillId="0" borderId="0" xfId="0" applyFont="1" applyAlignment="1">
      <alignment wrapText="1"/>
    </xf>
    <xf numFmtId="0" fontId="14" fillId="0" borderId="4" xfId="0" applyFont="1" applyBorder="1"/>
    <xf numFmtId="0" fontId="16" fillId="0" borderId="5" xfId="0" applyFont="1" applyBorder="1"/>
    <xf numFmtId="0" fontId="16" fillId="0" borderId="7" xfId="0" applyFont="1" applyBorder="1"/>
    <xf numFmtId="0" fontId="16" fillId="0" borderId="6" xfId="0" applyFont="1" applyBorder="1" applyAlignment="1">
      <alignment horizontal="center"/>
    </xf>
    <xf numFmtId="0" fontId="16" fillId="0" borderId="6" xfId="0" applyFont="1" applyBorder="1" applyAlignment="1">
      <alignment horizontal="right"/>
    </xf>
    <xf numFmtId="0" fontId="16" fillId="0" borderId="6" xfId="0" applyFont="1" applyBorder="1"/>
    <xf numFmtId="0" fontId="16" fillId="0" borderId="0" xfId="0" applyFont="1"/>
    <xf numFmtId="0" fontId="16" fillId="0" borderId="4" xfId="0" applyFont="1" applyBorder="1" applyAlignment="1">
      <alignment horizontal="left"/>
    </xf>
    <xf numFmtId="0" fontId="16" fillId="0" borderId="7" xfId="0" applyFont="1" applyBorder="1" applyAlignment="1">
      <alignment horizontal="left"/>
    </xf>
    <xf numFmtId="1" fontId="16" fillId="0" borderId="6" xfId="0" applyNumberFormat="1" applyFont="1" applyBorder="1" applyAlignment="1">
      <alignment horizontal="center"/>
    </xf>
    <xf numFmtId="0" fontId="16" fillId="0" borderId="4" xfId="0" applyFont="1" applyBorder="1" applyAlignment="1">
      <alignment horizontal="center"/>
    </xf>
    <xf numFmtId="167" fontId="16" fillId="0" borderId="6" xfId="0" applyNumberFormat="1" applyFont="1" applyBorder="1" applyAlignment="1">
      <alignment horizontal="center"/>
    </xf>
    <xf numFmtId="0" fontId="14" fillId="0" borderId="6" xfId="0" applyFont="1" applyBorder="1"/>
    <xf numFmtId="165" fontId="16" fillId="0" borderId="6" xfId="0" applyNumberFormat="1" applyFont="1" applyBorder="1"/>
    <xf numFmtId="0" fontId="16" fillId="0" borderId="5" xfId="0" applyFont="1" applyBorder="1" applyAlignment="1">
      <alignment horizontal="left"/>
    </xf>
    <xf numFmtId="0" fontId="14" fillId="0" borderId="7" xfId="0" applyFont="1" applyBorder="1" applyAlignment="1">
      <alignment horizontal="right"/>
    </xf>
    <xf numFmtId="167" fontId="14" fillId="0" borderId="6" xfId="0" applyNumberFormat="1" applyFont="1" applyBorder="1"/>
    <xf numFmtId="37" fontId="16" fillId="0" borderId="4" xfId="1" applyNumberFormat="1" applyFont="1" applyFill="1" applyBorder="1" applyAlignment="1">
      <alignment horizontal="center"/>
    </xf>
    <xf numFmtId="1" fontId="16" fillId="0" borderId="6" xfId="0" applyNumberFormat="1" applyFont="1" applyBorder="1"/>
    <xf numFmtId="167" fontId="16" fillId="0" borderId="0" xfId="0" applyNumberFormat="1" applyFont="1"/>
    <xf numFmtId="166" fontId="16" fillId="0" borderId="4" xfId="1" applyNumberFormat="1" applyFont="1" applyFill="1" applyBorder="1" applyAlignment="1">
      <alignment horizontal="center"/>
    </xf>
    <xf numFmtId="0" fontId="16" fillId="0" borderId="4" xfId="0" applyFont="1" applyBorder="1"/>
    <xf numFmtId="0" fontId="14" fillId="0" borderId="6" xfId="0" applyFont="1" applyBorder="1" applyAlignment="1">
      <alignment horizontal="center"/>
    </xf>
    <xf numFmtId="37" fontId="14" fillId="0" borderId="4" xfId="1" applyNumberFormat="1" applyFont="1" applyFill="1" applyBorder="1" applyAlignment="1">
      <alignment horizontal="center"/>
    </xf>
    <xf numFmtId="3" fontId="14" fillId="0" borderId="4" xfId="1" applyNumberFormat="1" applyFont="1" applyFill="1" applyBorder="1" applyAlignment="1">
      <alignment horizontal="center"/>
    </xf>
    <xf numFmtId="3" fontId="16" fillId="0" borderId="6" xfId="0" applyNumberFormat="1" applyFont="1" applyBorder="1" applyAlignment="1">
      <alignment horizontal="center"/>
    </xf>
    <xf numFmtId="1" fontId="16" fillId="0" borderId="4" xfId="1" applyNumberFormat="1" applyFont="1" applyFill="1" applyBorder="1" applyAlignment="1">
      <alignment horizontal="center"/>
    </xf>
    <xf numFmtId="37" fontId="16" fillId="0" borderId="0" xfId="0" applyNumberFormat="1" applyFont="1"/>
    <xf numFmtId="0" fontId="14" fillId="0" borderId="13" xfId="0" applyFont="1" applyBorder="1"/>
    <xf numFmtId="0" fontId="16" fillId="0" borderId="13" xfId="0" applyFont="1" applyBorder="1"/>
    <xf numFmtId="0" fontId="16" fillId="0" borderId="13" xfId="0" applyFont="1" applyBorder="1" applyAlignment="1">
      <alignment horizontal="center"/>
    </xf>
    <xf numFmtId="0" fontId="14" fillId="0" borderId="13" xfId="0" applyFont="1" applyBorder="1" applyAlignment="1">
      <alignment horizontal="center"/>
    </xf>
    <xf numFmtId="37" fontId="14" fillId="0" borderId="13" xfId="1" applyNumberFormat="1" applyFont="1" applyFill="1" applyBorder="1" applyAlignment="1">
      <alignment horizontal="center"/>
    </xf>
    <xf numFmtId="167" fontId="14" fillId="0" borderId="13" xfId="0" applyNumberFormat="1" applyFont="1" applyBorder="1"/>
    <xf numFmtId="0" fontId="16" fillId="0" borderId="0" xfId="0" applyFont="1" applyAlignment="1">
      <alignment vertical="center"/>
    </xf>
    <xf numFmtId="0" fontId="14" fillId="0" borderId="0" xfId="0" applyFont="1" applyAlignment="1">
      <alignment horizontal="left"/>
    </xf>
    <xf numFmtId="0" fontId="14" fillId="0" borderId="0" xfId="0" applyFont="1" applyAlignment="1">
      <alignment horizontal="centerContinuous"/>
    </xf>
    <xf numFmtId="0" fontId="18" fillId="0" borderId="0" xfId="0" applyFont="1"/>
    <xf numFmtId="0" fontId="16" fillId="0" borderId="0" xfId="0" applyFont="1" applyAlignment="1">
      <alignment horizontal="centerContinuous"/>
    </xf>
    <xf numFmtId="0" fontId="19" fillId="0" borderId="0" xfId="0" applyFont="1" applyAlignment="1">
      <alignment horizontal="left"/>
    </xf>
    <xf numFmtId="0" fontId="19" fillId="0" borderId="0" xfId="0" applyFont="1"/>
    <xf numFmtId="165" fontId="19" fillId="0" borderId="0" xfId="0" applyNumberFormat="1" applyFont="1"/>
    <xf numFmtId="0" fontId="16" fillId="2" borderId="8" xfId="0" applyFont="1" applyFill="1" applyBorder="1" applyAlignment="1">
      <alignment horizontal="center" vertical="top" wrapText="1"/>
    </xf>
    <xf numFmtId="0" fontId="16" fillId="2" borderId="6" xfId="0" applyFont="1" applyFill="1" applyBorder="1" applyAlignment="1">
      <alignment horizontal="center" vertical="top" wrapText="1"/>
    </xf>
    <xf numFmtId="0" fontId="21" fillId="0" borderId="6" xfId="0" applyFont="1" applyBorder="1" applyAlignment="1">
      <alignment horizontal="center" vertical="top" wrapText="1"/>
    </xf>
    <xf numFmtId="165" fontId="16" fillId="0" borderId="7" xfId="0" applyNumberFormat="1" applyFont="1" applyBorder="1" applyAlignment="1">
      <alignment horizontal="right"/>
    </xf>
    <xf numFmtId="0" fontId="20" fillId="0" borderId="7" xfId="0" applyFont="1" applyBorder="1" applyAlignment="1">
      <alignment vertical="top" wrapText="1"/>
    </xf>
    <xf numFmtId="165" fontId="16" fillId="0" borderId="0" xfId="0" applyNumberFormat="1" applyFont="1"/>
    <xf numFmtId="164" fontId="16" fillId="0" borderId="6" xfId="0" applyNumberFormat="1" applyFont="1" applyBorder="1" applyAlignment="1">
      <alignment horizontal="right"/>
    </xf>
    <xf numFmtId="164" fontId="14" fillId="3" borderId="7" xfId="0" applyNumberFormat="1" applyFont="1" applyFill="1" applyBorder="1" applyAlignment="1">
      <alignment horizontal="right"/>
    </xf>
    <xf numFmtId="5" fontId="14" fillId="0" borderId="6" xfId="0" applyNumberFormat="1" applyFont="1" applyBorder="1"/>
    <xf numFmtId="1" fontId="16" fillId="0" borderId="0" xfId="0" applyNumberFormat="1" applyFont="1"/>
    <xf numFmtId="41" fontId="0" fillId="0" borderId="0" xfId="0" applyNumberFormat="1" applyAlignment="1">
      <alignment horizontal="right"/>
    </xf>
    <xf numFmtId="3" fontId="0" fillId="0" borderId="0" xfId="0" applyNumberFormat="1" applyAlignment="1">
      <alignment horizontal="right"/>
    </xf>
    <xf numFmtId="6" fontId="0" fillId="0" borderId="0" xfId="0" applyNumberFormat="1" applyAlignment="1">
      <alignment horizontal="right"/>
    </xf>
    <xf numFmtId="1" fontId="0" fillId="0" borderId="0" xfId="0" applyNumberFormat="1" applyAlignment="1">
      <alignment horizontal="right"/>
    </xf>
    <xf numFmtId="0" fontId="6" fillId="0" borderId="0" xfId="0" applyFont="1" applyAlignment="1">
      <alignment horizontal="right"/>
    </xf>
    <xf numFmtId="0" fontId="12" fillId="0" borderId="17" xfId="0" applyFont="1" applyBorder="1" applyAlignment="1">
      <alignment vertical="center" wrapText="1"/>
    </xf>
    <xf numFmtId="0" fontId="22" fillId="0" borderId="18" xfId="0" applyFont="1" applyBorder="1" applyAlignment="1">
      <alignment horizontal="center" vertical="center" wrapText="1"/>
    </xf>
    <xf numFmtId="0" fontId="22" fillId="0" borderId="19" xfId="0" applyFont="1" applyBorder="1" applyAlignment="1">
      <alignment vertical="center" wrapText="1"/>
    </xf>
    <xf numFmtId="0" fontId="22"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22" fillId="0" borderId="29" xfId="0" applyFont="1" applyBorder="1" applyAlignment="1">
      <alignment vertical="center" wrapText="1"/>
    </xf>
    <xf numFmtId="0" fontId="22" fillId="0" borderId="19" xfId="0" applyFont="1" applyBorder="1" applyAlignment="1">
      <alignment horizontal="center" vertical="center" wrapText="1"/>
    </xf>
    <xf numFmtId="0" fontId="0" fillId="0" borderId="0" xfId="0" applyAlignment="1">
      <alignment horizontal="center"/>
    </xf>
    <xf numFmtId="0" fontId="16" fillId="0" borderId="0" xfId="0" applyFont="1" applyAlignment="1">
      <alignment horizontal="left"/>
    </xf>
    <xf numFmtId="0" fontId="16" fillId="0" borderId="0" xfId="0" applyFont="1" applyAlignment="1">
      <alignment horizontal="left" wrapText="1"/>
    </xf>
    <xf numFmtId="0" fontId="14" fillId="0" borderId="4" xfId="0" applyFont="1" applyBorder="1"/>
    <xf numFmtId="0" fontId="16" fillId="0" borderId="5" xfId="0" applyFont="1" applyBorder="1"/>
    <xf numFmtId="0" fontId="16" fillId="0" borderId="7" xfId="0" applyFont="1" applyBorder="1"/>
    <xf numFmtId="0" fontId="16" fillId="2" borderId="4" xfId="0" applyFont="1" applyFill="1" applyBorder="1" applyAlignment="1">
      <alignment horizontal="left" vertical="center" wrapText="1"/>
    </xf>
    <xf numFmtId="0" fontId="16" fillId="0" borderId="5" xfId="0" applyFont="1" applyBorder="1" applyAlignment="1">
      <alignment wrapText="1"/>
    </xf>
    <xf numFmtId="0" fontId="16" fillId="0" borderId="9" xfId="0" applyFont="1" applyBorder="1" applyAlignment="1">
      <alignment wrapText="1"/>
    </xf>
    <xf numFmtId="2" fontId="16" fillId="0" borderId="4" xfId="0" quotePrefix="1" applyNumberFormat="1" applyFont="1" applyBorder="1" applyAlignment="1">
      <alignment horizontal="center"/>
    </xf>
    <xf numFmtId="2" fontId="16" fillId="0" borderId="5" xfId="0" quotePrefix="1" applyNumberFormat="1" applyFont="1" applyBorder="1" applyAlignment="1">
      <alignment horizontal="center"/>
    </xf>
    <xf numFmtId="2" fontId="16" fillId="0" borderId="7" xfId="0" quotePrefix="1" applyNumberFormat="1" applyFont="1" applyBorder="1" applyAlignment="1">
      <alignment horizontal="center"/>
    </xf>
    <xf numFmtId="0" fontId="16" fillId="2" borderId="8" xfId="0" applyFont="1" applyFill="1" applyBorder="1" applyAlignment="1">
      <alignment horizontal="left" vertical="center" wrapText="1"/>
    </xf>
    <xf numFmtId="0" fontId="16" fillId="0" borderId="8" xfId="0" applyFont="1" applyBorder="1" applyAlignment="1">
      <alignment wrapText="1"/>
    </xf>
    <xf numFmtId="0" fontId="20" fillId="0" borderId="10" xfId="0" applyFont="1" applyBorder="1" applyAlignment="1">
      <alignment horizontal="left" vertical="top" wrapText="1"/>
    </xf>
    <xf numFmtId="0" fontId="20" fillId="0" borderId="11" xfId="0" applyFont="1" applyBorder="1" applyAlignment="1">
      <alignment horizontal="left" vertical="top" wrapText="1"/>
    </xf>
    <xf numFmtId="0" fontId="20" fillId="0" borderId="12" xfId="0" applyFont="1" applyBorder="1" applyAlignment="1">
      <alignment horizontal="left" vertical="top" wrapText="1"/>
    </xf>
    <xf numFmtId="0" fontId="21" fillId="0" borderId="5" xfId="0" applyFont="1" applyBorder="1" applyAlignment="1">
      <alignment vertical="top" wrapText="1"/>
    </xf>
    <xf numFmtId="1" fontId="20" fillId="0" borderId="4" xfId="0" applyNumberFormat="1" applyFont="1" applyBorder="1" applyAlignment="1">
      <alignment horizontal="center" vertical="top" wrapText="1"/>
    </xf>
    <xf numFmtId="1" fontId="20" fillId="0" borderId="5" xfId="0" applyNumberFormat="1" applyFont="1" applyBorder="1" applyAlignment="1">
      <alignment horizontal="center" vertical="top" wrapText="1"/>
    </xf>
    <xf numFmtId="1" fontId="20" fillId="0" borderId="7" xfId="0" applyNumberFormat="1" applyFont="1" applyBorder="1" applyAlignment="1">
      <alignment horizontal="center" vertical="top" wrapText="1"/>
    </xf>
    <xf numFmtId="0" fontId="12" fillId="0" borderId="6" xfId="0" applyFont="1" applyBorder="1" applyAlignment="1">
      <alignment horizontal="center" vertical="center" wrapText="1"/>
    </xf>
    <xf numFmtId="0" fontId="23" fillId="0" borderId="20"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22" fillId="0" borderId="14" xfId="0" applyFont="1" applyBorder="1" applyAlignment="1">
      <alignment vertical="center" wrapText="1"/>
    </xf>
    <xf numFmtId="0" fontId="22" fillId="0" borderId="16" xfId="0" applyFont="1" applyBorder="1" applyAlignment="1">
      <alignment vertical="center" wrapText="1"/>
    </xf>
    <xf numFmtId="0" fontId="22" fillId="0" borderId="15" xfId="0" applyFont="1" applyBorder="1" applyAlignment="1">
      <alignment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
  <sheetViews>
    <sheetView tabSelected="1" workbookViewId="0">
      <selection activeCell="I18" sqref="I18"/>
    </sheetView>
  </sheetViews>
  <sheetFormatPr defaultRowHeight="12.5" x14ac:dyDescent="0.25"/>
  <cols>
    <col min="1" max="1" width="26.453125" bestFit="1" customWidth="1"/>
    <col min="2" max="2" width="19.1796875" bestFit="1" customWidth="1"/>
  </cols>
  <sheetData>
    <row r="1" spans="1:2" x14ac:dyDescent="0.25">
      <c r="A1" s="100" t="s">
        <v>35</v>
      </c>
      <c r="B1" s="100"/>
    </row>
    <row r="2" spans="1:2" x14ac:dyDescent="0.25">
      <c r="A2" t="s">
        <v>36</v>
      </c>
      <c r="B2" s="81">
        <f>'Table 1'!M20</f>
        <v>261.19402985074629</v>
      </c>
    </row>
    <row r="3" spans="1:2" x14ac:dyDescent="0.25">
      <c r="A3" t="s">
        <v>31</v>
      </c>
      <c r="B3" s="85">
        <f>'Respondents	'!F8</f>
        <v>337</v>
      </c>
    </row>
    <row r="4" spans="1:2" x14ac:dyDescent="0.25">
      <c r="A4" t="s">
        <v>37</v>
      </c>
      <c r="B4" s="82">
        <f>'Table 1'!I20</f>
        <v>17500</v>
      </c>
    </row>
    <row r="5" spans="1:2" x14ac:dyDescent="0.25">
      <c r="A5" t="s">
        <v>38</v>
      </c>
      <c r="B5" s="83">
        <f>'Table 1'!K20</f>
        <v>2210000</v>
      </c>
    </row>
    <row r="6" spans="1:2" x14ac:dyDescent="0.25">
      <c r="A6" t="s">
        <v>39</v>
      </c>
      <c r="B6" s="83">
        <v>0</v>
      </c>
    </row>
    <row r="7" spans="1:2" x14ac:dyDescent="0.25">
      <c r="A7" t="s">
        <v>25</v>
      </c>
      <c r="B7" s="84">
        <f>Responses!E8</f>
        <v>67</v>
      </c>
    </row>
    <row r="8" spans="1:2" x14ac:dyDescent="0.25">
      <c r="A8" t="s">
        <v>40</v>
      </c>
      <c r="B8" s="85" t="s">
        <v>41</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3"/>
  <sheetViews>
    <sheetView zoomScale="80" zoomScaleNormal="80" workbookViewId="0">
      <pane ySplit="3" topLeftCell="A4" activePane="bottomLeft" state="frozen"/>
      <selection activeCell="C50" sqref="C50"/>
      <selection pane="bottomLeft" activeCell="C2" sqref="C2"/>
    </sheetView>
  </sheetViews>
  <sheetFormatPr defaultColWidth="9.1796875" defaultRowHeight="12.5" x14ac:dyDescent="0.25"/>
  <cols>
    <col min="1" max="1" width="3" style="4" customWidth="1"/>
    <col min="2" max="2" width="2.81640625" style="4" customWidth="1"/>
    <col min="3" max="3" width="33.453125" style="4" customWidth="1"/>
    <col min="4" max="4" width="15.81640625" style="4" customWidth="1"/>
    <col min="5" max="5" width="14.1796875" style="4" bestFit="1" customWidth="1"/>
    <col min="6" max="6" width="13.453125" style="4" customWidth="1"/>
    <col min="7" max="7" width="14" style="4" customWidth="1"/>
    <col min="8" max="8" width="12.7265625" style="4" customWidth="1"/>
    <col min="9" max="9" width="14.81640625" style="4" customWidth="1"/>
    <col min="10" max="10" width="14.26953125" style="4" customWidth="1"/>
    <col min="11" max="11" width="15.54296875" style="4" bestFit="1" customWidth="1"/>
    <col min="12" max="12" width="11.26953125" style="4" bestFit="1" customWidth="1"/>
    <col min="13" max="13" width="26.54296875" style="4" customWidth="1"/>
    <col min="14" max="15" width="9.1796875" style="4"/>
    <col min="16" max="16" width="7.7265625" style="4" bestFit="1" customWidth="1"/>
    <col min="17" max="17" width="5.81640625" style="4" customWidth="1"/>
    <col min="18" max="16384" width="9.1796875" style="4"/>
  </cols>
  <sheetData>
    <row r="1" spans="1:17" s="1" customFormat="1" ht="15.75" customHeight="1" x14ac:dyDescent="0.35">
      <c r="A1" s="21" t="s">
        <v>32</v>
      </c>
      <c r="B1" s="21"/>
      <c r="C1" s="21"/>
      <c r="D1" s="21"/>
      <c r="E1" s="21"/>
      <c r="F1" s="21"/>
      <c r="G1" s="21"/>
      <c r="H1" s="21"/>
      <c r="I1" s="21"/>
      <c r="J1" s="21"/>
      <c r="K1" s="21"/>
      <c r="L1" s="23"/>
      <c r="M1" s="23"/>
      <c r="N1" s="23"/>
    </row>
    <row r="2" spans="1:17" s="1" customFormat="1" ht="15.75" customHeight="1" x14ac:dyDescent="0.35">
      <c r="A2" s="22"/>
      <c r="B2" s="22"/>
      <c r="C2" s="22"/>
      <c r="D2" s="22"/>
      <c r="E2" s="22"/>
      <c r="F2" s="22"/>
      <c r="G2" s="22"/>
      <c r="H2" s="22"/>
      <c r="I2" s="22"/>
      <c r="J2" s="22"/>
      <c r="K2" s="22"/>
      <c r="L2" s="23"/>
      <c r="M2" s="23"/>
      <c r="N2" s="23"/>
    </row>
    <row r="3" spans="1:17" s="2" customFormat="1" ht="107.25" customHeight="1" x14ac:dyDescent="0.35">
      <c r="A3" s="106" t="s">
        <v>42</v>
      </c>
      <c r="B3" s="107"/>
      <c r="C3" s="108"/>
      <c r="D3" s="24" t="s">
        <v>14</v>
      </c>
      <c r="E3" s="24" t="s">
        <v>62</v>
      </c>
      <c r="F3" s="25" t="s">
        <v>0</v>
      </c>
      <c r="G3" s="24" t="s">
        <v>33</v>
      </c>
      <c r="H3" s="26" t="s">
        <v>52</v>
      </c>
      <c r="I3" s="26" t="s">
        <v>53</v>
      </c>
      <c r="J3" s="26" t="s">
        <v>54</v>
      </c>
      <c r="K3" s="27" t="s">
        <v>43</v>
      </c>
      <c r="L3" s="28"/>
      <c r="M3" s="28"/>
      <c r="N3" s="28"/>
    </row>
    <row r="4" spans="1:17" ht="15.5" x14ac:dyDescent="0.35">
      <c r="A4" s="103" t="s">
        <v>9</v>
      </c>
      <c r="B4" s="104"/>
      <c r="C4" s="105"/>
      <c r="D4" s="32"/>
      <c r="E4" s="32"/>
      <c r="F4" s="32"/>
      <c r="G4" s="32"/>
      <c r="H4" s="32"/>
      <c r="I4" s="32"/>
      <c r="J4" s="33"/>
      <c r="K4" s="34"/>
      <c r="L4" s="35"/>
      <c r="M4" s="35"/>
      <c r="N4" s="35"/>
    </row>
    <row r="5" spans="1:17" ht="15.5" x14ac:dyDescent="0.35">
      <c r="A5" s="36">
        <v>1</v>
      </c>
      <c r="B5" s="37" t="s">
        <v>1</v>
      </c>
      <c r="C5" s="37"/>
      <c r="D5" s="32">
        <v>2</v>
      </c>
      <c r="E5" s="32">
        <v>1</v>
      </c>
      <c r="F5" s="32">
        <f t="shared" ref="F5:F10" si="0">+D5*E5</f>
        <v>2</v>
      </c>
      <c r="G5" s="38">
        <v>30</v>
      </c>
      <c r="H5" s="32">
        <f t="shared" ref="H5:H10" si="1">F5*G5</f>
        <v>60</v>
      </c>
      <c r="I5" s="39">
        <f t="shared" ref="I5:I10" si="2">H5*0.05</f>
        <v>3</v>
      </c>
      <c r="J5" s="32">
        <f>H5*0.1</f>
        <v>6</v>
      </c>
      <c r="K5" s="77">
        <f>(H5*$N$6)+(I5*$N$5)+(J5*$N$7)</f>
        <v>8700.57</v>
      </c>
      <c r="L5" s="35"/>
      <c r="M5" s="41" t="s">
        <v>49</v>
      </c>
      <c r="N5" s="42">
        <v>163.16999999999999</v>
      </c>
      <c r="Q5" s="9"/>
    </row>
    <row r="6" spans="1:17" ht="15.5" x14ac:dyDescent="0.35">
      <c r="A6" s="36">
        <v>2</v>
      </c>
      <c r="B6" s="37" t="s">
        <v>2</v>
      </c>
      <c r="C6" s="37"/>
      <c r="D6" s="32">
        <v>1</v>
      </c>
      <c r="E6" s="32">
        <v>1</v>
      </c>
      <c r="F6" s="32">
        <f t="shared" si="0"/>
        <v>1</v>
      </c>
      <c r="G6" s="32">
        <v>30</v>
      </c>
      <c r="H6" s="32">
        <f t="shared" si="1"/>
        <v>30</v>
      </c>
      <c r="I6" s="39">
        <f t="shared" si="2"/>
        <v>1.5</v>
      </c>
      <c r="J6" s="32">
        <f>H6*0.1</f>
        <v>3</v>
      </c>
      <c r="K6" s="77">
        <f t="shared" ref="K6:K10" si="3">(H6*$N$6)+(I6*$N$5)+(J6*$N$7)</f>
        <v>4350.2849999999999</v>
      </c>
      <c r="L6" s="35"/>
      <c r="M6" s="41" t="s">
        <v>50</v>
      </c>
      <c r="N6" s="42">
        <v>130.28</v>
      </c>
      <c r="Q6" s="9"/>
    </row>
    <row r="7" spans="1:17" ht="15.5" x14ac:dyDescent="0.35">
      <c r="A7" s="36">
        <v>3</v>
      </c>
      <c r="B7" s="37" t="s">
        <v>34</v>
      </c>
      <c r="C7" s="37"/>
      <c r="D7" s="32">
        <v>1</v>
      </c>
      <c r="E7" s="32">
        <v>1</v>
      </c>
      <c r="F7" s="32">
        <f t="shared" si="0"/>
        <v>1</v>
      </c>
      <c r="G7" s="32">
        <v>30</v>
      </c>
      <c r="H7" s="32">
        <f t="shared" si="1"/>
        <v>30</v>
      </c>
      <c r="I7" s="39">
        <f t="shared" si="2"/>
        <v>1.5</v>
      </c>
      <c r="J7" s="32">
        <f t="shared" ref="J7:J10" si="4">H7*0.1</f>
        <v>3</v>
      </c>
      <c r="K7" s="77">
        <f t="shared" si="3"/>
        <v>4350.2849999999999</v>
      </c>
      <c r="L7" s="35"/>
      <c r="M7" s="41" t="s">
        <v>51</v>
      </c>
      <c r="N7" s="42">
        <v>65.709999999999994</v>
      </c>
      <c r="Q7" s="9"/>
    </row>
    <row r="8" spans="1:17" ht="15.5" x14ac:dyDescent="0.35">
      <c r="A8" s="36">
        <v>4</v>
      </c>
      <c r="B8" s="37" t="s">
        <v>3</v>
      </c>
      <c r="C8" s="37"/>
      <c r="D8" s="32">
        <v>1</v>
      </c>
      <c r="E8" s="32">
        <v>1</v>
      </c>
      <c r="F8" s="32">
        <f t="shared" si="0"/>
        <v>1</v>
      </c>
      <c r="G8" s="32">
        <v>30</v>
      </c>
      <c r="H8" s="32">
        <f t="shared" si="1"/>
        <v>30</v>
      </c>
      <c r="I8" s="39">
        <f t="shared" si="2"/>
        <v>1.5</v>
      </c>
      <c r="J8" s="32">
        <f t="shared" si="4"/>
        <v>3</v>
      </c>
      <c r="K8" s="77">
        <f t="shared" si="3"/>
        <v>4350.2849999999999</v>
      </c>
      <c r="L8" s="35"/>
      <c r="M8" s="35"/>
      <c r="N8" s="35"/>
    </row>
    <row r="9" spans="1:17" ht="15.5" x14ac:dyDescent="0.35">
      <c r="A9" s="36">
        <v>5</v>
      </c>
      <c r="B9" s="37" t="s">
        <v>4</v>
      </c>
      <c r="C9" s="37"/>
      <c r="D9" s="32">
        <v>2</v>
      </c>
      <c r="E9" s="32">
        <v>1</v>
      </c>
      <c r="F9" s="32">
        <f t="shared" si="0"/>
        <v>2</v>
      </c>
      <c r="G9" s="32">
        <v>5</v>
      </c>
      <c r="H9" s="32">
        <f t="shared" si="1"/>
        <v>10</v>
      </c>
      <c r="I9" s="39">
        <f t="shared" si="2"/>
        <v>0.5</v>
      </c>
      <c r="J9" s="32">
        <f t="shared" si="4"/>
        <v>1</v>
      </c>
      <c r="K9" s="77">
        <f t="shared" si="3"/>
        <v>1450.095</v>
      </c>
      <c r="L9" s="35"/>
      <c r="M9" s="35"/>
      <c r="N9" s="35"/>
    </row>
    <row r="10" spans="1:17" ht="15.5" x14ac:dyDescent="0.35">
      <c r="A10" s="36">
        <v>6</v>
      </c>
      <c r="B10" s="37" t="s">
        <v>12</v>
      </c>
      <c r="C10" s="37"/>
      <c r="D10" s="32">
        <v>24</v>
      </c>
      <c r="E10" s="32">
        <v>1</v>
      </c>
      <c r="F10" s="32">
        <f t="shared" si="0"/>
        <v>24</v>
      </c>
      <c r="G10" s="32">
        <v>2</v>
      </c>
      <c r="H10" s="32">
        <f t="shared" si="1"/>
        <v>48</v>
      </c>
      <c r="I10" s="39">
        <f t="shared" si="2"/>
        <v>2.4000000000000004</v>
      </c>
      <c r="J10" s="38">
        <f t="shared" si="4"/>
        <v>4.8000000000000007</v>
      </c>
      <c r="K10" s="77">
        <f t="shared" si="3"/>
        <v>6960.456000000001</v>
      </c>
      <c r="L10" s="35"/>
      <c r="M10" s="35"/>
      <c r="N10" s="35"/>
    </row>
    <row r="11" spans="1:17" ht="15.5" x14ac:dyDescent="0.35">
      <c r="A11" s="36"/>
      <c r="B11" s="43"/>
      <c r="C11" s="44" t="s">
        <v>15</v>
      </c>
      <c r="D11" s="32"/>
      <c r="E11" s="32"/>
      <c r="F11" s="32"/>
      <c r="G11" s="38"/>
      <c r="H11" s="32"/>
      <c r="I11" s="52">
        <f>SUM(H5:J10)</f>
        <v>239.20000000000002</v>
      </c>
      <c r="J11" s="40"/>
      <c r="K11" s="79">
        <f>SUM(K5:K10)</f>
        <v>30161.976000000002</v>
      </c>
      <c r="L11" s="35"/>
      <c r="M11" s="76"/>
      <c r="N11" s="35"/>
    </row>
    <row r="12" spans="1:17" ht="15.5" x14ac:dyDescent="0.35">
      <c r="A12" s="36"/>
      <c r="B12" s="43"/>
      <c r="C12" s="35"/>
      <c r="D12" s="32"/>
      <c r="E12" s="32"/>
      <c r="F12" s="32"/>
      <c r="G12" s="38"/>
      <c r="H12" s="32"/>
      <c r="I12" s="46"/>
      <c r="J12" s="40"/>
      <c r="K12" s="47"/>
      <c r="L12" s="48"/>
      <c r="M12" s="76"/>
      <c r="N12" s="35"/>
    </row>
    <row r="13" spans="1:17" ht="15.5" x14ac:dyDescent="0.35">
      <c r="A13" s="103" t="s">
        <v>5</v>
      </c>
      <c r="B13" s="104"/>
      <c r="C13" s="105"/>
      <c r="D13" s="32"/>
      <c r="E13" s="32"/>
      <c r="F13" s="32"/>
      <c r="G13" s="38"/>
      <c r="H13" s="32"/>
      <c r="I13" s="46"/>
      <c r="J13" s="40"/>
      <c r="K13" s="47"/>
      <c r="L13" s="35"/>
      <c r="M13" s="76"/>
      <c r="N13" s="35"/>
    </row>
    <row r="14" spans="1:17" ht="15.5" x14ac:dyDescent="0.35">
      <c r="A14" s="36">
        <v>7</v>
      </c>
      <c r="B14" s="31" t="s">
        <v>1</v>
      </c>
      <c r="C14" s="31"/>
      <c r="D14" s="109" t="s">
        <v>13</v>
      </c>
      <c r="E14" s="110"/>
      <c r="F14" s="110"/>
      <c r="G14" s="110"/>
      <c r="H14" s="110"/>
      <c r="I14" s="110"/>
      <c r="J14" s="111"/>
      <c r="K14" s="34"/>
      <c r="L14" s="35"/>
      <c r="M14" s="35"/>
      <c r="N14" s="35"/>
    </row>
    <row r="15" spans="1:17" ht="15.5" x14ac:dyDescent="0.35">
      <c r="A15" s="36">
        <v>8</v>
      </c>
      <c r="B15" s="31" t="s">
        <v>6</v>
      </c>
      <c r="C15" s="31"/>
      <c r="D15" s="32">
        <v>2</v>
      </c>
      <c r="E15" s="32">
        <v>1</v>
      </c>
      <c r="F15" s="32">
        <f>+D15*E15</f>
        <v>2</v>
      </c>
      <c r="G15" s="38">
        <v>300</v>
      </c>
      <c r="H15" s="32">
        <f>F15*G15</f>
        <v>600</v>
      </c>
      <c r="I15" s="55">
        <f>H15*0.05</f>
        <v>30</v>
      </c>
      <c r="J15" s="32">
        <f>H15*0.1</f>
        <v>60</v>
      </c>
      <c r="K15" s="77">
        <f t="shared" ref="K15:K17" si="5">(H15*$N$6)+(I15*$N$5)+(J15*$N$7)</f>
        <v>87005.700000000012</v>
      </c>
      <c r="L15" s="35"/>
      <c r="M15" s="76"/>
      <c r="N15" s="35"/>
    </row>
    <row r="16" spans="1:17" ht="15.5" x14ac:dyDescent="0.35">
      <c r="A16" s="36">
        <v>9</v>
      </c>
      <c r="B16" s="31" t="s">
        <v>7</v>
      </c>
      <c r="C16" s="31"/>
      <c r="D16" s="32">
        <v>4</v>
      </c>
      <c r="E16" s="32">
        <v>12</v>
      </c>
      <c r="F16" s="32">
        <f>+D16*E16</f>
        <v>48</v>
      </c>
      <c r="G16" s="38">
        <v>300</v>
      </c>
      <c r="H16" s="54">
        <f>F16*G16</f>
        <v>14400</v>
      </c>
      <c r="I16" s="55">
        <f>H16*0.05</f>
        <v>720</v>
      </c>
      <c r="J16" s="54">
        <f>H16*0.1</f>
        <v>1440</v>
      </c>
      <c r="K16" s="77">
        <f t="shared" si="5"/>
        <v>2088136.7999999998</v>
      </c>
      <c r="L16" s="35"/>
      <c r="M16" s="35"/>
      <c r="N16" s="35"/>
    </row>
    <row r="17" spans="1:14" ht="15.5" x14ac:dyDescent="0.35">
      <c r="A17" s="36">
        <v>10</v>
      </c>
      <c r="B17" s="31" t="s">
        <v>8</v>
      </c>
      <c r="C17" s="31"/>
      <c r="D17" s="32">
        <v>1</v>
      </c>
      <c r="E17" s="32">
        <v>1</v>
      </c>
      <c r="F17" s="32">
        <f>+D17*E17</f>
        <v>1</v>
      </c>
      <c r="G17" s="38">
        <v>5</v>
      </c>
      <c r="H17" s="32">
        <f>F17*G17</f>
        <v>5</v>
      </c>
      <c r="I17" s="49">
        <f>H17*0.05</f>
        <v>0.25</v>
      </c>
      <c r="J17" s="32">
        <f>H17*0.1</f>
        <v>0.5</v>
      </c>
      <c r="K17" s="77">
        <f t="shared" si="5"/>
        <v>725.04750000000001</v>
      </c>
      <c r="L17" s="35"/>
      <c r="M17" s="35"/>
      <c r="N17" s="35"/>
    </row>
    <row r="18" spans="1:14" ht="15.5" x14ac:dyDescent="0.35">
      <c r="A18" s="50"/>
      <c r="B18" s="30"/>
      <c r="C18" s="44" t="s">
        <v>16</v>
      </c>
      <c r="D18" s="32"/>
      <c r="E18" s="32"/>
      <c r="F18" s="32"/>
      <c r="G18" s="32"/>
      <c r="H18" s="32"/>
      <c r="I18" s="53">
        <f>SUM(H15:J17)</f>
        <v>17255.75</v>
      </c>
      <c r="J18" s="40"/>
      <c r="K18" s="45">
        <f>SUM(K15:K17)</f>
        <v>2175867.5474999999</v>
      </c>
      <c r="L18" s="35"/>
      <c r="M18" s="35"/>
      <c r="N18" s="35"/>
    </row>
    <row r="19" spans="1:14" ht="15.5" x14ac:dyDescent="0.35">
      <c r="A19" s="50"/>
      <c r="B19" s="30"/>
      <c r="C19" s="44"/>
      <c r="D19" s="32"/>
      <c r="E19" s="32"/>
      <c r="F19" s="32"/>
      <c r="G19" s="32"/>
      <c r="H19" s="32"/>
      <c r="I19" s="46"/>
      <c r="J19" s="40"/>
      <c r="K19" s="34"/>
      <c r="L19" s="35"/>
      <c r="M19" s="35"/>
      <c r="N19" s="35"/>
    </row>
    <row r="20" spans="1:14" ht="18.5" x14ac:dyDescent="0.35">
      <c r="A20" s="29" t="s">
        <v>44</v>
      </c>
      <c r="B20" s="30"/>
      <c r="C20" s="31"/>
      <c r="D20" s="32"/>
      <c r="E20" s="32"/>
      <c r="F20" s="32"/>
      <c r="G20" s="32"/>
      <c r="H20" s="51"/>
      <c r="I20" s="52">
        <f>ROUND(I18+I11,-2)</f>
        <v>17500</v>
      </c>
      <c r="J20" s="34"/>
      <c r="K20" s="45">
        <f>ROUND(K11+K18,-4)</f>
        <v>2210000</v>
      </c>
      <c r="L20" s="35"/>
      <c r="M20" s="80">
        <f>I20/Responses!E8</f>
        <v>261.19402985074629</v>
      </c>
      <c r="N20" s="35" t="s">
        <v>61</v>
      </c>
    </row>
    <row r="21" spans="1:14" ht="15.5" x14ac:dyDescent="0.35">
      <c r="A21" s="57"/>
      <c r="B21" s="58"/>
      <c r="C21" s="58"/>
      <c r="D21" s="59"/>
      <c r="E21" s="59"/>
      <c r="F21" s="59"/>
      <c r="G21" s="59"/>
      <c r="H21" s="60"/>
      <c r="I21" s="61"/>
      <c r="J21" s="58"/>
      <c r="K21" s="62"/>
      <c r="L21" s="35"/>
      <c r="M21" s="35"/>
      <c r="N21" s="35"/>
    </row>
    <row r="22" spans="1:14" ht="33" customHeight="1" x14ac:dyDescent="0.35">
      <c r="A22" s="102" t="s">
        <v>73</v>
      </c>
      <c r="B22" s="102"/>
      <c r="C22" s="102"/>
      <c r="D22" s="102"/>
      <c r="E22" s="102"/>
      <c r="F22" s="102"/>
      <c r="G22" s="102"/>
      <c r="H22" s="102"/>
      <c r="I22" s="102"/>
      <c r="J22" s="102"/>
      <c r="K22" s="102"/>
      <c r="L22" s="35"/>
      <c r="M22" s="35"/>
      <c r="N22" s="35"/>
    </row>
    <row r="23" spans="1:14" ht="67.5" customHeight="1" x14ac:dyDescent="0.35">
      <c r="A23" s="102" t="s">
        <v>45</v>
      </c>
      <c r="B23" s="102"/>
      <c r="C23" s="102"/>
      <c r="D23" s="102"/>
      <c r="E23" s="102"/>
      <c r="F23" s="102"/>
      <c r="G23" s="102"/>
      <c r="H23" s="102"/>
      <c r="I23" s="102"/>
      <c r="J23" s="102"/>
      <c r="K23" s="102"/>
      <c r="L23" s="35"/>
      <c r="M23" s="56"/>
      <c r="N23" s="35"/>
    </row>
    <row r="24" spans="1:14" ht="18.5" x14ac:dyDescent="0.35">
      <c r="A24" s="101" t="s">
        <v>46</v>
      </c>
      <c r="B24" s="101"/>
      <c r="C24" s="101"/>
      <c r="D24" s="101"/>
      <c r="E24" s="101"/>
      <c r="F24" s="101"/>
      <c r="G24" s="101"/>
      <c r="H24" s="101"/>
      <c r="I24" s="101"/>
      <c r="J24" s="101"/>
      <c r="K24" s="101"/>
    </row>
    <row r="25" spans="1:14" ht="15" customHeight="1" x14ac:dyDescent="0.35">
      <c r="A25" s="3"/>
      <c r="B25" s="5"/>
      <c r="C25" s="5"/>
      <c r="D25" s="5"/>
      <c r="E25" s="5"/>
      <c r="F25" s="5"/>
      <c r="G25" s="5"/>
      <c r="H25" s="5"/>
      <c r="I25" s="5"/>
      <c r="J25" s="5"/>
    </row>
    <row r="26" spans="1:14" ht="15" customHeight="1" x14ac:dyDescent="0.25"/>
    <row r="27" spans="1:14" ht="15" customHeight="1" x14ac:dyDescent="0.35">
      <c r="A27" s="3"/>
      <c r="B27" s="5"/>
      <c r="C27" s="5"/>
      <c r="D27" s="5"/>
      <c r="E27" s="5"/>
      <c r="F27" s="5"/>
      <c r="G27" s="5"/>
      <c r="H27" s="5"/>
      <c r="I27" s="5"/>
      <c r="J27" s="5"/>
    </row>
    <row r="28" spans="1:14" ht="15" customHeight="1" x14ac:dyDescent="0.35">
      <c r="A28" s="6"/>
      <c r="B28" s="7"/>
      <c r="C28" s="5"/>
      <c r="D28" s="5"/>
      <c r="E28" s="5"/>
      <c r="F28" s="5"/>
      <c r="G28" s="5"/>
      <c r="H28" s="5"/>
      <c r="I28" s="5"/>
      <c r="J28" s="5"/>
    </row>
    <row r="29" spans="1:14" ht="15" customHeight="1" x14ac:dyDescent="0.35">
      <c r="A29" s="3"/>
      <c r="B29" s="7"/>
      <c r="C29" s="5"/>
      <c r="D29" s="5"/>
      <c r="E29" s="5"/>
      <c r="F29" s="5"/>
      <c r="G29" s="5"/>
      <c r="H29" s="5"/>
      <c r="I29" s="5"/>
      <c r="J29" s="5"/>
    </row>
    <row r="30" spans="1:14" ht="15" customHeight="1" x14ac:dyDescent="0.35">
      <c r="A30" s="6"/>
      <c r="B30" s="7"/>
      <c r="C30" s="5"/>
      <c r="D30" s="5"/>
      <c r="E30" s="5"/>
      <c r="F30" s="5"/>
      <c r="G30" s="5"/>
      <c r="H30" s="5"/>
      <c r="I30" s="5"/>
      <c r="J30" s="5"/>
    </row>
    <row r="31" spans="1:14" ht="15" customHeight="1" x14ac:dyDescent="0.35">
      <c r="B31" s="7"/>
    </row>
    <row r="32" spans="1:14" ht="15" customHeight="1" x14ac:dyDescent="0.35">
      <c r="B32" s="7"/>
    </row>
    <row r="33" spans="2:3" ht="18.5" x14ac:dyDescent="0.35">
      <c r="B33" s="8"/>
      <c r="C33" s="6"/>
    </row>
    <row r="34" spans="2:3" ht="13" x14ac:dyDescent="0.3">
      <c r="C34" s="6"/>
    </row>
    <row r="35" spans="2:3" ht="13" x14ac:dyDescent="0.3">
      <c r="C35" s="3"/>
    </row>
    <row r="36" spans="2:3" ht="13" x14ac:dyDescent="0.3">
      <c r="C36" s="6"/>
    </row>
    <row r="37" spans="2:3" ht="13" x14ac:dyDescent="0.3">
      <c r="C37" s="3"/>
    </row>
    <row r="38" spans="2:3" ht="13" x14ac:dyDescent="0.3">
      <c r="C38" s="3"/>
    </row>
    <row r="39" spans="2:3" ht="13" x14ac:dyDescent="0.3">
      <c r="C39" s="6"/>
    </row>
    <row r="40" spans="2:3" ht="13" x14ac:dyDescent="0.3">
      <c r="C40" s="3"/>
    </row>
    <row r="41" spans="2:3" ht="13" x14ac:dyDescent="0.3">
      <c r="C41" s="3"/>
    </row>
    <row r="42" spans="2:3" ht="13" x14ac:dyDescent="0.3">
      <c r="C42" s="3"/>
    </row>
    <row r="43" spans="2:3" ht="13" x14ac:dyDescent="0.3">
      <c r="C43" s="3"/>
    </row>
  </sheetData>
  <mergeCells count="7">
    <mergeCell ref="A24:K24"/>
    <mergeCell ref="A22:K22"/>
    <mergeCell ref="A4:C4"/>
    <mergeCell ref="A13:C13"/>
    <mergeCell ref="A3:C3"/>
    <mergeCell ref="D14:J14"/>
    <mergeCell ref="A23:K23"/>
  </mergeCells>
  <phoneticPr fontId="4" type="noConversion"/>
  <pageMargins left="1" right="1" top="1" bottom="1" header="0.5" footer="0.5"/>
  <pageSetup scale="74" orientation="landscape" r:id="rId1"/>
  <headerFooter alignWithMargins="0"/>
  <rowBreaks count="1" manualBreakCount="1">
    <brk id="23"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6"/>
  <sheetViews>
    <sheetView zoomScaleNormal="100" workbookViewId="0">
      <selection activeCell="B2" sqref="B2"/>
    </sheetView>
  </sheetViews>
  <sheetFormatPr defaultColWidth="9.1796875" defaultRowHeight="15.5" x14ac:dyDescent="0.35"/>
  <cols>
    <col min="1" max="1" width="3.453125" style="35" customWidth="1"/>
    <col min="2" max="2" width="8.453125" style="35" customWidth="1"/>
    <col min="3" max="3" width="23.453125" style="35" customWidth="1"/>
    <col min="4" max="5" width="11.54296875" style="35" customWidth="1"/>
    <col min="6" max="6" width="13.453125" style="35" customWidth="1"/>
    <col min="7" max="7" width="13.1796875" style="35" customWidth="1"/>
    <col min="8" max="8" width="13.26953125" style="35" customWidth="1"/>
    <col min="9" max="9" width="12" style="35" customWidth="1"/>
    <col min="10" max="10" width="6" style="35" bestFit="1" customWidth="1"/>
    <col min="11" max="11" width="23.1796875" style="35" bestFit="1" customWidth="1"/>
    <col min="12" max="12" width="7.54296875" style="35" bestFit="1" customWidth="1"/>
    <col min="13" max="13" width="9.1796875" style="35"/>
    <col min="14" max="14" width="10.1796875" style="35" bestFit="1" customWidth="1"/>
    <col min="15" max="16384" width="9.1796875" style="35"/>
  </cols>
  <sheetData>
    <row r="1" spans="1:14" x14ac:dyDescent="0.35">
      <c r="A1" s="64" t="s">
        <v>48</v>
      </c>
      <c r="B1" s="65"/>
      <c r="C1" s="65"/>
      <c r="D1" s="67"/>
      <c r="E1" s="67"/>
      <c r="F1" s="67"/>
      <c r="G1" s="67"/>
      <c r="H1" s="67"/>
      <c r="I1" s="67"/>
    </row>
    <row r="2" spans="1:14" x14ac:dyDescent="0.35">
      <c r="C2" s="21"/>
      <c r="D2" s="68">
        <v>0.86956500000000003</v>
      </c>
      <c r="E2" s="69"/>
      <c r="F2" s="69"/>
      <c r="G2" s="69"/>
      <c r="H2" s="70">
        <v>46.219000000000001</v>
      </c>
    </row>
    <row r="3" spans="1:14" ht="79.5" customHeight="1" x14ac:dyDescent="0.35">
      <c r="A3" s="112" t="s">
        <v>42</v>
      </c>
      <c r="B3" s="113"/>
      <c r="C3" s="113"/>
      <c r="D3" s="71" t="s">
        <v>11</v>
      </c>
      <c r="E3" s="71" t="s">
        <v>10</v>
      </c>
      <c r="F3" s="71" t="s">
        <v>55</v>
      </c>
      <c r="G3" s="71" t="s">
        <v>56</v>
      </c>
      <c r="H3" s="71" t="s">
        <v>57</v>
      </c>
      <c r="I3" s="72" t="s">
        <v>58</v>
      </c>
    </row>
    <row r="4" spans="1:14" ht="19.5" customHeight="1" x14ac:dyDescent="0.35">
      <c r="A4" s="114" t="s">
        <v>9</v>
      </c>
      <c r="B4" s="115"/>
      <c r="C4" s="116"/>
      <c r="D4" s="73"/>
      <c r="E4" s="73"/>
      <c r="F4" s="73"/>
      <c r="G4" s="73"/>
      <c r="H4" s="73"/>
      <c r="I4" s="74"/>
    </row>
    <row r="5" spans="1:14" x14ac:dyDescent="0.35">
      <c r="A5" s="50"/>
      <c r="B5" s="117" t="s">
        <v>34</v>
      </c>
      <c r="C5" s="105"/>
      <c r="D5" s="73">
        <v>1</v>
      </c>
      <c r="E5" s="73">
        <v>30</v>
      </c>
      <c r="F5" s="73">
        <f>E5*D5</f>
        <v>30</v>
      </c>
      <c r="G5" s="73">
        <f>F5*0.05</f>
        <v>1.5</v>
      </c>
      <c r="H5" s="73">
        <f>F5*0.1</f>
        <v>3</v>
      </c>
      <c r="I5" s="77">
        <f>(F5*$L$6)+(G5*$L$5)+(H5*$L$7)</f>
        <v>1833.99</v>
      </c>
      <c r="K5" s="41" t="s">
        <v>17</v>
      </c>
      <c r="L5" s="42">
        <v>73.459999999999994</v>
      </c>
    </row>
    <row r="6" spans="1:14" x14ac:dyDescent="0.35">
      <c r="A6" s="50"/>
      <c r="B6" s="117" t="s">
        <v>3</v>
      </c>
      <c r="C6" s="105"/>
      <c r="D6" s="73">
        <v>1</v>
      </c>
      <c r="E6" s="73">
        <v>30</v>
      </c>
      <c r="F6" s="73">
        <f>E6*D6</f>
        <v>30</v>
      </c>
      <c r="G6" s="73">
        <f>F6*0.05</f>
        <v>1.5</v>
      </c>
      <c r="H6" s="73">
        <f>F6*0.1</f>
        <v>3</v>
      </c>
      <c r="I6" s="77">
        <f t="shared" ref="I6:I8" si="0">(F6*$L$6)+(G6*$L$5)+(H6*$L$7)</f>
        <v>1833.99</v>
      </c>
      <c r="K6" s="41" t="s">
        <v>18</v>
      </c>
      <c r="L6" s="42">
        <v>54.51</v>
      </c>
    </row>
    <row r="7" spans="1:14" x14ac:dyDescent="0.35">
      <c r="A7" s="50"/>
      <c r="B7" s="117" t="s">
        <v>4</v>
      </c>
      <c r="C7" s="105"/>
      <c r="D7" s="73">
        <v>8</v>
      </c>
      <c r="E7" s="73">
        <v>5</v>
      </c>
      <c r="F7" s="73">
        <f>E7*D7</f>
        <v>40</v>
      </c>
      <c r="G7" s="73">
        <f>F7*0.05</f>
        <v>2</v>
      </c>
      <c r="H7" s="73">
        <f>F7*0.1</f>
        <v>4</v>
      </c>
      <c r="I7" s="77">
        <f t="shared" si="0"/>
        <v>2445.3200000000002</v>
      </c>
      <c r="K7" s="41" t="s">
        <v>19</v>
      </c>
      <c r="L7" s="42">
        <v>29.5</v>
      </c>
    </row>
    <row r="8" spans="1:14" x14ac:dyDescent="0.35">
      <c r="A8" s="50"/>
      <c r="B8" s="117" t="s">
        <v>12</v>
      </c>
      <c r="C8" s="105"/>
      <c r="D8" s="73">
        <v>8</v>
      </c>
      <c r="E8" s="73">
        <v>2</v>
      </c>
      <c r="F8" s="73">
        <f>E8*D8</f>
        <v>16</v>
      </c>
      <c r="G8" s="73">
        <f>F8*0.05</f>
        <v>0.8</v>
      </c>
      <c r="H8" s="73">
        <f>F8*0.1</f>
        <v>1.6</v>
      </c>
      <c r="I8" s="77">
        <f t="shared" si="0"/>
        <v>978.12800000000004</v>
      </c>
    </row>
    <row r="9" spans="1:14" ht="18.5" x14ac:dyDescent="0.35">
      <c r="A9" s="29" t="s">
        <v>59</v>
      </c>
      <c r="B9" s="30"/>
      <c r="C9" s="75"/>
      <c r="D9" s="73"/>
      <c r="E9" s="73"/>
      <c r="F9" s="118">
        <f>SUM(F5:H8)</f>
        <v>133.4</v>
      </c>
      <c r="G9" s="119"/>
      <c r="H9" s="120"/>
      <c r="I9" s="78">
        <f>ROUND(SUM(I5:I8),-1)</f>
        <v>7090</v>
      </c>
    </row>
    <row r="11" spans="1:14" ht="52.5" customHeight="1" x14ac:dyDescent="0.35">
      <c r="A11" s="102" t="s">
        <v>74</v>
      </c>
      <c r="B11" s="102"/>
      <c r="C11" s="102"/>
      <c r="D11" s="102"/>
      <c r="E11" s="102"/>
      <c r="F11" s="102"/>
      <c r="G11" s="102"/>
      <c r="H11" s="102"/>
      <c r="I11" s="102"/>
      <c r="J11" s="28"/>
      <c r="K11" s="28"/>
      <c r="L11" s="28"/>
    </row>
    <row r="12" spans="1:14" ht="70.5" customHeight="1" x14ac:dyDescent="0.35">
      <c r="A12" s="102" t="s">
        <v>60</v>
      </c>
      <c r="B12" s="102"/>
      <c r="C12" s="102"/>
      <c r="D12" s="102"/>
      <c r="E12" s="102"/>
      <c r="F12" s="102"/>
      <c r="G12" s="102"/>
      <c r="H12" s="102"/>
      <c r="I12" s="102"/>
      <c r="J12" s="28"/>
      <c r="K12" s="28"/>
      <c r="L12" s="28"/>
      <c r="N12" s="76"/>
    </row>
    <row r="13" spans="1:14" ht="21" customHeight="1" x14ac:dyDescent="0.35">
      <c r="A13" s="102" t="s">
        <v>46</v>
      </c>
      <c r="B13" s="102"/>
      <c r="C13" s="102"/>
      <c r="D13" s="102"/>
      <c r="E13" s="102"/>
      <c r="F13" s="102"/>
      <c r="G13" s="102"/>
      <c r="H13" s="102"/>
      <c r="I13" s="102"/>
      <c r="N13" s="76"/>
    </row>
    <row r="14" spans="1:14" ht="16.5" customHeight="1" x14ac:dyDescent="0.35">
      <c r="B14" s="66"/>
      <c r="K14" s="76"/>
      <c r="N14" s="76"/>
    </row>
    <row r="15" spans="1:14" ht="16.5" customHeight="1" x14ac:dyDescent="0.35">
      <c r="B15" s="66"/>
    </row>
    <row r="16" spans="1:14" ht="16.5" customHeight="1" x14ac:dyDescent="0.35">
      <c r="B16" s="66"/>
      <c r="K16" s="76"/>
      <c r="N16" s="76"/>
    </row>
  </sheetData>
  <mergeCells count="10">
    <mergeCell ref="A12:I12"/>
    <mergeCell ref="A13:I13"/>
    <mergeCell ref="B6:C6"/>
    <mergeCell ref="B7:C7"/>
    <mergeCell ref="B8:C8"/>
    <mergeCell ref="A3:C3"/>
    <mergeCell ref="A4:C4"/>
    <mergeCell ref="B5:C5"/>
    <mergeCell ref="F9:H9"/>
    <mergeCell ref="A11:I11"/>
  </mergeCells>
  <phoneticPr fontId="0" type="noConversion"/>
  <pageMargins left="1" right="1" top="1" bottom="1" header="0.5" footer="0.5"/>
  <pageSetup scale="9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A12" sqref="A12"/>
    </sheetView>
  </sheetViews>
  <sheetFormatPr defaultColWidth="22" defaultRowHeight="13" x14ac:dyDescent="0.3"/>
  <cols>
    <col min="1" max="1" width="22" style="10"/>
    <col min="2" max="2" width="17.54296875" style="10" customWidth="1"/>
    <col min="3" max="3" width="17.26953125" style="10" customWidth="1"/>
    <col min="4" max="4" width="22" style="10"/>
    <col min="5" max="5" width="19.81640625" style="10" customWidth="1"/>
    <col min="6" max="7" width="16.81640625" style="10" customWidth="1"/>
    <col min="8" max="8" width="6" style="10" customWidth="1"/>
    <col min="9" max="16384" width="22" style="10"/>
  </cols>
  <sheetData>
    <row r="1" spans="1:1" ht="15.5" x14ac:dyDescent="0.3">
      <c r="A1" s="63" t="s">
        <v>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9"/>
  <sheetViews>
    <sheetView workbookViewId="0">
      <selection activeCell="A10" sqref="A10"/>
    </sheetView>
  </sheetViews>
  <sheetFormatPr defaultRowHeight="12.5" x14ac:dyDescent="0.25"/>
  <cols>
    <col min="1" max="1" width="31.54296875" customWidth="1"/>
    <col min="2" max="2" width="11.81640625" customWidth="1"/>
    <col min="3" max="3" width="12.7265625" customWidth="1"/>
    <col min="4" max="4" width="11.453125" customWidth="1"/>
    <col min="5" max="5" width="14.7265625" customWidth="1"/>
  </cols>
  <sheetData>
    <row r="1" spans="1:5" s="10" customFormat="1" ht="15" x14ac:dyDescent="0.3">
      <c r="A1" s="121" t="s">
        <v>25</v>
      </c>
      <c r="B1" s="121"/>
      <c r="C1" s="121"/>
      <c r="D1" s="121"/>
      <c r="E1" s="121"/>
    </row>
    <row r="2" spans="1:5" s="10" customFormat="1" ht="13" x14ac:dyDescent="0.3">
      <c r="A2" s="14" t="s">
        <v>20</v>
      </c>
      <c r="B2" s="14" t="s">
        <v>21</v>
      </c>
      <c r="C2" s="14" t="s">
        <v>22</v>
      </c>
      <c r="D2" s="14" t="s">
        <v>23</v>
      </c>
      <c r="E2" s="14" t="s">
        <v>24</v>
      </c>
    </row>
    <row r="3" spans="1:5" s="10" customFormat="1" ht="104" x14ac:dyDescent="0.3">
      <c r="A3" s="14" t="s">
        <v>26</v>
      </c>
      <c r="B3" s="14" t="s">
        <v>31</v>
      </c>
      <c r="C3" s="14" t="s">
        <v>27</v>
      </c>
      <c r="D3" s="14" t="s">
        <v>28</v>
      </c>
      <c r="E3" s="14" t="s">
        <v>29</v>
      </c>
    </row>
    <row r="4" spans="1:5" s="10" customFormat="1" ht="17.25" customHeight="1" x14ac:dyDescent="0.3">
      <c r="A4" s="15" t="s">
        <v>34</v>
      </c>
      <c r="B4" s="13">
        <f>'Table 1'!G7</f>
        <v>30</v>
      </c>
      <c r="C4" s="13">
        <f>'Table 1'!E7</f>
        <v>1</v>
      </c>
      <c r="D4" s="13">
        <v>0</v>
      </c>
      <c r="E4" s="13">
        <f>(B4*C4)+D4</f>
        <v>30</v>
      </c>
    </row>
    <row r="5" spans="1:5" s="10" customFormat="1" ht="13" x14ac:dyDescent="0.3">
      <c r="A5" s="15" t="str">
        <f>'Table 1'!B8</f>
        <v>Update date code</v>
      </c>
      <c r="B5" s="13">
        <f>'Table 1'!G8</f>
        <v>30</v>
      </c>
      <c r="C5" s="13">
        <f>'Table 1'!E8</f>
        <v>1</v>
      </c>
      <c r="D5" s="13">
        <v>0</v>
      </c>
      <c r="E5" s="13">
        <f t="shared" ref="E5:E7" si="0">(B5*C5)+D5</f>
        <v>30</v>
      </c>
    </row>
    <row r="6" spans="1:5" s="10" customFormat="1" ht="13" x14ac:dyDescent="0.3">
      <c r="A6" s="15" t="str">
        <f>'Table 1'!B9</f>
        <v>Variance application</v>
      </c>
      <c r="B6" s="13">
        <f>'Table 1'!G9</f>
        <v>5</v>
      </c>
      <c r="C6" s="13">
        <f>'Table 1'!E9</f>
        <v>1</v>
      </c>
      <c r="D6" s="13">
        <v>0</v>
      </c>
      <c r="E6" s="13">
        <f t="shared" si="0"/>
        <v>5</v>
      </c>
    </row>
    <row r="7" spans="1:5" s="10" customFormat="1" ht="13" x14ac:dyDescent="0.3">
      <c r="A7" s="15" t="str">
        <f>'Table 1'!B10</f>
        <v>Innovative products application</v>
      </c>
      <c r="B7" s="13">
        <f>'Table 1'!G10</f>
        <v>2</v>
      </c>
      <c r="C7" s="13">
        <f>'Table 1'!E10</f>
        <v>1</v>
      </c>
      <c r="D7" s="13">
        <v>0</v>
      </c>
      <c r="E7" s="13">
        <f t="shared" si="0"/>
        <v>2</v>
      </c>
    </row>
    <row r="8" spans="1:5" s="10" customFormat="1" ht="13" x14ac:dyDescent="0.3">
      <c r="A8" s="12"/>
      <c r="B8" s="13"/>
      <c r="C8" s="13"/>
      <c r="D8" s="11" t="s">
        <v>30</v>
      </c>
      <c r="E8" s="16">
        <f>SUM(E4:E7)</f>
        <v>67</v>
      </c>
    </row>
    <row r="9" spans="1:5" s="10" customFormat="1" ht="9.75" customHeight="1" x14ac:dyDescent="0.3">
      <c r="A9" s="17"/>
      <c r="B9" s="18"/>
      <c r="C9" s="18"/>
      <c r="D9" s="19"/>
      <c r="E9" s="20"/>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9"/>
  <sheetViews>
    <sheetView workbookViewId="0">
      <selection activeCell="B11" sqref="B11"/>
    </sheetView>
  </sheetViews>
  <sheetFormatPr defaultColWidth="17.7265625" defaultRowHeight="12.5" x14ac:dyDescent="0.25"/>
  <sheetData>
    <row r="1" spans="1:6" ht="16.5" customHeight="1" thickBot="1" x14ac:dyDescent="0.3">
      <c r="A1" s="123" t="s">
        <v>31</v>
      </c>
      <c r="B1" s="124"/>
      <c r="C1" s="124"/>
      <c r="D1" s="124"/>
      <c r="E1" s="124"/>
      <c r="F1" s="125"/>
    </row>
    <row r="2" spans="1:6" ht="15.75" customHeight="1" thickBot="1" x14ac:dyDescent="0.3">
      <c r="A2" s="86"/>
      <c r="B2" s="126" t="s">
        <v>63</v>
      </c>
      <c r="C2" s="127"/>
      <c r="D2" s="126" t="s">
        <v>64</v>
      </c>
      <c r="E2" s="128"/>
      <c r="F2" s="127"/>
    </row>
    <row r="3" spans="1:6" ht="15.5" x14ac:dyDescent="0.25">
      <c r="A3" s="98"/>
      <c r="B3" s="87" t="s">
        <v>20</v>
      </c>
      <c r="C3" s="87" t="s">
        <v>21</v>
      </c>
      <c r="D3" s="87" t="s">
        <v>22</v>
      </c>
      <c r="E3" s="87" t="s">
        <v>23</v>
      </c>
      <c r="F3" s="87" t="s">
        <v>24</v>
      </c>
    </row>
    <row r="4" spans="1:6" ht="93.5" thickBot="1" x14ac:dyDescent="0.3">
      <c r="A4" s="99" t="s">
        <v>65</v>
      </c>
      <c r="B4" s="88" t="s">
        <v>66</v>
      </c>
      <c r="C4" s="88" t="s">
        <v>67</v>
      </c>
      <c r="D4" s="88" t="s">
        <v>68</v>
      </c>
      <c r="E4" s="88" t="s">
        <v>69</v>
      </c>
      <c r="F4" s="88" t="s">
        <v>71</v>
      </c>
    </row>
    <row r="5" spans="1:6" ht="15.5" x14ac:dyDescent="0.25">
      <c r="A5" s="89">
        <v>1</v>
      </c>
      <c r="B5" s="90">
        <v>37</v>
      </c>
      <c r="C5" s="90">
        <v>37</v>
      </c>
      <c r="D5" s="90">
        <v>300</v>
      </c>
      <c r="E5" s="90">
        <v>37</v>
      </c>
      <c r="F5" s="91">
        <f>B5+C5+D5-E5</f>
        <v>337</v>
      </c>
    </row>
    <row r="6" spans="1:6" ht="15.5" x14ac:dyDescent="0.25">
      <c r="A6" s="92">
        <v>2</v>
      </c>
      <c r="B6" s="93">
        <v>37</v>
      </c>
      <c r="C6" s="93">
        <v>37</v>
      </c>
      <c r="D6" s="93">
        <v>300</v>
      </c>
      <c r="E6" s="93">
        <v>37</v>
      </c>
      <c r="F6" s="94">
        <f t="shared" ref="F6:F7" si="0">B6+C6+D6-E6</f>
        <v>337</v>
      </c>
    </row>
    <row r="7" spans="1:6" ht="15.5" x14ac:dyDescent="0.25">
      <c r="A7" s="92">
        <v>3</v>
      </c>
      <c r="B7" s="93">
        <v>37</v>
      </c>
      <c r="C7" s="93">
        <v>37</v>
      </c>
      <c r="D7" s="93">
        <v>300</v>
      </c>
      <c r="E7" s="93">
        <v>37</v>
      </c>
      <c r="F7" s="94">
        <f t="shared" si="0"/>
        <v>337</v>
      </c>
    </row>
    <row r="8" spans="1:6" ht="15.5" thickBot="1" x14ac:dyDescent="0.3">
      <c r="A8" s="95" t="s">
        <v>70</v>
      </c>
      <c r="B8" s="96">
        <f>AVERAGE(B5:B7)</f>
        <v>37</v>
      </c>
      <c r="C8" s="96">
        <f t="shared" ref="C8:F8" si="1">AVERAGE(C5:C7)</f>
        <v>37</v>
      </c>
      <c r="D8" s="96">
        <f t="shared" si="1"/>
        <v>300</v>
      </c>
      <c r="E8" s="96">
        <f t="shared" si="1"/>
        <v>37</v>
      </c>
      <c r="F8" s="97">
        <f t="shared" si="1"/>
        <v>337</v>
      </c>
    </row>
    <row r="9" spans="1:6" ht="55.5" customHeight="1" x14ac:dyDescent="0.25">
      <c r="A9" s="122" t="s">
        <v>72</v>
      </c>
      <c r="B9" s="122"/>
      <c r="C9" s="122"/>
      <c r="D9" s="122"/>
      <c r="E9" s="122"/>
      <c r="F9" s="122"/>
    </row>
  </sheetData>
  <mergeCells count="4">
    <mergeCell ref="A9:F9"/>
    <mergeCell ref="A1:F1"/>
    <mergeCell ref="B2:C2"/>
    <mergeCell ref="D2:F2"/>
  </mergeCell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Summary</vt:lpstr>
      <vt:lpstr>Table 1</vt:lpstr>
      <vt:lpstr>Table 2</vt:lpstr>
      <vt:lpstr>Capital O&amp;M</vt:lpstr>
      <vt:lpstr>Responses</vt:lpstr>
      <vt:lpstr>Respondents	</vt:lpstr>
      <vt:lpstr>'Table 1'!Print_Area</vt:lpstr>
      <vt:lpstr>'Table 2'!Print_Area</vt:lpstr>
    </vt:vector>
  </TitlesOfParts>
  <Company>ERG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Eastern Research Group</dc:creator>
  <cp:lastModifiedBy>Wrigley, William</cp:lastModifiedBy>
  <cp:lastPrinted>2019-11-19T15:20:45Z</cp:lastPrinted>
  <dcterms:created xsi:type="dcterms:W3CDTF">2010-05-11T20:27:59Z</dcterms:created>
  <dcterms:modified xsi:type="dcterms:W3CDTF">2023-07-27T11:59:17Z</dcterms:modified>
</cp:coreProperties>
</file>