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8535281B-D135-46DA-8DF8-8138D0D2B4A2}" xr6:coauthVersionLast="47" xr6:coauthVersionMax="47" xr10:uidLastSave="{00000000-0000-0000-0000-000000000000}"/>
  <bookViews>
    <workbookView xWindow="-27495" yWindow="7725" windowWidth="21600" windowHeight="11295" xr2:uid="{3FF6C2C6-7B85-47FC-B793-9BA3FB3BDD56}"/>
  </bookViews>
  <sheets>
    <sheet name="Summary" sheetId="6" r:id="rId1"/>
    <sheet name="Table 1" sheetId="1" r:id="rId2"/>
    <sheet name="Table 2" sheetId="2" r:id="rId3"/>
    <sheet name="Capital O&amp;M" sheetId="3" r:id="rId4"/>
    <sheet name="Respondents" sheetId="4" r:id="rId5"/>
    <sheet name="Response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21" i="1"/>
  <c r="C11" i="5"/>
  <c r="C13" i="5"/>
  <c r="C12" i="5"/>
  <c r="C6" i="5"/>
  <c r="H16" i="3"/>
  <c r="H15" i="3"/>
  <c r="H14" i="3"/>
  <c r="H5" i="3"/>
  <c r="I18" i="2"/>
  <c r="F18" i="2"/>
  <c r="I6" i="2"/>
  <c r="H6" i="2"/>
  <c r="G6" i="2"/>
  <c r="F6" i="2"/>
  <c r="D6" i="2"/>
  <c r="I35" i="1"/>
  <c r="F35" i="1"/>
  <c r="I34" i="1"/>
  <c r="F34" i="1"/>
  <c r="F25" i="1"/>
  <c r="I25" i="1"/>
  <c r="I8" i="1"/>
  <c r="G8" i="1"/>
  <c r="E12" i="1"/>
  <c r="E8" i="1" l="1"/>
  <c r="F10" i="4"/>
  <c r="G7" i="4"/>
  <c r="E11" i="1" l="1"/>
  <c r="E6" i="2" s="1"/>
  <c r="C10" i="4" l="1"/>
  <c r="D8" i="4"/>
  <c r="C5" i="5" l="1"/>
  <c r="F5" i="5" s="1"/>
  <c r="E15" i="1"/>
  <c r="G8" i="4"/>
  <c r="D9" i="4"/>
  <c r="G9" i="4" s="1"/>
  <c r="D8" i="1"/>
  <c r="G10" i="4" l="1"/>
  <c r="F6" i="5"/>
  <c r="C7" i="5"/>
  <c r="F7" i="5" s="1"/>
  <c r="E9" i="2"/>
  <c r="E18" i="1"/>
  <c r="E12" i="2" s="1"/>
  <c r="E19" i="1"/>
  <c r="E13" i="2" s="1"/>
  <c r="E20" i="1"/>
  <c r="E14" i="2" s="1"/>
  <c r="E17" i="1"/>
  <c r="E11" i="2" s="1"/>
  <c r="D10" i="4"/>
  <c r="C8" i="5" l="1"/>
  <c r="F11" i="5"/>
  <c r="E23" i="1"/>
  <c r="E22" i="1"/>
  <c r="E16" i="2" s="1"/>
  <c r="B3" i="6"/>
  <c r="F12" i="5"/>
  <c r="F8" i="5"/>
  <c r="C9" i="5"/>
  <c r="D33" i="1"/>
  <c r="D32" i="1"/>
  <c r="D30" i="1"/>
  <c r="D24" i="1"/>
  <c r="F24" i="1" s="1"/>
  <c r="G24" i="1" s="1"/>
  <c r="D23" i="1"/>
  <c r="D22" i="1"/>
  <c r="D21" i="1"/>
  <c r="D20" i="1"/>
  <c r="D19" i="1"/>
  <c r="D18" i="1"/>
  <c r="D17" i="1"/>
  <c r="D16" i="1"/>
  <c r="D15" i="1"/>
  <c r="D12" i="1"/>
  <c r="D11" i="1"/>
  <c r="D10" i="1"/>
  <c r="D5" i="2"/>
  <c r="D17" i="2"/>
  <c r="D16" i="2"/>
  <c r="D15" i="2"/>
  <c r="D14" i="2"/>
  <c r="D13" i="2"/>
  <c r="D12" i="2"/>
  <c r="D11" i="2"/>
  <c r="D10" i="2"/>
  <c r="D9" i="2"/>
  <c r="D7" i="2"/>
  <c r="F13" i="5" l="1"/>
  <c r="E17" i="2"/>
  <c r="E33" i="1"/>
  <c r="E32" i="1"/>
  <c r="F9" i="5"/>
  <c r="C10" i="5"/>
  <c r="F10" i="5" s="1"/>
  <c r="H24" i="1"/>
  <c r="I24" i="1" s="1"/>
  <c r="D5" i="3"/>
  <c r="F14" i="5" l="1"/>
  <c r="D6" i="3"/>
  <c r="E5" i="3"/>
  <c r="G5" i="3"/>
  <c r="F8" i="1"/>
  <c r="F15" i="1"/>
  <c r="F9" i="2"/>
  <c r="B7" i="6" l="1"/>
  <c r="K35" i="1"/>
  <c r="F14" i="2"/>
  <c r="F20" i="1"/>
  <c r="G9" i="2"/>
  <c r="H9" i="2"/>
  <c r="F18" i="1"/>
  <c r="F12" i="2"/>
  <c r="E6" i="3"/>
  <c r="D7" i="3"/>
  <c r="F11" i="2"/>
  <c r="F17" i="1"/>
  <c r="F13" i="2"/>
  <c r="F19" i="1"/>
  <c r="F16" i="2"/>
  <c r="F22" i="1"/>
  <c r="G15" i="1"/>
  <c r="H15" i="1"/>
  <c r="F17" i="2"/>
  <c r="F33" i="1"/>
  <c r="F23" i="1"/>
  <c r="G23" i="1" s="1"/>
  <c r="F32" i="1"/>
  <c r="H8" i="1"/>
  <c r="G6" i="3"/>
  <c r="I9" i="2" l="1"/>
  <c r="I15" i="1"/>
  <c r="H13" i="2"/>
  <c r="G13" i="2"/>
  <c r="G17" i="2"/>
  <c r="H17" i="2"/>
  <c r="H22" i="1"/>
  <c r="G22" i="1"/>
  <c r="H17" i="1"/>
  <c r="G17" i="1"/>
  <c r="H12" i="2"/>
  <c r="G12" i="2"/>
  <c r="H33" i="1"/>
  <c r="G33" i="1"/>
  <c r="G32" i="1"/>
  <c r="H32" i="1"/>
  <c r="H16" i="2"/>
  <c r="G16" i="2"/>
  <c r="H11" i="2"/>
  <c r="G11" i="2"/>
  <c r="H18" i="1"/>
  <c r="G18" i="1"/>
  <c r="I18" i="1" s="1"/>
  <c r="H20" i="1"/>
  <c r="G20" i="1"/>
  <c r="G7" i="3"/>
  <c r="H6" i="3"/>
  <c r="H23" i="1"/>
  <c r="G19" i="1"/>
  <c r="H19" i="1"/>
  <c r="E7" i="3"/>
  <c r="D8" i="3"/>
  <c r="H14" i="2"/>
  <c r="G14" i="2"/>
  <c r="I33" i="1" l="1"/>
  <c r="I14" i="2"/>
  <c r="I17" i="2"/>
  <c r="I16" i="2"/>
  <c r="I17" i="1"/>
  <c r="I22" i="1"/>
  <c r="I19" i="1"/>
  <c r="I13" i="2"/>
  <c r="I23" i="1"/>
  <c r="I11" i="2"/>
  <c r="I20" i="1"/>
  <c r="I32" i="1"/>
  <c r="I12" i="2"/>
  <c r="G8" i="3"/>
  <c r="H7" i="3"/>
  <c r="D9" i="3"/>
  <c r="E8" i="3"/>
  <c r="D11" i="3" l="1"/>
  <c r="E10" i="1" s="1"/>
  <c r="E9" i="3"/>
  <c r="H8" i="3"/>
  <c r="G9" i="3"/>
  <c r="H9" i="3" s="1"/>
  <c r="E5" i="2" l="1"/>
  <c r="E30" i="1"/>
  <c r="E7" i="2"/>
  <c r="D12" i="3"/>
  <c r="E11" i="3"/>
  <c r="E10" i="2" l="1"/>
  <c r="D13" i="3"/>
  <c r="E12" i="3"/>
  <c r="F5" i="2"/>
  <c r="F10" i="1"/>
  <c r="F30" i="1"/>
  <c r="E15" i="2" l="1"/>
  <c r="G30" i="1"/>
  <c r="H30" i="1"/>
  <c r="E13" i="3"/>
  <c r="E16" i="3" s="1"/>
  <c r="H5" i="2"/>
  <c r="G5" i="2"/>
  <c r="H10" i="1"/>
  <c r="G10" i="1"/>
  <c r="I36" i="1" l="1"/>
  <c r="I37" i="1" s="1"/>
  <c r="B6" i="6"/>
  <c r="I30" i="1"/>
  <c r="I5" i="2"/>
  <c r="F11" i="1"/>
  <c r="I10" i="1"/>
  <c r="G11" i="1" l="1"/>
  <c r="H11" i="1"/>
  <c r="F12" i="1"/>
  <c r="F7" i="2"/>
  <c r="I11" i="1" l="1"/>
  <c r="F16" i="1"/>
  <c r="F10" i="2"/>
  <c r="H7" i="2"/>
  <c r="G7" i="2"/>
  <c r="H12" i="1"/>
  <c r="G12" i="1"/>
  <c r="I12" i="1" l="1"/>
  <c r="I7" i="2"/>
  <c r="H10" i="2"/>
  <c r="G10" i="2"/>
  <c r="H16" i="1"/>
  <c r="G16" i="1"/>
  <c r="F21" i="1"/>
  <c r="F15" i="2"/>
  <c r="I16" i="1" l="1"/>
  <c r="I10" i="2"/>
  <c r="H15" i="2"/>
  <c r="G15" i="2"/>
  <c r="G21" i="1"/>
  <c r="H21" i="1"/>
  <c r="B4" i="6" s="1"/>
  <c r="I15" i="2" l="1"/>
  <c r="B2" i="6"/>
  <c r="I21" i="1"/>
  <c r="B5" i="6" s="1"/>
</calcChain>
</file>

<file path=xl/sharedStrings.xml><?xml version="1.0" encoding="utf-8"?>
<sst xmlns="http://schemas.openxmlformats.org/spreadsheetml/2006/main" count="201" uniqueCount="157">
  <si>
    <t>Burden item</t>
  </si>
  <si>
    <t>(A)</t>
  </si>
  <si>
    <t>(B)</t>
  </si>
  <si>
    <t>(C)</t>
  </si>
  <si>
    <t>(D)</t>
  </si>
  <si>
    <t>(E)</t>
  </si>
  <si>
    <t>(F)</t>
  </si>
  <si>
    <t>(G)</t>
  </si>
  <si>
    <t>(H)</t>
  </si>
  <si>
    <t xml:space="preserve">Person hours per occurrence </t>
  </si>
  <si>
    <t xml:space="preserve">No. of occurrences per respondent per year </t>
  </si>
  <si>
    <r>
      <t xml:space="preserve">Respondents per year </t>
    </r>
    <r>
      <rPr>
        <b/>
        <vertAlign val="superscript"/>
        <sz val="10"/>
        <color rgb="FF000000"/>
        <rFont val="Times New Roman"/>
        <family val="1"/>
      </rPr>
      <t>a</t>
    </r>
    <r>
      <rPr>
        <b/>
        <sz val="10"/>
        <color rgb="FF000000"/>
        <rFont val="Times New Roman"/>
        <family val="1"/>
      </rPr>
      <t xml:space="preserve"> </t>
    </r>
  </si>
  <si>
    <r>
      <t xml:space="preserve">Total cost per year </t>
    </r>
    <r>
      <rPr>
        <b/>
        <vertAlign val="superscript"/>
        <sz val="10"/>
        <color rgb="FF000000"/>
        <rFont val="Times New Roman"/>
        <family val="1"/>
      </rPr>
      <t>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</si>
  <si>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</si>
  <si>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</si>
  <si>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</si>
  <si>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</si>
  <si>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</si>
  <si>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</si>
  <si>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Initial performance tests </t>
    </r>
    <r>
      <rPr>
        <vertAlign val="superscript"/>
        <sz val="10"/>
        <color rgb="FF000000"/>
        <rFont val="Times New Roman"/>
        <family val="1"/>
      </rPr>
      <t>d</t>
    </r>
  </si>
  <si>
    <r>
      <t xml:space="preserve">5-year repeat performance tests </t>
    </r>
    <r>
      <rPr>
        <vertAlign val="superscript"/>
        <sz val="10"/>
        <color rgb="FF000000"/>
        <rFont val="Times New Roman"/>
        <family val="1"/>
      </rPr>
      <t>d, e</t>
    </r>
  </si>
  <si>
    <r>
      <t xml:space="preserve">Repeated performance tests due to failure </t>
    </r>
    <r>
      <rPr>
        <vertAlign val="superscript"/>
        <sz val="10"/>
        <color rgb="FF000000"/>
        <rFont val="Times New Roman"/>
        <family val="1"/>
      </rPr>
      <t>d, f</t>
    </r>
  </si>
  <si>
    <t>C. Gather existing information</t>
  </si>
  <si>
    <t>See 3B</t>
  </si>
  <si>
    <t>D. Write report</t>
  </si>
  <si>
    <t>Notification of construction/reconstruction</t>
  </si>
  <si>
    <r>
      <t xml:space="preserve">Notification of performance test </t>
    </r>
    <r>
      <rPr>
        <vertAlign val="superscript"/>
        <sz val="10"/>
        <color rgb="FF000000"/>
        <rFont val="Times New Roman"/>
        <family val="1"/>
      </rPr>
      <t>f</t>
    </r>
  </si>
  <si>
    <t>Notification of actual startup</t>
  </si>
  <si>
    <t>Notification of CMS demonstration</t>
  </si>
  <si>
    <t>Notification of physical or operational changes</t>
  </si>
  <si>
    <t>Notification of opacity observations</t>
  </si>
  <si>
    <r>
      <t xml:space="preserve">Report of performance test (including submittal through EPA's ERT) </t>
    </r>
    <r>
      <rPr>
        <vertAlign val="superscript"/>
        <sz val="10"/>
        <color rgb="FF000000"/>
        <rFont val="Times New Roman"/>
        <family val="1"/>
      </rPr>
      <t>f, g</t>
    </r>
  </si>
  <si>
    <r>
      <t xml:space="preserve">Semiannual report </t>
    </r>
    <r>
      <rPr>
        <vertAlign val="superscript"/>
        <sz val="10"/>
        <color rgb="FF000000"/>
        <rFont val="Times New Roman"/>
        <family val="1"/>
      </rPr>
      <t>h, i</t>
    </r>
  </si>
  <si>
    <r>
      <t xml:space="preserve">Excess emissions/monitoring systems report </t>
    </r>
    <r>
      <rPr>
        <vertAlign val="superscript"/>
        <sz val="10"/>
        <color rgb="FF000000"/>
        <rFont val="Times New Roman"/>
        <family val="1"/>
      </rPr>
      <t>i, j</t>
    </r>
  </si>
  <si>
    <r>
      <t xml:space="preserve">Malfunction report (affirmative defense) </t>
    </r>
    <r>
      <rPr>
        <vertAlign val="superscript"/>
        <sz val="10"/>
        <color rgb="FF000000"/>
        <rFont val="Times New Roman"/>
        <family val="1"/>
      </rPr>
      <t>k</t>
    </r>
  </si>
  <si>
    <t>Subtotal for Reporting Requirements</t>
  </si>
  <si>
    <t>4. Recordkeeping requirements</t>
  </si>
  <si>
    <t>A. Read instructions</t>
  </si>
  <si>
    <t>See 3A</t>
  </si>
  <si>
    <t>B. Plan activities</t>
  </si>
  <si>
    <t>C. Implement activities</t>
  </si>
  <si>
    <r>
      <t xml:space="preserve">D. Develop record system </t>
    </r>
    <r>
      <rPr>
        <vertAlign val="superscript"/>
        <sz val="10"/>
        <color rgb="FF000000"/>
        <rFont val="Times New Roman"/>
        <family val="1"/>
      </rPr>
      <t>l</t>
    </r>
  </si>
  <si>
    <t>E. Time to enter and transmit information</t>
  </si>
  <si>
    <r>
      <t xml:space="preserve">Records of monitoring data </t>
    </r>
    <r>
      <rPr>
        <vertAlign val="superscript"/>
        <sz val="10"/>
        <color rgb="FF000000"/>
        <rFont val="Times New Roman"/>
        <family val="1"/>
      </rPr>
      <t>m</t>
    </r>
  </si>
  <si>
    <t>Records of malfunctions</t>
  </si>
  <si>
    <t>Subtotal for Recordkeeping Requirements</t>
  </si>
  <si>
    <r>
      <t xml:space="preserve">TOTAL LABOR BURDEN AND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</si>
  <si>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</si>
  <si>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t>Person hours per respondent per year
(C=AxB)</t>
  </si>
  <si>
    <t>Technical person- hours per year
(E=CxD)</t>
  </si>
  <si>
    <t>Management person hours per year
(F=Ex0.05)</t>
  </si>
  <si>
    <t>Clerical person hours per year
(G=Ex0.1)</t>
  </si>
  <si>
    <t>Assumptions:</t>
  </si>
  <si>
    <r>
      <t>c</t>
    </r>
    <r>
      <rPr>
        <sz val="10"/>
        <color theme="1"/>
        <rFont val="Times New Roman"/>
        <family val="1"/>
      </rPr>
      <t xml:space="preserve">  We assume that each respondent will have to familiarize with the regulatory requirements each year. </t>
    </r>
  </si>
  <si>
    <r>
      <t>d</t>
    </r>
    <r>
      <rPr>
        <sz val="10"/>
        <color theme="1"/>
        <rFont val="Times New Roman"/>
        <family val="1"/>
      </rPr>
      <t xml:space="preserve">  We assume it will take 80 hours for each respondent to coordinate the performance tests for PM, CPM, opacity and TRS. Testing contractor costs are included in the capital/startup and O&amp;M costs.</t>
    </r>
  </si>
  <si>
    <r>
      <t>f</t>
    </r>
    <r>
      <rPr>
        <sz val="10"/>
        <color theme="1"/>
        <rFont val="Times New Roman"/>
        <family val="1"/>
      </rPr>
      <t xml:space="preserve">  We assume that 20 percent of respondents would repeat a performance test due to failure.</t>
    </r>
  </si>
  <si>
    <r>
      <t>g</t>
    </r>
    <r>
      <rPr>
        <sz val="10"/>
        <color theme="1"/>
        <rFont val="Times New Roman"/>
        <family val="1"/>
      </rPr>
      <t xml:space="preserve">  Hard copy report of performance test is included in 3B. Submittal of performance test data through EPA's ERT is estimated to require 4 hours per test. </t>
    </r>
  </si>
  <si>
    <r>
      <t>h</t>
    </r>
    <r>
      <rPr>
        <sz val="10"/>
        <color theme="1"/>
        <rFont val="Times New Roman"/>
        <family val="1"/>
      </rPr>
      <t xml:space="preserve">  Assumes that it will take each respondent 8 hours to complete the semiannual report.</t>
    </r>
  </si>
  <si>
    <r>
      <t>k</t>
    </r>
    <r>
      <rPr>
        <sz val="10"/>
        <color theme="1"/>
        <rFont val="Times New Roman"/>
        <family val="1"/>
      </rPr>
      <t xml:space="preserve">  Not applicable. </t>
    </r>
  </si>
  <si>
    <r>
      <t>m</t>
    </r>
    <r>
      <rPr>
        <sz val="10"/>
        <color theme="1"/>
        <rFont val="Times New Roman"/>
        <family val="1"/>
      </rPr>
      <t xml:space="preserve">  We assume that it will take each respondent 30 minutes per day to document monitoring data (e.g., operating parameters, opacity and TRS monitoring data, CMS performance evaluations, and startup/shutdown).</t>
    </r>
  </si>
  <si>
    <r>
      <t>n</t>
    </r>
    <r>
      <rPr>
        <sz val="10"/>
        <color theme="1"/>
        <rFont val="Times New Roman"/>
        <family val="1"/>
      </rPr>
      <t xml:space="preserve">  Totals have been rounded to 3 significant figures. Figures may not add exactly due to rounding. </t>
    </r>
  </si>
  <si>
    <t>Activity</t>
  </si>
  <si>
    <t xml:space="preserve">EPA person- hours per occurrence </t>
  </si>
  <si>
    <t xml:space="preserve">No. of occurrences per plant per year </t>
  </si>
  <si>
    <r>
      <t xml:space="preserve">Plants per year </t>
    </r>
    <r>
      <rPr>
        <b/>
        <vertAlign val="superscript"/>
        <sz val="10"/>
        <color rgb="FF000000"/>
        <rFont val="Times New Roman"/>
        <family val="1"/>
      </rPr>
      <t>a</t>
    </r>
    <r>
      <rPr>
        <b/>
        <sz val="10"/>
        <color rgb="FF000000"/>
        <rFont val="Times New Roman"/>
        <family val="1"/>
      </rPr>
      <t xml:space="preserve"> </t>
    </r>
  </si>
  <si>
    <r>
      <t xml:space="preserve">Cost </t>
    </r>
    <r>
      <rPr>
        <b/>
        <vertAlign val="superscript"/>
        <sz val="10"/>
        <color rgb="FF000000"/>
        <rFont val="Times New Roman"/>
        <family val="1"/>
      </rPr>
      <t>b</t>
    </r>
    <r>
      <rPr>
        <b/>
        <sz val="10"/>
        <color rgb="FF000000"/>
        <rFont val="Times New Roman"/>
        <family val="1"/>
      </rPr>
      <t xml:space="preserve"> </t>
    </r>
  </si>
  <si>
    <r>
      <t xml:space="preserve">1. Attend initial performance test </t>
    </r>
    <r>
      <rPr>
        <vertAlign val="superscript"/>
        <sz val="10"/>
        <color rgb="FF000000"/>
        <rFont val="Times New Roman"/>
        <family val="1"/>
      </rPr>
      <t>c</t>
    </r>
  </si>
  <si>
    <r>
      <t xml:space="preserve">2. Attend 5-year repeat performance test </t>
    </r>
    <r>
      <rPr>
        <vertAlign val="superscript"/>
        <sz val="10"/>
        <color rgb="FF000000"/>
        <rFont val="Times New Roman"/>
        <family val="1"/>
      </rPr>
      <t>c, d</t>
    </r>
  </si>
  <si>
    <t>4. Report review</t>
  </si>
  <si>
    <t>Review notification of construction/reconstruction</t>
  </si>
  <si>
    <r>
      <t xml:space="preserve">Review notification of performance test </t>
    </r>
    <r>
      <rPr>
        <vertAlign val="superscript"/>
        <sz val="10"/>
        <color rgb="FF000000"/>
        <rFont val="Times New Roman"/>
        <family val="1"/>
      </rPr>
      <t>e</t>
    </r>
  </si>
  <si>
    <t>Review notification of actual startup</t>
  </si>
  <si>
    <t>Review notification of CMS demonstration</t>
  </si>
  <si>
    <t>Review notification of physical/operational changes</t>
  </si>
  <si>
    <t>Review notification of opacity observations</t>
  </si>
  <si>
    <r>
      <t xml:space="preserve">Review performance test reports </t>
    </r>
    <r>
      <rPr>
        <vertAlign val="superscript"/>
        <sz val="10"/>
        <color rgb="FF000000"/>
        <rFont val="Times New Roman"/>
        <family val="1"/>
      </rPr>
      <t>e</t>
    </r>
  </si>
  <si>
    <r>
      <t xml:space="preserve">Review semiannual report </t>
    </r>
    <r>
      <rPr>
        <vertAlign val="superscript"/>
        <sz val="10"/>
        <color rgb="FF000000"/>
        <rFont val="Times New Roman"/>
        <family val="1"/>
      </rPr>
      <t>f, g</t>
    </r>
  </si>
  <si>
    <r>
      <t xml:space="preserve">Review excess emissions/monitoring systems report </t>
    </r>
    <r>
      <rPr>
        <vertAlign val="superscript"/>
        <sz val="10"/>
        <color rgb="FF000000"/>
        <rFont val="Times New Roman"/>
        <family val="1"/>
      </rPr>
      <t>f, g</t>
    </r>
  </si>
  <si>
    <t>EPA person- hours per plant per year
(C=A×B)</t>
  </si>
  <si>
    <t>Technical person- hours per year
(E=C×D)</t>
  </si>
  <si>
    <t>Management person-hours per year
(F=E×0.05)</t>
  </si>
  <si>
    <t>Clerical person-hours per year
(G=E×0.1)</t>
  </si>
  <si>
    <t>c  We assume that it will take EPA personnel 24 hours to attend each performance test.</t>
  </si>
  <si>
    <r>
      <t>e</t>
    </r>
    <r>
      <rPr>
        <sz val="10"/>
        <color rgb="FF000000"/>
        <rFont val="Times New Roman"/>
        <family val="1"/>
      </rPr>
      <t xml:space="preserve">  We assume that 20 percent of respondents would repeat a performance test due to failure.</t>
    </r>
  </si>
  <si>
    <r>
      <t>f</t>
    </r>
    <r>
      <rPr>
        <sz val="10"/>
        <color rgb="FF000000"/>
        <rFont val="Times New Roman"/>
        <family val="1"/>
      </rPr>
      <t xml:space="preserve">  We assume that it will take EPA personnel 4 hours to review each semiannual report and 8 hours to review each excess emissions report and malfunction report.</t>
    </r>
  </si>
  <si>
    <t>Total Annual Responses</t>
  </si>
  <si>
    <t>Information Collection Activity</t>
  </si>
  <si>
    <t>Number of Respondents</t>
  </si>
  <si>
    <t>Number of Responses</t>
  </si>
  <si>
    <t>Number of Existing Respondents That Keep Records But Do Not Submit Reports</t>
  </si>
  <si>
    <r>
      <t xml:space="preserve">Notification of performance test </t>
    </r>
    <r>
      <rPr>
        <vertAlign val="superscript"/>
        <sz val="9"/>
        <color theme="1"/>
        <rFont val="Times New Roman"/>
        <family val="1"/>
      </rPr>
      <t>a</t>
    </r>
  </si>
  <si>
    <r>
      <t xml:space="preserve">Report of performance test (including submittal through EPA's ERT) </t>
    </r>
    <r>
      <rPr>
        <vertAlign val="superscript"/>
        <sz val="9"/>
        <color theme="1"/>
        <rFont val="Times New Roman"/>
        <family val="1"/>
      </rPr>
      <t>a</t>
    </r>
  </si>
  <si>
    <t>Semiannual report</t>
  </si>
  <si>
    <t>Excess emissions/monitoring systems report</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</si>
  <si>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</si>
  <si>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</si>
  <si>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</si>
  <si>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</si>
  <si>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</si>
  <si>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</si>
  <si>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</si>
  <si>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</si>
  <si>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Capital/Startup vs. Operation and Maintenance (O&amp;M) Costs</t>
  </si>
  <si>
    <t>Continuous Monitoring Device</t>
  </si>
  <si>
    <t>Capital/ Startup Cost for One Respondent</t>
  </si>
  <si>
    <t>Number of New Respondents</t>
  </si>
  <si>
    <t>Annual O&amp;M Costs for One Respondent</t>
  </si>
  <si>
    <t>Number of Respondents with O&amp;M</t>
  </si>
  <si>
    <t>Opacity monitor</t>
  </si>
  <si>
    <t>TRS monitor</t>
  </si>
  <si>
    <t>ESP voltage and current monitors</t>
  </si>
  <si>
    <r>
      <t xml:space="preserve">Scrubber pressure drop monitor </t>
    </r>
    <r>
      <rPr>
        <vertAlign val="superscript"/>
        <sz val="9"/>
        <color theme="1"/>
        <rFont val="Times New Roman"/>
        <family val="1"/>
      </rPr>
      <t>a</t>
    </r>
  </si>
  <si>
    <r>
      <t xml:space="preserve">Scrubber liquid flow rate monitor </t>
    </r>
    <r>
      <rPr>
        <vertAlign val="superscript"/>
        <sz val="9"/>
        <color theme="1"/>
        <rFont val="Times New Roman"/>
        <family val="1"/>
      </rPr>
      <t>a</t>
    </r>
  </si>
  <si>
    <t>Performance tests:</t>
  </si>
  <si>
    <t xml:space="preserve">    Initial Method 9 for opacity</t>
  </si>
  <si>
    <t xml:space="preserve">    Initial Method 16, 16A, 16B or 16C for TRS</t>
  </si>
  <si>
    <r>
      <t xml:space="preserve">    Repeat Method 16, 16A, 16B or 16C for TRS (every 5 years) </t>
    </r>
    <r>
      <rPr>
        <vertAlign val="superscript"/>
        <sz val="9"/>
        <color rgb="FF000000"/>
        <rFont val="Times New Roman"/>
        <family val="1"/>
      </rPr>
      <t>b</t>
    </r>
  </si>
  <si>
    <r>
      <t xml:space="preserve">Total </t>
    </r>
    <r>
      <rPr>
        <b/>
        <vertAlign val="superscript"/>
        <sz val="9"/>
        <color theme="1"/>
        <rFont val="Times New Roman"/>
        <family val="1"/>
      </rPr>
      <t>c</t>
    </r>
  </si>
  <si>
    <r>
      <t>a</t>
    </r>
    <r>
      <rPr>
        <sz val="10"/>
        <color rgb="FF000000"/>
        <rFont val="Times New Roman"/>
        <family val="1"/>
      </rPr>
      <t xml:space="preserve">  Scrubber monitor O&amp;M costs were estimated as 20 percent of the initial monitor cost.</t>
    </r>
  </si>
  <si>
    <r>
      <t>c</t>
    </r>
    <r>
      <rPr>
        <sz val="10"/>
        <color theme="1"/>
        <rFont val="Times New Roman"/>
        <family val="1"/>
      </rPr>
      <t xml:space="preserve">  Totals have been rounded to 3 significant figures. Figures may not add exactly due to rounding.</t>
    </r>
  </si>
  <si>
    <t>Total Annual Responses
E=(BxC)+D</t>
  </si>
  <si>
    <t>Number of Respondents
(E=A+B+C-D)</t>
  </si>
  <si>
    <t xml:space="preserve">Total Capital/ Startup Cost 
(B X C) </t>
  </si>
  <si>
    <t>Total O&amp;M 
(E X F)</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</si>
  <si>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</si>
  <si>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</si>
  <si>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 xml:space="preserve">    Initial Method 5 and 202 for PM and condensable PM (CPM)</t>
  </si>
  <si>
    <r>
      <t xml:space="preserve">    Repeat Method 5 and 202 for PM and CPM (every 5 years) </t>
    </r>
    <r>
      <rPr>
        <vertAlign val="superscript"/>
        <sz val="9"/>
        <color rgb="FF000000"/>
        <rFont val="Times New Roman"/>
        <family val="1"/>
      </rPr>
      <t>b</t>
    </r>
  </si>
  <si>
    <t>Labor Rates</t>
  </si>
  <si>
    <t>Management</t>
  </si>
  <si>
    <t>Technical</t>
  </si>
  <si>
    <t>Clerical</t>
  </si>
  <si>
    <r>
      <t xml:space="preserve">Table 1: Annual Respondent Burden and Cost – </t>
    </r>
    <r>
      <rPr>
        <b/>
        <sz val="12"/>
        <color theme="1"/>
        <rFont val="Times New Roman"/>
        <family val="1"/>
      </rPr>
      <t>Kraft Pulp Mill Affected Sources for Which Construction, Reconstruction, or Modification Commenced After May 23, 2013 (40 CFR Part 60, Subpart BBa) (Renewal)</t>
    </r>
  </si>
  <si>
    <r>
      <t>Table 2: Average Annual EPA Burden and Cost –</t>
    </r>
    <r>
      <rPr>
        <b/>
        <sz val="12"/>
        <color theme="1"/>
        <rFont val="Times New Roman"/>
        <family val="1"/>
      </rPr>
      <t xml:space="preserve"> Kraft Pulp Mill Affected Sources for Which Construction, Reconstruction, or Modification Commenced After May 23, 2013 (40 CFR Part 60, Subpart BBa) (Renewal)</t>
    </r>
  </si>
  <si>
    <r>
      <t>i</t>
    </r>
    <r>
      <rPr>
        <sz val="10"/>
        <color theme="1"/>
        <rFont val="Times New Roman"/>
        <family val="1"/>
      </rPr>
      <t xml:space="preserve">  Ongoing activities are based on the average number of respondents per year over the 3-year ICR periods. </t>
    </r>
  </si>
  <si>
    <r>
      <t>g</t>
    </r>
    <r>
      <rPr>
        <sz val="10"/>
        <color rgb="FF000000"/>
        <rFont val="Times New Roman"/>
        <family val="1"/>
      </rPr>
      <t xml:space="preserve">  Ongoing activities are based on the average number of respondents per year over the 3-year ICR periods. </t>
    </r>
  </si>
  <si>
    <t>hrs/response</t>
  </si>
  <si>
    <r>
      <t xml:space="preserve">TOTAL CAPITAL AND O&amp;M COST (rounded) </t>
    </r>
    <r>
      <rPr>
        <b/>
        <vertAlign val="superscript"/>
        <sz val="10"/>
        <color rgb="FF000000"/>
        <rFont val="Times New Roman"/>
        <family val="1"/>
      </rPr>
      <t>n</t>
    </r>
  </si>
  <si>
    <r>
      <t>TOTAL (rounded)</t>
    </r>
    <r>
      <rPr>
        <b/>
        <vertAlign val="superscript"/>
        <sz val="10"/>
        <color rgb="FF000000"/>
        <rFont val="Times New Roman"/>
        <family val="1"/>
      </rPr>
      <t>h</t>
    </r>
  </si>
  <si>
    <r>
      <t xml:space="preserve">h  </t>
    </r>
    <r>
      <rPr>
        <sz val="10"/>
        <color rgb="FF000000"/>
        <rFont val="Times New Roman"/>
        <family val="1"/>
      </rPr>
      <t>Totals have been rounded to 3 significant figures.</t>
    </r>
  </si>
  <si>
    <r>
      <t xml:space="preserve">3. Attend repeat performance test due to failure </t>
    </r>
    <r>
      <rPr>
        <vertAlign val="superscript"/>
        <sz val="10"/>
        <color rgb="FF000000"/>
        <rFont val="Times New Roman"/>
        <family val="1"/>
      </rPr>
      <t>c, e</t>
    </r>
  </si>
  <si>
    <r>
      <t>e</t>
    </r>
    <r>
      <rPr>
        <sz val="10"/>
        <color theme="1"/>
        <rFont val="Times New Roman"/>
        <family val="1"/>
      </rPr>
      <t xml:space="preserve">  Repeat performance tests are required in 5-year intervals. We assume 2 respondents per year will be required to conduct repeat performance tests.</t>
    </r>
  </si>
  <si>
    <r>
      <t>d</t>
    </r>
    <r>
      <rPr>
        <sz val="10"/>
        <color rgb="FF000000"/>
        <rFont val="Times New Roman"/>
        <family val="1"/>
      </rPr>
      <t xml:space="preserve">  Repeat performance tests are required in 5-year intervals. We assume 2 respondents per year will be required to conduct repeat performance tests.</t>
    </r>
  </si>
  <si>
    <r>
      <t>j</t>
    </r>
    <r>
      <rPr>
        <sz val="10"/>
        <color theme="1"/>
        <rFont val="Times New Roman"/>
        <family val="1"/>
      </rPr>
      <t xml:space="preserve">  We assume each respondent will take 20 hours two times per year to review monitoring data (e.g., to document compliance with allowances) and complete the excess emissions report.</t>
    </r>
  </si>
  <si>
    <r>
      <t>l</t>
    </r>
    <r>
      <rPr>
        <sz val="10"/>
        <rFont val="Times New Roman"/>
        <family val="1"/>
      </rPr>
      <t xml:space="preserve">  Includes time to adjust existing data acquisition systems at modified sources to include startup and shutdown periods and comply with revised monitoring allowances; this is a one-time activity.</t>
    </r>
  </si>
  <si>
    <r>
      <t>b</t>
    </r>
    <r>
      <rPr>
        <sz val="10"/>
        <color rgb="FF000000"/>
        <rFont val="Times New Roman"/>
        <family val="1"/>
      </rPr>
      <t xml:space="preserve">  Repeat tests are required in 5-year intervals. We assume that 2 respondents per year will be required to conduct repeat performance tests.</t>
    </r>
  </si>
  <si>
    <t>ICR Summary Information</t>
  </si>
  <si>
    <t>Hours per Response</t>
  </si>
  <si>
    <t>Total Estimated Burden Hours</t>
  </si>
  <si>
    <t>Total Estimated Costs</t>
  </si>
  <si>
    <t>Annualized Capital O&amp;M</t>
  </si>
  <si>
    <t>Form Number</t>
  </si>
  <si>
    <r>
      <t xml:space="preserve">b  </t>
    </r>
    <r>
      <rPr>
        <sz val="10"/>
        <color theme="1"/>
        <rFont val="Times New Roman"/>
        <family val="1"/>
      </rPr>
      <t>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</si>
  <si>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0"/>
        <color theme="1"/>
        <rFont val="Times New Roman"/>
        <family val="1"/>
      </rPr>
      <t xml:space="preserve">  We assume 12 mills per year will be subject to the rule with no additional respondents. </t>
    </r>
  </si>
  <si>
    <r>
      <t xml:space="preserve">b  </t>
    </r>
    <r>
      <rPr>
        <sz val="10"/>
        <color theme="1"/>
        <rFont val="Times New Roman"/>
        <family val="1"/>
      </rPr>
      <t>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</si>
  <si>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t>a</t>
    </r>
    <r>
      <rPr>
        <sz val="10"/>
        <color rgb="FF000000"/>
        <rFont val="Times New Roman"/>
        <family val="1"/>
      </rPr>
      <t xml:space="preserve">  We assume that there are no new respondents each year and that two existing respondents will have to complete the 5-year repeat performance tests during the three-year period of this ICR. We also assume that 20% of respondents will have to repeat a performance test due to failure. </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</si>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</sst>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sz val="12"/>
      <color rgb="FF000000"/>
      <name val="Times New Roman"/>
      <family val="1"/>
    </font>
    <font>
      <sz val="9"/>
      <color rgb="FF000000"/>
      <name val="Times New Roman"/>
      <family val="1"/>
    </font>
    <font>
      <b/>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vertAlign val="superscript"/>
      <sz val="12"/>
      <color rgb="FF000000"/>
      <name val="Times New Roman"/>
      <family val="1"/>
    </font>
    <font>
      <vertAlign val="superscript"/>
      <sz val="9"/>
      <color rgb="FF000000"/>
      <name val="Times New Roman"/>
      <family val="1"/>
    </font>
    <font>
      <b/>
      <vertAlign val="superscript"/>
      <sz val="9"/>
      <color theme="1"/>
      <name val="Times New Roman"/>
      <family val="1"/>
    </font>
    <font>
      <sz val="10"/>
      <name val="Times New Roman"/>
      <family val="1"/>
    </font>
    <font>
      <sz val="11"/>
      <color rgb="FFFF0000"/>
      <name val="Calibri"/>
      <family val="2"/>
      <scheme val="minor"/>
    </font>
    <font>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indent="1"/>
    </xf>
    <xf numFmtId="8"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indent="2"/>
    </xf>
    <xf numFmtId="6" fontId="6" fillId="0" borderId="1" xfId="0" applyNumberFormat="1" applyFont="1" applyBorder="1" applyAlignment="1">
      <alignment horizontal="right" vertical="center" wrapText="1"/>
    </xf>
    <xf numFmtId="0" fontId="8" fillId="0" borderId="1" xfId="0" applyFont="1" applyBorder="1" applyAlignment="1">
      <alignment vertical="center" wrapText="1"/>
    </xf>
    <xf numFmtId="6" fontId="4"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9" fillId="0" borderId="0" xfId="0" applyFont="1" applyAlignment="1">
      <alignment vertical="center"/>
    </xf>
    <xf numFmtId="0" fontId="6" fillId="0" borderId="1" xfId="0" applyFont="1" applyBorder="1" applyAlignment="1">
      <alignment horizontal="left" vertical="center" wrapText="1" indent="3"/>
    </xf>
    <xf numFmtId="0" fontId="4" fillId="0" borderId="0" xfId="0" applyFont="1" applyAlignment="1">
      <alignment vertical="center"/>
    </xf>
    <xf numFmtId="0" fontId="11"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vertical="center" wrapText="1"/>
    </xf>
    <xf numFmtId="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6" fontId="12" fillId="0" borderId="1" xfId="0" applyNumberFormat="1" applyFont="1" applyBorder="1" applyAlignment="1">
      <alignment horizontal="center" vertical="center" wrapText="1"/>
    </xf>
    <xf numFmtId="0" fontId="16" fillId="0" borderId="1" xfId="0" applyFont="1" applyBorder="1" applyAlignment="1">
      <alignment vertical="center" wrapText="1"/>
    </xf>
    <xf numFmtId="6" fontId="1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20" fillId="0" borderId="1" xfId="0" applyFont="1" applyBorder="1" applyAlignment="1">
      <alignment vertical="center"/>
    </xf>
    <xf numFmtId="0" fontId="16" fillId="0" borderId="4" xfId="0" applyFont="1" applyBorder="1" applyAlignment="1">
      <alignment vertical="center" wrapText="1"/>
    </xf>
    <xf numFmtId="0" fontId="6" fillId="0" borderId="4" xfId="0" applyFont="1" applyBorder="1" applyAlignment="1">
      <alignment horizontal="center" vertical="center" wrapText="1"/>
    </xf>
    <xf numFmtId="6" fontId="16" fillId="0" borderId="4" xfId="0" applyNumberFormat="1" applyFont="1" applyBorder="1" applyAlignment="1">
      <alignment horizontal="center" vertical="center" wrapText="1"/>
    </xf>
    <xf numFmtId="1" fontId="0" fillId="0" borderId="0" xfId="0" applyNumberFormat="1"/>
    <xf numFmtId="0" fontId="21" fillId="0" borderId="0" xfId="0" applyFont="1"/>
    <xf numFmtId="165" fontId="20" fillId="0" borderId="1" xfId="0" applyNumberFormat="1" applyFont="1" applyBorder="1"/>
    <xf numFmtId="3" fontId="0" fillId="0" borderId="0" xfId="0" applyNumberFormat="1"/>
    <xf numFmtId="6" fontId="0" fillId="0" borderId="0" xfId="0" applyNumberFormat="1"/>
    <xf numFmtId="0" fontId="0" fillId="0" borderId="0" xfId="0" applyAlignment="1">
      <alignment horizontal="right"/>
    </xf>
    <xf numFmtId="0" fontId="0" fillId="0" borderId="0" xfId="0" applyAlignment="1">
      <alignment horizontal="center"/>
    </xf>
    <xf numFmtId="0" fontId="2" fillId="0" borderId="0" xfId="0" applyFont="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left" vertical="top" wrapText="1"/>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1" xfId="0" applyFont="1" applyBorder="1" applyAlignment="1">
      <alignment horizontal="center"/>
    </xf>
    <xf numFmtId="0" fontId="7" fillId="0" borderId="0" xfId="0" applyFont="1" applyAlignment="1">
      <alignment horizontal="left" vertical="top" wrapText="1"/>
    </xf>
    <xf numFmtId="0" fontId="6" fillId="0" borderId="0" xfId="0" applyFont="1" applyAlignment="1">
      <alignment horizontal="left" vertical="top"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744F8-7E76-43D7-8C43-051C0AE5BDA7}">
  <dimension ref="A1:B8"/>
  <sheetViews>
    <sheetView tabSelected="1" workbookViewId="0">
      <selection activeCell="A10" sqref="A10"/>
    </sheetView>
  </sheetViews>
  <sheetFormatPr defaultRowHeight="15" x14ac:dyDescent="0.25"/>
  <cols>
    <col min="1" max="1" width="27.7109375" bestFit="1" customWidth="1"/>
    <col min="2" max="2" width="14.28515625" bestFit="1" customWidth="1"/>
  </cols>
  <sheetData>
    <row r="1" spans="1:2" x14ac:dyDescent="0.25">
      <c r="A1" s="41" t="s">
        <v>146</v>
      </c>
      <c r="B1" s="41"/>
    </row>
    <row r="2" spans="1:2" x14ac:dyDescent="0.25">
      <c r="A2" t="s">
        <v>147</v>
      </c>
      <c r="B2" s="38">
        <f>'Table 1'!K35</f>
        <v>78.703703703703709</v>
      </c>
    </row>
    <row r="3" spans="1:2" x14ac:dyDescent="0.25">
      <c r="A3" t="s">
        <v>87</v>
      </c>
      <c r="B3" s="35">
        <f>Respondents!G10</f>
        <v>12</v>
      </c>
    </row>
    <row r="4" spans="1:2" x14ac:dyDescent="0.25">
      <c r="A4" t="s">
        <v>148</v>
      </c>
      <c r="B4" s="38">
        <f>'Table 1'!F35</f>
        <v>4250</v>
      </c>
    </row>
    <row r="5" spans="1:2" x14ac:dyDescent="0.25">
      <c r="A5" t="s">
        <v>149</v>
      </c>
      <c r="B5" s="39">
        <f>'Table 1'!I37</f>
        <v>1000000</v>
      </c>
    </row>
    <row r="6" spans="1:2" x14ac:dyDescent="0.25">
      <c r="A6" t="s">
        <v>150</v>
      </c>
      <c r="B6" s="39">
        <f>'Capital O&amp;M'!H16</f>
        <v>487000</v>
      </c>
    </row>
    <row r="7" spans="1:2" x14ac:dyDescent="0.25">
      <c r="A7" t="s">
        <v>85</v>
      </c>
      <c r="B7" s="35">
        <f>Responses!F14</f>
        <v>54</v>
      </c>
    </row>
    <row r="8" spans="1:2" x14ac:dyDescent="0.25">
      <c r="A8" t="s">
        <v>151</v>
      </c>
      <c r="B8" s="40" t="s">
        <v>156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4324-9860-4952-9003-2D87BDA8238C}">
  <dimension ref="A1:L53"/>
  <sheetViews>
    <sheetView zoomScaleNormal="100" workbookViewId="0">
      <selection activeCell="A2" sqref="A2"/>
    </sheetView>
  </sheetViews>
  <sheetFormatPr defaultRowHeight="15" x14ac:dyDescent="0.25"/>
  <cols>
    <col min="1" max="1" width="30.7109375" customWidth="1"/>
    <col min="2" max="8" width="12.140625" customWidth="1"/>
    <col min="9" max="9" width="16.28515625" customWidth="1"/>
    <col min="11" max="11" width="12.28515625" customWidth="1"/>
  </cols>
  <sheetData>
    <row r="1" spans="1:12" ht="32.25" customHeight="1" x14ac:dyDescent="0.25">
      <c r="A1" s="42" t="s">
        <v>132</v>
      </c>
      <c r="B1" s="42"/>
      <c r="C1" s="42"/>
      <c r="D1" s="42"/>
      <c r="E1" s="42"/>
      <c r="F1" s="42"/>
      <c r="G1" s="42"/>
      <c r="H1" s="42"/>
      <c r="I1" s="42"/>
    </row>
    <row r="3" spans="1:12" x14ac:dyDescent="0.25">
      <c r="A3" s="46" t="s">
        <v>0</v>
      </c>
      <c r="B3" s="1" t="s">
        <v>1</v>
      </c>
      <c r="C3" s="1" t="s">
        <v>2</v>
      </c>
      <c r="D3" s="1" t="s">
        <v>3</v>
      </c>
      <c r="E3" s="1" t="s">
        <v>4</v>
      </c>
      <c r="F3" s="1" t="s">
        <v>5</v>
      </c>
      <c r="G3" s="1" t="s">
        <v>6</v>
      </c>
      <c r="H3" s="1" t="s">
        <v>7</v>
      </c>
      <c r="I3" s="1" t="s">
        <v>8</v>
      </c>
    </row>
    <row r="4" spans="1:12" ht="63.75" x14ac:dyDescent="0.25">
      <c r="A4" s="47"/>
      <c r="B4" s="1" t="s">
        <v>9</v>
      </c>
      <c r="C4" s="1" t="s">
        <v>10</v>
      </c>
      <c r="D4" s="1" t="s">
        <v>48</v>
      </c>
      <c r="E4" s="1" t="s">
        <v>11</v>
      </c>
      <c r="F4" s="1" t="s">
        <v>49</v>
      </c>
      <c r="G4" s="1" t="s">
        <v>50</v>
      </c>
      <c r="H4" s="1" t="s">
        <v>51</v>
      </c>
      <c r="I4" s="1" t="s">
        <v>12</v>
      </c>
    </row>
    <row r="5" spans="1:12" x14ac:dyDescent="0.25">
      <c r="A5" s="2" t="s">
        <v>13</v>
      </c>
      <c r="B5" s="3" t="s">
        <v>14</v>
      </c>
      <c r="C5" s="3"/>
      <c r="D5" s="3"/>
      <c r="E5" s="3"/>
      <c r="F5" s="3"/>
      <c r="G5" s="3"/>
      <c r="H5" s="3"/>
      <c r="I5" s="4"/>
      <c r="K5" s="48" t="s">
        <v>128</v>
      </c>
      <c r="L5" s="48"/>
    </row>
    <row r="6" spans="1:12" x14ac:dyDescent="0.25">
      <c r="A6" s="2" t="s">
        <v>15</v>
      </c>
      <c r="B6" s="3" t="s">
        <v>14</v>
      </c>
      <c r="C6" s="3"/>
      <c r="D6" s="3"/>
      <c r="E6" s="3"/>
      <c r="F6" s="3"/>
      <c r="G6" s="3"/>
      <c r="H6" s="3"/>
      <c r="I6" s="4"/>
      <c r="K6" s="31" t="s">
        <v>129</v>
      </c>
      <c r="L6" s="37">
        <v>157.60499999999999</v>
      </c>
    </row>
    <row r="7" spans="1:12" x14ac:dyDescent="0.25">
      <c r="A7" s="2" t="s">
        <v>16</v>
      </c>
      <c r="B7" s="3"/>
      <c r="C7" s="3"/>
      <c r="D7" s="3"/>
      <c r="E7" s="3"/>
      <c r="F7" s="3"/>
      <c r="G7" s="3"/>
      <c r="H7" s="3"/>
      <c r="I7" s="4"/>
      <c r="K7" s="31" t="s">
        <v>130</v>
      </c>
      <c r="L7" s="37">
        <v>123.94200000000001</v>
      </c>
    </row>
    <row r="8" spans="1:12" ht="28.5" x14ac:dyDescent="0.25">
      <c r="A8" s="5" t="s">
        <v>17</v>
      </c>
      <c r="B8" s="3">
        <v>30</v>
      </c>
      <c r="C8" s="3">
        <v>1</v>
      </c>
      <c r="D8" s="3">
        <f>B8*C8</f>
        <v>30</v>
      </c>
      <c r="E8" s="3">
        <f>Respondents!G10</f>
        <v>12</v>
      </c>
      <c r="F8" s="3">
        <f>D8*E8</f>
        <v>360</v>
      </c>
      <c r="G8" s="3">
        <f>F8*0.05</f>
        <v>18</v>
      </c>
      <c r="H8" s="3">
        <f>F8*0.1</f>
        <v>36</v>
      </c>
      <c r="I8" s="6">
        <f>F8*L$7+G8*L$6+H8*L$8</f>
        <v>49706.622000000003</v>
      </c>
      <c r="K8" s="31" t="s">
        <v>131</v>
      </c>
      <c r="L8" s="37">
        <v>62.517000000000003</v>
      </c>
    </row>
    <row r="9" spans="1:12" x14ac:dyDescent="0.25">
      <c r="A9" s="5" t="s">
        <v>18</v>
      </c>
      <c r="B9" s="3"/>
      <c r="C9" s="3"/>
      <c r="D9" s="3"/>
      <c r="E9" s="3"/>
      <c r="F9" s="3"/>
      <c r="G9" s="3"/>
      <c r="H9" s="3"/>
      <c r="I9" s="4"/>
    </row>
    <row r="10" spans="1:12" ht="15.75" x14ac:dyDescent="0.25">
      <c r="A10" s="7" t="s">
        <v>19</v>
      </c>
      <c r="B10" s="3">
        <v>80</v>
      </c>
      <c r="C10" s="3">
        <v>1</v>
      </c>
      <c r="D10" s="3">
        <f t="shared" ref="D10:D12" si="0">B10*C10</f>
        <v>80</v>
      </c>
      <c r="E10" s="3">
        <f>'Capital O&amp;M'!D11</f>
        <v>0</v>
      </c>
      <c r="F10" s="3">
        <f t="shared" ref="F10:F12" si="1">D10*E10</f>
        <v>0</v>
      </c>
      <c r="G10" s="3">
        <f t="shared" ref="G10:G12" si="2">F10*0.05</f>
        <v>0</v>
      </c>
      <c r="H10" s="3">
        <f t="shared" ref="H10:H12" si="3">F10*0.1</f>
        <v>0</v>
      </c>
      <c r="I10" s="6">
        <f t="shared" ref="I10:I12" si="4">F10*L$7+G10*L$6+H10*L$8</f>
        <v>0</v>
      </c>
    </row>
    <row r="11" spans="1:12" ht="15.75" x14ac:dyDescent="0.25">
      <c r="A11" s="7" t="s">
        <v>20</v>
      </c>
      <c r="B11" s="3">
        <v>80</v>
      </c>
      <c r="C11" s="3">
        <v>1</v>
      </c>
      <c r="D11" s="3">
        <f t="shared" si="0"/>
        <v>80</v>
      </c>
      <c r="E11" s="3">
        <f>'Capital O&amp;M'!G14</f>
        <v>2</v>
      </c>
      <c r="F11" s="3">
        <f t="shared" si="1"/>
        <v>160</v>
      </c>
      <c r="G11" s="3">
        <f t="shared" si="2"/>
        <v>8</v>
      </c>
      <c r="H11" s="3">
        <f t="shared" si="3"/>
        <v>16</v>
      </c>
      <c r="I11" s="6">
        <f t="shared" si="4"/>
        <v>22091.832000000002</v>
      </c>
    </row>
    <row r="12" spans="1:12" ht="28.5" x14ac:dyDescent="0.25">
      <c r="A12" s="7" t="s">
        <v>21</v>
      </c>
      <c r="B12" s="3">
        <v>80</v>
      </c>
      <c r="C12" s="3">
        <v>0.2</v>
      </c>
      <c r="D12" s="3">
        <f t="shared" si="0"/>
        <v>16</v>
      </c>
      <c r="E12" s="3">
        <f>(E10+E11)*0.2</f>
        <v>0.4</v>
      </c>
      <c r="F12" s="30">
        <f t="shared" si="1"/>
        <v>6.4</v>
      </c>
      <c r="G12" s="29">
        <f t="shared" si="2"/>
        <v>0.32000000000000006</v>
      </c>
      <c r="H12" s="29">
        <f t="shared" si="3"/>
        <v>0.64000000000000012</v>
      </c>
      <c r="I12" s="6">
        <f t="shared" si="4"/>
        <v>883.67328000000009</v>
      </c>
    </row>
    <row r="13" spans="1:12" x14ac:dyDescent="0.25">
      <c r="A13" s="5" t="s">
        <v>22</v>
      </c>
      <c r="B13" s="3" t="s">
        <v>23</v>
      </c>
      <c r="C13" s="3"/>
      <c r="D13" s="3"/>
      <c r="E13" s="3"/>
      <c r="F13" s="3"/>
      <c r="G13" s="3"/>
      <c r="H13" s="3"/>
      <c r="I13" s="4"/>
    </row>
    <row r="14" spans="1:12" x14ac:dyDescent="0.25">
      <c r="A14" s="5" t="s">
        <v>24</v>
      </c>
      <c r="B14" s="3"/>
      <c r="C14" s="3"/>
      <c r="D14" s="3"/>
      <c r="E14" s="3"/>
      <c r="F14" s="3"/>
      <c r="G14" s="3"/>
      <c r="H14" s="3"/>
      <c r="I14" s="4"/>
    </row>
    <row r="15" spans="1:12" ht="25.5" x14ac:dyDescent="0.25">
      <c r="A15" s="7" t="s">
        <v>25</v>
      </c>
      <c r="B15" s="3">
        <v>2</v>
      </c>
      <c r="C15" s="3">
        <v>1</v>
      </c>
      <c r="D15" s="3">
        <f t="shared" ref="D15:D24" si="5">B15*C15</f>
        <v>2</v>
      </c>
      <c r="E15" s="3">
        <f>Respondents!C10</f>
        <v>0</v>
      </c>
      <c r="F15" s="3">
        <f t="shared" ref="F15:F22" si="6">D15*E15</f>
        <v>0</v>
      </c>
      <c r="G15" s="3">
        <f t="shared" ref="G15:G22" si="7">F15*0.05</f>
        <v>0</v>
      </c>
      <c r="H15" s="3">
        <f t="shared" ref="H15:H24" si="8">F15*0.1</f>
        <v>0</v>
      </c>
      <c r="I15" s="6">
        <f t="shared" ref="I15:I24" si="9">F15*L$7+G15*L$6+H15*L$8</f>
        <v>0</v>
      </c>
    </row>
    <row r="16" spans="1:12" ht="15.75" x14ac:dyDescent="0.25">
      <c r="A16" s="7" t="s">
        <v>26</v>
      </c>
      <c r="B16" s="3">
        <v>2</v>
      </c>
      <c r="C16" s="3">
        <v>1.2</v>
      </c>
      <c r="D16" s="3">
        <f t="shared" si="5"/>
        <v>2.4</v>
      </c>
      <c r="E16" s="3">
        <f>E10+E11+E12</f>
        <v>2.4</v>
      </c>
      <c r="F16" s="30">
        <f t="shared" si="6"/>
        <v>5.76</v>
      </c>
      <c r="G16" s="29">
        <f t="shared" si="7"/>
        <v>0.28799999999999998</v>
      </c>
      <c r="H16" s="29">
        <f t="shared" si="8"/>
        <v>0.57599999999999996</v>
      </c>
      <c r="I16" s="6">
        <f t="shared" si="9"/>
        <v>795.30595199999993</v>
      </c>
    </row>
    <row r="17" spans="1:9" x14ac:dyDescent="0.25">
      <c r="A17" s="7" t="s">
        <v>27</v>
      </c>
      <c r="B17" s="3">
        <v>2</v>
      </c>
      <c r="C17" s="3">
        <v>1</v>
      </c>
      <c r="D17" s="3">
        <f t="shared" si="5"/>
        <v>2</v>
      </c>
      <c r="E17" s="3">
        <f>E15</f>
        <v>0</v>
      </c>
      <c r="F17" s="3">
        <f t="shared" si="6"/>
        <v>0</v>
      </c>
      <c r="G17" s="3">
        <f t="shared" si="7"/>
        <v>0</v>
      </c>
      <c r="H17" s="3">
        <f t="shared" si="8"/>
        <v>0</v>
      </c>
      <c r="I17" s="6">
        <f t="shared" si="9"/>
        <v>0</v>
      </c>
    </row>
    <row r="18" spans="1:9" ht="25.5" x14ac:dyDescent="0.25">
      <c r="A18" s="7" t="s">
        <v>28</v>
      </c>
      <c r="B18" s="3">
        <v>2</v>
      </c>
      <c r="C18" s="3">
        <v>1</v>
      </c>
      <c r="D18" s="3">
        <f t="shared" si="5"/>
        <v>2</v>
      </c>
      <c r="E18" s="3">
        <f>E15</f>
        <v>0</v>
      </c>
      <c r="F18" s="3">
        <f t="shared" si="6"/>
        <v>0</v>
      </c>
      <c r="G18" s="3">
        <f t="shared" si="7"/>
        <v>0</v>
      </c>
      <c r="H18" s="3">
        <f t="shared" si="8"/>
        <v>0</v>
      </c>
      <c r="I18" s="6">
        <f t="shared" si="9"/>
        <v>0</v>
      </c>
    </row>
    <row r="19" spans="1:9" ht="25.5" x14ac:dyDescent="0.25">
      <c r="A19" s="7" t="s">
        <v>29</v>
      </c>
      <c r="B19" s="3">
        <v>2</v>
      </c>
      <c r="C19" s="3">
        <v>1</v>
      </c>
      <c r="D19" s="3">
        <f t="shared" si="5"/>
        <v>2</v>
      </c>
      <c r="E19" s="3">
        <f>E15</f>
        <v>0</v>
      </c>
      <c r="F19" s="3">
        <f t="shared" si="6"/>
        <v>0</v>
      </c>
      <c r="G19" s="3">
        <f t="shared" si="7"/>
        <v>0</v>
      </c>
      <c r="H19" s="3">
        <f t="shared" si="8"/>
        <v>0</v>
      </c>
      <c r="I19" s="6">
        <f t="shared" si="9"/>
        <v>0</v>
      </c>
    </row>
    <row r="20" spans="1:9" ht="25.5" x14ac:dyDescent="0.25">
      <c r="A20" s="7" t="s">
        <v>30</v>
      </c>
      <c r="B20" s="3">
        <v>2</v>
      </c>
      <c r="C20" s="3">
        <v>1</v>
      </c>
      <c r="D20" s="3">
        <f t="shared" si="5"/>
        <v>2</v>
      </c>
      <c r="E20" s="3">
        <f>E15</f>
        <v>0</v>
      </c>
      <c r="F20" s="3">
        <f t="shared" si="6"/>
        <v>0</v>
      </c>
      <c r="G20" s="3">
        <f t="shared" si="7"/>
        <v>0</v>
      </c>
      <c r="H20" s="3">
        <f t="shared" si="8"/>
        <v>0</v>
      </c>
      <c r="I20" s="6">
        <f t="shared" si="9"/>
        <v>0</v>
      </c>
    </row>
    <row r="21" spans="1:9" ht="41.25" x14ac:dyDescent="0.25">
      <c r="A21" s="7" t="s">
        <v>31</v>
      </c>
      <c r="B21" s="3">
        <v>4</v>
      </c>
      <c r="C21" s="3">
        <v>1.2</v>
      </c>
      <c r="D21" s="3">
        <f t="shared" si="5"/>
        <v>4.8</v>
      </c>
      <c r="E21" s="3">
        <f>E16</f>
        <v>2.4</v>
      </c>
      <c r="F21" s="30">
        <f t="shared" si="6"/>
        <v>11.52</v>
      </c>
      <c r="G21" s="29">
        <f t="shared" si="7"/>
        <v>0.57599999999999996</v>
      </c>
      <c r="H21" s="29">
        <f t="shared" si="8"/>
        <v>1.1519999999999999</v>
      </c>
      <c r="I21" s="6">
        <f t="shared" si="9"/>
        <v>1590.6119039999999</v>
      </c>
    </row>
    <row r="22" spans="1:9" ht="15.75" x14ac:dyDescent="0.25">
      <c r="A22" s="7" t="s">
        <v>32</v>
      </c>
      <c r="B22" s="3">
        <v>8</v>
      </c>
      <c r="C22" s="3">
        <v>2</v>
      </c>
      <c r="D22" s="3">
        <f t="shared" si="5"/>
        <v>16</v>
      </c>
      <c r="E22" s="3">
        <f>Respondents!G10</f>
        <v>12</v>
      </c>
      <c r="F22" s="3">
        <f t="shared" si="6"/>
        <v>192</v>
      </c>
      <c r="G22" s="30">
        <f t="shared" si="7"/>
        <v>9.6000000000000014</v>
      </c>
      <c r="H22" s="30">
        <f t="shared" si="8"/>
        <v>19.200000000000003</v>
      </c>
      <c r="I22" s="6">
        <f t="shared" si="9"/>
        <v>26510.198400000005</v>
      </c>
    </row>
    <row r="23" spans="1:9" ht="28.5" x14ac:dyDescent="0.25">
      <c r="A23" s="7" t="s">
        <v>33</v>
      </c>
      <c r="B23" s="3">
        <v>20</v>
      </c>
      <c r="C23" s="3">
        <v>2</v>
      </c>
      <c r="D23" s="3">
        <f t="shared" si="5"/>
        <v>40</v>
      </c>
      <c r="E23" s="3">
        <f>Respondents!G10</f>
        <v>12</v>
      </c>
      <c r="F23" s="3">
        <f>D23*E23</f>
        <v>480</v>
      </c>
      <c r="G23" s="3">
        <f>F23*0.05</f>
        <v>24</v>
      </c>
      <c r="H23" s="3">
        <f>F23*0.1</f>
        <v>48</v>
      </c>
      <c r="I23" s="6">
        <f t="shared" si="9"/>
        <v>66275.495999999999</v>
      </c>
    </row>
    <row r="24" spans="1:9" ht="28.5" x14ac:dyDescent="0.25">
      <c r="A24" s="7" t="s">
        <v>34</v>
      </c>
      <c r="B24" s="3">
        <v>30</v>
      </c>
      <c r="C24" s="3">
        <v>2</v>
      </c>
      <c r="D24" s="3">
        <f t="shared" si="5"/>
        <v>60</v>
      </c>
      <c r="E24" s="3">
        <v>0</v>
      </c>
      <c r="F24" s="3">
        <f>D24*E24</f>
        <v>0</v>
      </c>
      <c r="G24" s="3">
        <f>F24*0.05</f>
        <v>0</v>
      </c>
      <c r="H24" s="3">
        <f t="shared" si="8"/>
        <v>0</v>
      </c>
      <c r="I24" s="8">
        <f t="shared" si="9"/>
        <v>0</v>
      </c>
    </row>
    <row r="25" spans="1:9" ht="27" x14ac:dyDescent="0.25">
      <c r="A25" s="9" t="s">
        <v>35</v>
      </c>
      <c r="B25" s="3"/>
      <c r="C25" s="3"/>
      <c r="D25" s="3"/>
      <c r="E25" s="3"/>
      <c r="F25" s="45">
        <f>SUM(F8:H24)</f>
        <v>1398.0320000000002</v>
      </c>
      <c r="G25" s="45"/>
      <c r="H25" s="45"/>
      <c r="I25" s="10">
        <f>SUM(I7:I24)</f>
        <v>167853.73953600001</v>
      </c>
    </row>
    <row r="26" spans="1:9" x14ac:dyDescent="0.25">
      <c r="A26" s="2" t="s">
        <v>36</v>
      </c>
      <c r="B26" s="3"/>
      <c r="C26" s="3"/>
      <c r="D26" s="3"/>
      <c r="E26" s="3"/>
      <c r="F26" s="3"/>
      <c r="G26" s="3"/>
      <c r="H26" s="3"/>
      <c r="I26" s="4"/>
    </row>
    <row r="27" spans="1:9" x14ac:dyDescent="0.25">
      <c r="A27" s="5" t="s">
        <v>37</v>
      </c>
      <c r="B27" s="3" t="s">
        <v>38</v>
      </c>
      <c r="C27" s="3"/>
      <c r="D27" s="3"/>
      <c r="E27" s="3"/>
      <c r="F27" s="3"/>
      <c r="G27" s="3"/>
      <c r="H27" s="3"/>
      <c r="I27" s="4"/>
    </row>
    <row r="28" spans="1:9" x14ac:dyDescent="0.25">
      <c r="A28" s="5" t="s">
        <v>39</v>
      </c>
      <c r="B28" s="3" t="s">
        <v>23</v>
      </c>
      <c r="C28" s="3"/>
      <c r="D28" s="3"/>
      <c r="E28" s="3"/>
      <c r="F28" s="3"/>
      <c r="G28" s="3"/>
      <c r="H28" s="3"/>
      <c r="I28" s="4"/>
    </row>
    <row r="29" spans="1:9" x14ac:dyDescent="0.25">
      <c r="A29" s="5" t="s">
        <v>40</v>
      </c>
      <c r="B29" s="3" t="s">
        <v>23</v>
      </c>
      <c r="C29" s="3"/>
      <c r="D29" s="3"/>
      <c r="E29" s="3"/>
      <c r="F29" s="3"/>
      <c r="G29" s="3"/>
      <c r="H29" s="3"/>
      <c r="I29" s="4"/>
    </row>
    <row r="30" spans="1:9" ht="15.75" x14ac:dyDescent="0.25">
      <c r="A30" s="5" t="s">
        <v>41</v>
      </c>
      <c r="B30" s="3">
        <v>40</v>
      </c>
      <c r="C30" s="3">
        <v>1</v>
      </c>
      <c r="D30" s="3">
        <f>B30*C30</f>
        <v>40</v>
      </c>
      <c r="E30" s="3">
        <f>E10</f>
        <v>0</v>
      </c>
      <c r="F30" s="3">
        <f t="shared" ref="F30" si="10">D30*E30</f>
        <v>0</v>
      </c>
      <c r="G30" s="3">
        <f t="shared" ref="G30" si="11">F30*0.05</f>
        <v>0</v>
      </c>
      <c r="H30" s="3">
        <f t="shared" ref="H30" si="12">F30*0.1</f>
        <v>0</v>
      </c>
      <c r="I30" s="6">
        <f>F30*L$7+G30*L$6+H30*L$8</f>
        <v>0</v>
      </c>
    </row>
    <row r="31" spans="1:9" ht="25.5" x14ac:dyDescent="0.25">
      <c r="A31" s="5" t="s">
        <v>42</v>
      </c>
      <c r="B31" s="3"/>
      <c r="C31" s="3"/>
      <c r="D31" s="3"/>
      <c r="E31" s="3"/>
      <c r="F31" s="3"/>
      <c r="G31" s="3"/>
      <c r="H31" s="3"/>
      <c r="I31" s="4"/>
    </row>
    <row r="32" spans="1:9" ht="15.75" x14ac:dyDescent="0.25">
      <c r="A32" s="7" t="s">
        <v>43</v>
      </c>
      <c r="B32" s="3">
        <v>0.5</v>
      </c>
      <c r="C32" s="3">
        <v>365</v>
      </c>
      <c r="D32" s="3">
        <f t="shared" ref="D32:D33" si="13">B32*C32</f>
        <v>182.5</v>
      </c>
      <c r="E32" s="3">
        <f>E23</f>
        <v>12</v>
      </c>
      <c r="F32" s="11">
        <f t="shared" ref="F32:F33" si="14">D32*E32</f>
        <v>2190</v>
      </c>
      <c r="G32" s="30">
        <f t="shared" ref="G32:G33" si="15">F32*0.05</f>
        <v>109.5</v>
      </c>
      <c r="H32" s="30">
        <f t="shared" ref="H32:H33" si="16">F32*0.1</f>
        <v>219</v>
      </c>
      <c r="I32" s="6">
        <f t="shared" ref="I32" si="17">F32*L$7+G32*L$6+H32*L$8</f>
        <v>302381.95050000004</v>
      </c>
    </row>
    <row r="33" spans="1:12" x14ac:dyDescent="0.25">
      <c r="A33" s="7" t="s">
        <v>44</v>
      </c>
      <c r="B33" s="3">
        <v>2</v>
      </c>
      <c r="C33" s="3">
        <v>12</v>
      </c>
      <c r="D33" s="3">
        <f t="shared" si="13"/>
        <v>24</v>
      </c>
      <c r="E33" s="3">
        <f>E23</f>
        <v>12</v>
      </c>
      <c r="F33" s="3">
        <f t="shared" si="14"/>
        <v>288</v>
      </c>
      <c r="G33" s="30">
        <f t="shared" si="15"/>
        <v>14.4</v>
      </c>
      <c r="H33" s="30">
        <f t="shared" si="16"/>
        <v>28.8</v>
      </c>
      <c r="I33" s="6">
        <f>F33*L$7+G33*L$6+H33*L$8</f>
        <v>39765.297600000005</v>
      </c>
    </row>
    <row r="34" spans="1:12" ht="27" x14ac:dyDescent="0.25">
      <c r="A34" s="9" t="s">
        <v>45</v>
      </c>
      <c r="B34" s="3"/>
      <c r="C34" s="3"/>
      <c r="D34" s="3"/>
      <c r="E34" s="3"/>
      <c r="F34" s="45">
        <f>SUM(F26:H33)</f>
        <v>2849.7000000000003</v>
      </c>
      <c r="G34" s="45"/>
      <c r="H34" s="45"/>
      <c r="I34" s="10">
        <f>SUM(I26:I33)</f>
        <v>342147.24810000003</v>
      </c>
    </row>
    <row r="35" spans="1:12" ht="28.5" x14ac:dyDescent="0.25">
      <c r="A35" s="12" t="s">
        <v>46</v>
      </c>
      <c r="B35" s="3"/>
      <c r="C35" s="3"/>
      <c r="D35" s="3"/>
      <c r="E35" s="3"/>
      <c r="F35" s="45">
        <f>ROUND(F25+F34,-1)</f>
        <v>4250</v>
      </c>
      <c r="G35" s="45"/>
      <c r="H35" s="45"/>
      <c r="I35" s="10">
        <f>ROUND(I25+I34,-3)</f>
        <v>510000</v>
      </c>
      <c r="K35" s="35">
        <f>F35/Responses!F14</f>
        <v>78.703703703703709</v>
      </c>
      <c r="L35" t="s">
        <v>136</v>
      </c>
    </row>
    <row r="36" spans="1:12" ht="28.5" x14ac:dyDescent="0.25">
      <c r="A36" s="12" t="s">
        <v>137</v>
      </c>
      <c r="B36" s="12"/>
      <c r="C36" s="12"/>
      <c r="D36" s="12"/>
      <c r="E36" s="12"/>
      <c r="F36" s="1"/>
      <c r="G36" s="1"/>
      <c r="H36" s="1"/>
      <c r="I36" s="10">
        <f>ROUND('Capital O&amp;M'!E16+'Capital O&amp;M'!H16,-3)</f>
        <v>487000</v>
      </c>
      <c r="K36" s="39"/>
    </row>
    <row r="37" spans="1:12" ht="15.75" x14ac:dyDescent="0.25">
      <c r="A37" s="12" t="s">
        <v>47</v>
      </c>
      <c r="B37" s="12"/>
      <c r="C37" s="12"/>
      <c r="D37" s="12"/>
      <c r="E37" s="12"/>
      <c r="F37" s="1"/>
      <c r="G37" s="1"/>
      <c r="H37" s="1"/>
      <c r="I37" s="10">
        <f>ROUND(I35+I36,-4)</f>
        <v>1000000</v>
      </c>
    </row>
    <row r="39" spans="1:12" x14ac:dyDescent="0.25">
      <c r="A39" s="13" t="s">
        <v>52</v>
      </c>
    </row>
    <row r="40" spans="1:12" ht="15.75" x14ac:dyDescent="0.25">
      <c r="A40" s="43" t="s">
        <v>153</v>
      </c>
      <c r="B40" s="43"/>
      <c r="C40" s="43"/>
      <c r="D40" s="43"/>
      <c r="E40" s="43"/>
      <c r="F40" s="43"/>
      <c r="G40" s="43"/>
      <c r="H40" s="43"/>
      <c r="I40" s="43"/>
    </row>
    <row r="41" spans="1:12" ht="58.9" customHeight="1" x14ac:dyDescent="0.25">
      <c r="A41" s="43" t="s">
        <v>152</v>
      </c>
      <c r="B41" s="43"/>
      <c r="C41" s="43"/>
      <c r="D41" s="43"/>
      <c r="E41" s="43"/>
      <c r="F41" s="43"/>
      <c r="G41" s="43"/>
      <c r="H41" s="43"/>
      <c r="I41" s="43"/>
    </row>
    <row r="42" spans="1:12" ht="15.75" x14ac:dyDescent="0.25">
      <c r="A42" s="43" t="s">
        <v>53</v>
      </c>
      <c r="B42" s="43"/>
      <c r="C42" s="43"/>
      <c r="D42" s="43"/>
      <c r="E42" s="43"/>
      <c r="F42" s="43"/>
      <c r="G42" s="43"/>
      <c r="H42" s="43"/>
      <c r="I42" s="43"/>
    </row>
    <row r="43" spans="1:12" ht="31.5" customHeight="1" x14ac:dyDescent="0.25">
      <c r="A43" s="43" t="s">
        <v>54</v>
      </c>
      <c r="B43" s="43"/>
      <c r="C43" s="43"/>
      <c r="D43" s="43"/>
      <c r="E43" s="43"/>
      <c r="F43" s="43"/>
      <c r="G43" s="43"/>
      <c r="H43" s="43"/>
      <c r="I43" s="43"/>
    </row>
    <row r="44" spans="1:12" ht="15.75" x14ac:dyDescent="0.25">
      <c r="A44" s="43" t="s">
        <v>141</v>
      </c>
      <c r="B44" s="43"/>
      <c r="C44" s="43"/>
      <c r="D44" s="43"/>
      <c r="E44" s="43"/>
      <c r="F44" s="43"/>
      <c r="G44" s="43"/>
      <c r="H44" s="43"/>
      <c r="I44" s="43"/>
      <c r="J44" s="36"/>
    </row>
    <row r="45" spans="1:12" ht="15.75" x14ac:dyDescent="0.25">
      <c r="A45" s="43" t="s">
        <v>55</v>
      </c>
      <c r="B45" s="43"/>
      <c r="C45" s="43"/>
      <c r="D45" s="43"/>
      <c r="E45" s="43"/>
      <c r="F45" s="43"/>
      <c r="G45" s="43"/>
      <c r="H45" s="43"/>
      <c r="I45" s="43"/>
    </row>
    <row r="46" spans="1:12" ht="15.75" x14ac:dyDescent="0.25">
      <c r="A46" s="43" t="s">
        <v>56</v>
      </c>
      <c r="B46" s="43"/>
      <c r="C46" s="43"/>
      <c r="D46" s="43"/>
      <c r="E46" s="43"/>
      <c r="F46" s="43"/>
      <c r="G46" s="43"/>
      <c r="H46" s="43"/>
      <c r="I46" s="43"/>
      <c r="J46" s="36"/>
    </row>
    <row r="47" spans="1:12" ht="15.75" x14ac:dyDescent="0.25">
      <c r="A47" s="43" t="s">
        <v>57</v>
      </c>
      <c r="B47" s="43"/>
      <c r="C47" s="43"/>
      <c r="D47" s="43"/>
      <c r="E47" s="43"/>
      <c r="F47" s="43"/>
      <c r="G47" s="43"/>
      <c r="H47" s="43"/>
      <c r="I47" s="43"/>
    </row>
    <row r="48" spans="1:12" ht="15.75" x14ac:dyDescent="0.25">
      <c r="A48" s="43" t="s">
        <v>134</v>
      </c>
      <c r="B48" s="43"/>
      <c r="C48" s="43"/>
      <c r="D48" s="43"/>
      <c r="E48" s="43"/>
      <c r="F48" s="43"/>
      <c r="G48" s="43"/>
      <c r="H48" s="43"/>
      <c r="I48" s="43"/>
    </row>
    <row r="49" spans="1:9" ht="31.5" customHeight="1" x14ac:dyDescent="0.25">
      <c r="A49" s="43" t="s">
        <v>143</v>
      </c>
      <c r="B49" s="43"/>
      <c r="C49" s="43"/>
      <c r="D49" s="43"/>
      <c r="E49" s="43"/>
      <c r="F49" s="43"/>
      <c r="G49" s="43"/>
      <c r="H49" s="43"/>
      <c r="I49" s="43"/>
    </row>
    <row r="50" spans="1:9" ht="15.75" x14ac:dyDescent="0.25">
      <c r="A50" s="43" t="s">
        <v>58</v>
      </c>
      <c r="B50" s="43"/>
      <c r="C50" s="43"/>
      <c r="D50" s="43"/>
      <c r="E50" s="43"/>
      <c r="F50" s="43"/>
      <c r="G50" s="43"/>
      <c r="H50" s="43"/>
      <c r="I50" s="43"/>
    </row>
    <row r="51" spans="1:9" ht="31.5" customHeight="1" x14ac:dyDescent="0.25">
      <c r="A51" s="44" t="s">
        <v>144</v>
      </c>
      <c r="B51" s="44"/>
      <c r="C51" s="44"/>
      <c r="D51" s="44"/>
      <c r="E51" s="44"/>
      <c r="F51" s="44"/>
      <c r="G51" s="44"/>
      <c r="H51" s="44"/>
      <c r="I51" s="44"/>
    </row>
    <row r="52" spans="1:9" ht="33.75" customHeight="1" x14ac:dyDescent="0.25">
      <c r="A52" s="43" t="s">
        <v>59</v>
      </c>
      <c r="B52" s="43"/>
      <c r="C52" s="43"/>
      <c r="D52" s="43"/>
      <c r="E52" s="43"/>
      <c r="F52" s="43"/>
      <c r="G52" s="43"/>
      <c r="H52" s="43"/>
      <c r="I52" s="43"/>
    </row>
    <row r="53" spans="1:9" ht="15.75" x14ac:dyDescent="0.25">
      <c r="A53" s="43" t="s">
        <v>60</v>
      </c>
      <c r="B53" s="43"/>
      <c r="C53" s="43"/>
      <c r="D53" s="43"/>
      <c r="E53" s="43"/>
      <c r="F53" s="43"/>
      <c r="G53" s="43"/>
      <c r="H53" s="43"/>
      <c r="I53" s="43"/>
    </row>
  </sheetData>
  <mergeCells count="20">
    <mergeCell ref="K5:L5"/>
    <mergeCell ref="A40:I40"/>
    <mergeCell ref="A41:I41"/>
    <mergeCell ref="F25:H25"/>
    <mergeCell ref="A52:I52"/>
    <mergeCell ref="A53:I53"/>
    <mergeCell ref="A42:I42"/>
    <mergeCell ref="A43:I43"/>
    <mergeCell ref="A44:I44"/>
    <mergeCell ref="A45:I45"/>
    <mergeCell ref="A46:I46"/>
    <mergeCell ref="A47:I47"/>
    <mergeCell ref="A1:I1"/>
    <mergeCell ref="A48:I48"/>
    <mergeCell ref="A49:I49"/>
    <mergeCell ref="A50:I50"/>
    <mergeCell ref="A51:I51"/>
    <mergeCell ref="F34:H34"/>
    <mergeCell ref="F35:H35"/>
    <mergeCell ref="A3:A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CFD6-38ED-49C0-BC9C-1BF4C0E0734A}">
  <dimension ref="A1:L28"/>
  <sheetViews>
    <sheetView zoomScaleNormal="100" workbookViewId="0">
      <selection activeCell="A2" sqref="A2"/>
    </sheetView>
  </sheetViews>
  <sheetFormatPr defaultColWidth="9.140625" defaultRowHeight="15" x14ac:dyDescent="0.25"/>
  <cols>
    <col min="1" max="1" width="29.42578125" customWidth="1"/>
    <col min="2" max="9" width="12.5703125" customWidth="1"/>
    <col min="11" max="11" width="12.85546875" customWidth="1"/>
  </cols>
  <sheetData>
    <row r="1" spans="1:12" ht="35.25" customHeight="1" x14ac:dyDescent="0.25">
      <c r="A1" s="42" t="s">
        <v>133</v>
      </c>
      <c r="B1" s="42"/>
      <c r="C1" s="42"/>
      <c r="D1" s="42"/>
      <c r="E1" s="42"/>
      <c r="F1" s="42"/>
      <c r="G1" s="42"/>
      <c r="H1" s="42"/>
      <c r="I1" s="42"/>
    </row>
    <row r="3" spans="1:12" x14ac:dyDescent="0.25">
      <c r="A3" s="52" t="s">
        <v>61</v>
      </c>
      <c r="B3" s="1" t="s">
        <v>1</v>
      </c>
      <c r="C3" s="1" t="s">
        <v>2</v>
      </c>
      <c r="D3" s="1" t="s">
        <v>3</v>
      </c>
      <c r="E3" s="1" t="s">
        <v>4</v>
      </c>
      <c r="F3" s="1" t="s">
        <v>5</v>
      </c>
      <c r="G3" s="1" t="s">
        <v>6</v>
      </c>
      <c r="H3" s="1" t="s">
        <v>7</v>
      </c>
      <c r="I3" s="1" t="s">
        <v>8</v>
      </c>
    </row>
    <row r="4" spans="1:12" ht="72" customHeight="1" x14ac:dyDescent="0.25">
      <c r="A4" s="52"/>
      <c r="B4" s="1" t="s">
        <v>62</v>
      </c>
      <c r="C4" s="1" t="s">
        <v>63</v>
      </c>
      <c r="D4" s="1" t="s">
        <v>78</v>
      </c>
      <c r="E4" s="1" t="s">
        <v>64</v>
      </c>
      <c r="F4" s="1" t="s">
        <v>79</v>
      </c>
      <c r="G4" s="1" t="s">
        <v>80</v>
      </c>
      <c r="H4" s="1" t="s">
        <v>81</v>
      </c>
      <c r="I4" s="1" t="s">
        <v>65</v>
      </c>
    </row>
    <row r="5" spans="1:12" ht="21.75" customHeight="1" x14ac:dyDescent="0.25">
      <c r="A5" s="2" t="s">
        <v>66</v>
      </c>
      <c r="B5" s="3">
        <v>24</v>
      </c>
      <c r="C5" s="3">
        <v>1</v>
      </c>
      <c r="D5" s="3">
        <f>B5*C5</f>
        <v>24</v>
      </c>
      <c r="E5" s="3">
        <f>'Table 1'!E10</f>
        <v>0</v>
      </c>
      <c r="F5" s="3">
        <f>D5*E5</f>
        <v>0</v>
      </c>
      <c r="G5" s="3">
        <f>F5*0.05</f>
        <v>0</v>
      </c>
      <c r="H5" s="3">
        <f>F5*0.1</f>
        <v>0</v>
      </c>
      <c r="I5" s="6">
        <f>F5*L$7+G5*L$6+H5*L$8</f>
        <v>0</v>
      </c>
      <c r="K5" s="48" t="s">
        <v>128</v>
      </c>
      <c r="L5" s="48"/>
    </row>
    <row r="6" spans="1:12" ht="28.5" x14ac:dyDescent="0.25">
      <c r="A6" s="2" t="s">
        <v>67</v>
      </c>
      <c r="B6" s="3">
        <v>24</v>
      </c>
      <c r="C6" s="3">
        <v>1</v>
      </c>
      <c r="D6" s="3">
        <f>B6*C6</f>
        <v>24</v>
      </c>
      <c r="E6" s="3">
        <f>'Table 1'!E11</f>
        <v>2</v>
      </c>
      <c r="F6" s="3">
        <f>D6*E6</f>
        <v>48</v>
      </c>
      <c r="G6" s="3">
        <f>F6*0.05</f>
        <v>2.4000000000000004</v>
      </c>
      <c r="H6" s="3">
        <f>F6*0.1</f>
        <v>4.8000000000000007</v>
      </c>
      <c r="I6" s="6">
        <f>F6*L$7+G6*L$6+H6*L$8</f>
        <v>2819.136</v>
      </c>
      <c r="K6" s="31" t="s">
        <v>129</v>
      </c>
      <c r="L6" s="37">
        <v>70.56</v>
      </c>
    </row>
    <row r="7" spans="1:12" ht="28.5" x14ac:dyDescent="0.25">
      <c r="A7" s="2" t="s">
        <v>140</v>
      </c>
      <c r="B7" s="3">
        <v>24</v>
      </c>
      <c r="C7" s="3">
        <v>0.2</v>
      </c>
      <c r="D7" s="3">
        <f t="shared" ref="D7" si="0">B7*C7</f>
        <v>4.8000000000000007</v>
      </c>
      <c r="E7" s="3">
        <f>'Table 1'!E12</f>
        <v>0.4</v>
      </c>
      <c r="F7" s="3">
        <f t="shared" ref="F7" si="1">D7*E7</f>
        <v>1.9200000000000004</v>
      </c>
      <c r="G7" s="3">
        <f t="shared" ref="G7:G16" si="2">F7*0.05</f>
        <v>9.600000000000003E-2</v>
      </c>
      <c r="H7" s="3">
        <f t="shared" ref="H7:H16" si="3">F7*0.1</f>
        <v>0.19200000000000006</v>
      </c>
      <c r="I7" s="6">
        <f t="shared" ref="I7" si="4">F7*L$7+G7*L$6+H7*L$8</f>
        <v>112.76544000000001</v>
      </c>
      <c r="K7" s="31" t="s">
        <v>130</v>
      </c>
      <c r="L7" s="37">
        <v>52.37</v>
      </c>
    </row>
    <row r="8" spans="1:12" x14ac:dyDescent="0.25">
      <c r="A8" s="2" t="s">
        <v>68</v>
      </c>
      <c r="B8" s="3"/>
      <c r="C8" s="3"/>
      <c r="D8" s="3"/>
      <c r="E8" s="3"/>
      <c r="F8" s="3"/>
      <c r="G8" s="3"/>
      <c r="H8" s="3"/>
      <c r="I8" s="4"/>
      <c r="K8" s="31" t="s">
        <v>131</v>
      </c>
      <c r="L8" s="37">
        <v>28.34</v>
      </c>
    </row>
    <row r="9" spans="1:12" ht="30" customHeight="1" x14ac:dyDescent="0.25">
      <c r="A9" s="14" t="s">
        <v>69</v>
      </c>
      <c r="B9" s="3">
        <v>2</v>
      </c>
      <c r="C9" s="3">
        <v>1</v>
      </c>
      <c r="D9" s="3">
        <f t="shared" ref="D9:D17" si="5">B9*C9</f>
        <v>2</v>
      </c>
      <c r="E9" s="3">
        <f>'Table 1'!E15</f>
        <v>0</v>
      </c>
      <c r="F9" s="3">
        <f t="shared" ref="F9:F16" si="6">D9*E9</f>
        <v>0</v>
      </c>
      <c r="G9" s="3">
        <f t="shared" si="2"/>
        <v>0</v>
      </c>
      <c r="H9" s="3">
        <f t="shared" si="3"/>
        <v>0</v>
      </c>
      <c r="I9" s="6">
        <f t="shared" ref="I9:I16" si="7">F9*L$7+G9*L$6+H9*L$8</f>
        <v>0</v>
      </c>
    </row>
    <row r="10" spans="1:12" ht="28.5" x14ac:dyDescent="0.25">
      <c r="A10" s="14" t="s">
        <v>70</v>
      </c>
      <c r="B10" s="3">
        <v>0.5</v>
      </c>
      <c r="C10" s="3">
        <v>1.2</v>
      </c>
      <c r="D10" s="3">
        <f t="shared" si="5"/>
        <v>0.6</v>
      </c>
      <c r="E10" s="3">
        <f>'Table 1'!E16</f>
        <v>2.4</v>
      </c>
      <c r="F10" s="3">
        <f t="shared" si="6"/>
        <v>1.44</v>
      </c>
      <c r="G10" s="3">
        <f t="shared" si="2"/>
        <v>7.1999999999999995E-2</v>
      </c>
      <c r="H10" s="3">
        <f t="shared" si="3"/>
        <v>0.14399999999999999</v>
      </c>
      <c r="I10" s="6">
        <f t="shared" si="7"/>
        <v>84.574079999999995</v>
      </c>
    </row>
    <row r="11" spans="1:12" ht="25.5" x14ac:dyDescent="0.25">
      <c r="A11" s="14" t="s">
        <v>71</v>
      </c>
      <c r="B11" s="3">
        <v>0.5</v>
      </c>
      <c r="C11" s="3">
        <v>1</v>
      </c>
      <c r="D11" s="3">
        <f t="shared" si="5"/>
        <v>0.5</v>
      </c>
      <c r="E11" s="3">
        <f>'Table 1'!E17</f>
        <v>0</v>
      </c>
      <c r="F11" s="3">
        <f t="shared" si="6"/>
        <v>0</v>
      </c>
      <c r="G11" s="3">
        <f t="shared" si="2"/>
        <v>0</v>
      </c>
      <c r="H11" s="3">
        <f t="shared" si="3"/>
        <v>0</v>
      </c>
      <c r="I11" s="6">
        <f t="shared" si="7"/>
        <v>0</v>
      </c>
    </row>
    <row r="12" spans="1:12" ht="25.5" x14ac:dyDescent="0.25">
      <c r="A12" s="14" t="s">
        <v>72</v>
      </c>
      <c r="B12" s="3">
        <v>0.5</v>
      </c>
      <c r="C12" s="3">
        <v>1</v>
      </c>
      <c r="D12" s="3">
        <f t="shared" si="5"/>
        <v>0.5</v>
      </c>
      <c r="E12" s="3">
        <f>'Table 1'!E18</f>
        <v>0</v>
      </c>
      <c r="F12" s="3">
        <f t="shared" si="6"/>
        <v>0</v>
      </c>
      <c r="G12" s="3">
        <f t="shared" si="2"/>
        <v>0</v>
      </c>
      <c r="H12" s="3">
        <f t="shared" si="3"/>
        <v>0</v>
      </c>
      <c r="I12" s="6">
        <f t="shared" si="7"/>
        <v>0</v>
      </c>
    </row>
    <row r="13" spans="1:12" ht="25.5" x14ac:dyDescent="0.25">
      <c r="A13" s="14" t="s">
        <v>73</v>
      </c>
      <c r="B13" s="3">
        <v>0.5</v>
      </c>
      <c r="C13" s="3">
        <v>1</v>
      </c>
      <c r="D13" s="3">
        <f t="shared" si="5"/>
        <v>0.5</v>
      </c>
      <c r="E13" s="3">
        <f>'Table 1'!E19</f>
        <v>0</v>
      </c>
      <c r="F13" s="3">
        <f t="shared" si="6"/>
        <v>0</v>
      </c>
      <c r="G13" s="3">
        <f t="shared" si="2"/>
        <v>0</v>
      </c>
      <c r="H13" s="3">
        <f t="shared" si="3"/>
        <v>0</v>
      </c>
      <c r="I13" s="6">
        <f t="shared" si="7"/>
        <v>0</v>
      </c>
    </row>
    <row r="14" spans="1:12" ht="25.5" x14ac:dyDescent="0.25">
      <c r="A14" s="14" t="s">
        <v>74</v>
      </c>
      <c r="B14" s="3">
        <v>0.5</v>
      </c>
      <c r="C14" s="3">
        <v>1</v>
      </c>
      <c r="D14" s="3">
        <f t="shared" si="5"/>
        <v>0.5</v>
      </c>
      <c r="E14" s="3">
        <f>'Table 1'!E20</f>
        <v>0</v>
      </c>
      <c r="F14" s="3">
        <f t="shared" si="6"/>
        <v>0</v>
      </c>
      <c r="G14" s="3">
        <f t="shared" si="2"/>
        <v>0</v>
      </c>
      <c r="H14" s="3">
        <f t="shared" si="3"/>
        <v>0</v>
      </c>
      <c r="I14" s="6">
        <f t="shared" si="7"/>
        <v>0</v>
      </c>
    </row>
    <row r="15" spans="1:12" ht="28.5" x14ac:dyDescent="0.25">
      <c r="A15" s="14" t="s">
        <v>75</v>
      </c>
      <c r="B15" s="3">
        <v>8</v>
      </c>
      <c r="C15" s="3">
        <v>1.2</v>
      </c>
      <c r="D15" s="3">
        <f t="shared" si="5"/>
        <v>9.6</v>
      </c>
      <c r="E15" s="3">
        <f>'Table 1'!E21</f>
        <v>2.4</v>
      </c>
      <c r="F15" s="30">
        <f t="shared" si="6"/>
        <v>23.04</v>
      </c>
      <c r="G15" s="29">
        <f t="shared" si="2"/>
        <v>1.1519999999999999</v>
      </c>
      <c r="H15" s="29">
        <f t="shared" si="3"/>
        <v>2.3039999999999998</v>
      </c>
      <c r="I15" s="6">
        <f>F15*L$7+G15*L$6+H15*L$8</f>
        <v>1353.1852799999999</v>
      </c>
    </row>
    <row r="16" spans="1:12" ht="15.75" x14ac:dyDescent="0.25">
      <c r="A16" s="14" t="s">
        <v>76</v>
      </c>
      <c r="B16" s="3">
        <v>4</v>
      </c>
      <c r="C16" s="3">
        <v>2</v>
      </c>
      <c r="D16" s="3">
        <f t="shared" si="5"/>
        <v>8</v>
      </c>
      <c r="E16" s="3">
        <f>'Table 1'!E22</f>
        <v>12</v>
      </c>
      <c r="F16" s="3">
        <f t="shared" si="6"/>
        <v>96</v>
      </c>
      <c r="G16" s="3">
        <f t="shared" si="2"/>
        <v>4.8000000000000007</v>
      </c>
      <c r="H16" s="30">
        <f t="shared" si="3"/>
        <v>9.6000000000000014</v>
      </c>
      <c r="I16" s="6">
        <f t="shared" si="7"/>
        <v>5638.2719999999999</v>
      </c>
    </row>
    <row r="17" spans="1:10" ht="41.25" x14ac:dyDescent="0.25">
      <c r="A17" s="14" t="s">
        <v>77</v>
      </c>
      <c r="B17" s="3">
        <v>8</v>
      </c>
      <c r="C17" s="3">
        <v>2</v>
      </c>
      <c r="D17" s="3">
        <f t="shared" si="5"/>
        <v>16</v>
      </c>
      <c r="E17" s="3">
        <f>'Table 1'!E23</f>
        <v>12</v>
      </c>
      <c r="F17" s="3">
        <f>D17*E17</f>
        <v>192</v>
      </c>
      <c r="G17" s="30">
        <f>F17*0.05</f>
        <v>9.6000000000000014</v>
      </c>
      <c r="H17" s="30">
        <f>F17*0.1</f>
        <v>19.200000000000003</v>
      </c>
      <c r="I17" s="6">
        <f>F17*L$7+G17*L$6+H17*L$8</f>
        <v>11276.544</v>
      </c>
    </row>
    <row r="18" spans="1:10" ht="15.75" x14ac:dyDescent="0.25">
      <c r="A18" s="12" t="s">
        <v>138</v>
      </c>
      <c r="B18" s="3"/>
      <c r="C18" s="3"/>
      <c r="D18" s="3"/>
      <c r="E18" s="3"/>
      <c r="F18" s="51">
        <f>SUM(F5:H17)</f>
        <v>416.76000000000005</v>
      </c>
      <c r="G18" s="51"/>
      <c r="H18" s="51"/>
      <c r="I18" s="10">
        <f>ROUND(SUM(I5:I17),-2)</f>
        <v>21300</v>
      </c>
    </row>
    <row r="20" spans="1:10" x14ac:dyDescent="0.25">
      <c r="A20" s="15" t="s">
        <v>52</v>
      </c>
    </row>
    <row r="21" spans="1:10" ht="15.75" x14ac:dyDescent="0.25">
      <c r="A21" s="43" t="s">
        <v>153</v>
      </c>
      <c r="B21" s="43"/>
      <c r="C21" s="43"/>
      <c r="D21" s="43"/>
      <c r="E21" s="43"/>
      <c r="F21" s="43"/>
      <c r="G21" s="43"/>
      <c r="H21" s="43"/>
      <c r="I21" s="43"/>
    </row>
    <row r="22" spans="1:10" ht="60.6" customHeight="1" x14ac:dyDescent="0.25">
      <c r="A22" s="43" t="s">
        <v>154</v>
      </c>
      <c r="B22" s="43"/>
      <c r="C22" s="43"/>
      <c r="D22" s="43"/>
      <c r="E22" s="43"/>
      <c r="F22" s="43"/>
      <c r="G22" s="43"/>
      <c r="H22" s="43"/>
      <c r="I22" s="43"/>
    </row>
    <row r="23" spans="1:10" x14ac:dyDescent="0.25">
      <c r="A23" s="50" t="s">
        <v>82</v>
      </c>
      <c r="B23" s="50"/>
      <c r="C23" s="50"/>
      <c r="D23" s="50"/>
      <c r="E23" s="50"/>
      <c r="F23" s="50"/>
      <c r="G23" s="50"/>
      <c r="H23" s="50"/>
      <c r="I23" s="50"/>
    </row>
    <row r="24" spans="1:10" ht="15.75" x14ac:dyDescent="0.25">
      <c r="A24" s="49" t="s">
        <v>142</v>
      </c>
      <c r="B24" s="49"/>
      <c r="C24" s="49"/>
      <c r="D24" s="49"/>
      <c r="E24" s="49"/>
      <c r="F24" s="49"/>
      <c r="G24" s="49"/>
      <c r="H24" s="49"/>
      <c r="I24" s="49"/>
      <c r="J24" s="36"/>
    </row>
    <row r="25" spans="1:10" ht="15.75" x14ac:dyDescent="0.25">
      <c r="A25" s="49" t="s">
        <v>83</v>
      </c>
      <c r="B25" s="49"/>
      <c r="C25" s="49"/>
      <c r="D25" s="49"/>
      <c r="E25" s="49"/>
      <c r="F25" s="49"/>
      <c r="G25" s="49"/>
      <c r="H25" s="49"/>
      <c r="I25" s="49"/>
    </row>
    <row r="26" spans="1:10" ht="15.75" x14ac:dyDescent="0.25">
      <c r="A26" s="49" t="s">
        <v>84</v>
      </c>
      <c r="B26" s="49"/>
      <c r="C26" s="49"/>
      <c r="D26" s="49"/>
      <c r="E26" s="49"/>
      <c r="F26" s="49"/>
      <c r="G26" s="49"/>
      <c r="H26" s="49"/>
      <c r="I26" s="49"/>
    </row>
    <row r="27" spans="1:10" ht="15.75" x14ac:dyDescent="0.25">
      <c r="A27" s="49" t="s">
        <v>135</v>
      </c>
      <c r="B27" s="49"/>
      <c r="C27" s="49"/>
      <c r="D27" s="49"/>
      <c r="E27" s="49"/>
      <c r="F27" s="49"/>
      <c r="G27" s="49"/>
      <c r="H27" s="49"/>
      <c r="I27" s="49"/>
    </row>
    <row r="28" spans="1:10" ht="15.75" x14ac:dyDescent="0.25">
      <c r="A28" s="49" t="s">
        <v>139</v>
      </c>
      <c r="B28" s="49"/>
      <c r="C28" s="49"/>
      <c r="D28" s="49"/>
      <c r="E28" s="49"/>
      <c r="F28" s="49"/>
      <c r="G28" s="49"/>
      <c r="H28" s="49"/>
      <c r="I28" s="49"/>
    </row>
  </sheetData>
  <mergeCells count="12">
    <mergeCell ref="A26:I26"/>
    <mergeCell ref="A27:I27"/>
    <mergeCell ref="A28:I28"/>
    <mergeCell ref="A1:I1"/>
    <mergeCell ref="K5:L5"/>
    <mergeCell ref="A21:I21"/>
    <mergeCell ref="A22:I22"/>
    <mergeCell ref="A23:I23"/>
    <mergeCell ref="A24:I24"/>
    <mergeCell ref="A25:I25"/>
    <mergeCell ref="F18:H18"/>
    <mergeCell ref="A3:A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2EF-4959-4E6C-86AE-7CBE849372E6}">
  <dimension ref="A2:H48"/>
  <sheetViews>
    <sheetView workbookViewId="0"/>
  </sheetViews>
  <sheetFormatPr defaultColWidth="9.140625" defaultRowHeight="15" x14ac:dyDescent="0.25"/>
  <cols>
    <col min="1" max="1" width="10.7109375" customWidth="1"/>
    <col min="2" max="5" width="13.85546875" customWidth="1"/>
    <col min="6" max="6" width="12.7109375" customWidth="1"/>
    <col min="7" max="7" width="13.140625" customWidth="1"/>
  </cols>
  <sheetData>
    <row r="2" spans="2:8" ht="15.75" x14ac:dyDescent="0.25">
      <c r="B2" s="53" t="s">
        <v>102</v>
      </c>
      <c r="C2" s="53"/>
      <c r="D2" s="53"/>
      <c r="E2" s="53"/>
      <c r="F2" s="53"/>
      <c r="G2" s="53"/>
      <c r="H2" s="53"/>
    </row>
    <row r="3" spans="2:8" x14ac:dyDescent="0.25">
      <c r="B3" s="3" t="s">
        <v>1</v>
      </c>
      <c r="C3" s="3" t="s">
        <v>2</v>
      </c>
      <c r="D3" s="3" t="s">
        <v>3</v>
      </c>
      <c r="E3" s="3" t="s">
        <v>4</v>
      </c>
      <c r="F3" s="3" t="s">
        <v>5</v>
      </c>
      <c r="G3" s="3" t="s">
        <v>6</v>
      </c>
      <c r="H3" s="3" t="s">
        <v>7</v>
      </c>
    </row>
    <row r="4" spans="2:8" ht="38.25" x14ac:dyDescent="0.25">
      <c r="B4" s="3" t="s">
        <v>103</v>
      </c>
      <c r="C4" s="3" t="s">
        <v>104</v>
      </c>
      <c r="D4" s="3" t="s">
        <v>105</v>
      </c>
      <c r="E4" s="3" t="s">
        <v>122</v>
      </c>
      <c r="F4" s="3" t="s">
        <v>106</v>
      </c>
      <c r="G4" s="3" t="s">
        <v>107</v>
      </c>
      <c r="H4" s="3" t="s">
        <v>123</v>
      </c>
    </row>
    <row r="5" spans="2:8" x14ac:dyDescent="0.25">
      <c r="B5" s="19" t="s">
        <v>108</v>
      </c>
      <c r="C5" s="23">
        <v>40000</v>
      </c>
      <c r="D5" s="24">
        <f>Respondents!C10</f>
        <v>0</v>
      </c>
      <c r="E5" s="23">
        <f>C5*D5</f>
        <v>0</v>
      </c>
      <c r="F5" s="23">
        <v>8600</v>
      </c>
      <c r="G5" s="24">
        <f>Respondents!G10</f>
        <v>12</v>
      </c>
      <c r="H5" s="23">
        <f>F5*G5</f>
        <v>103200</v>
      </c>
    </row>
    <row r="6" spans="2:8" x14ac:dyDescent="0.25">
      <c r="B6" s="19" t="s">
        <v>109</v>
      </c>
      <c r="C6" s="23">
        <v>108000</v>
      </c>
      <c r="D6" s="24">
        <f>D5</f>
        <v>0</v>
      </c>
      <c r="E6" s="23">
        <f t="shared" ref="E6:E13" si="0">C6*D6</f>
        <v>0</v>
      </c>
      <c r="F6" s="23">
        <v>23000</v>
      </c>
      <c r="G6" s="24">
        <f>G5</f>
        <v>12</v>
      </c>
      <c r="H6" s="23">
        <f t="shared" ref="H6:H9" si="1">F6*G6</f>
        <v>276000</v>
      </c>
    </row>
    <row r="7" spans="2:8" ht="24" x14ac:dyDescent="0.25">
      <c r="B7" s="19" t="s">
        <v>110</v>
      </c>
      <c r="C7" s="23">
        <v>31000</v>
      </c>
      <c r="D7" s="24">
        <f t="shared" ref="D7:D13" si="2">D6</f>
        <v>0</v>
      </c>
      <c r="E7" s="23">
        <f t="shared" si="0"/>
        <v>0</v>
      </c>
      <c r="F7" s="23">
        <v>4200</v>
      </c>
      <c r="G7" s="24">
        <f t="shared" ref="G7:G9" si="3">G6</f>
        <v>12</v>
      </c>
      <c r="H7" s="23">
        <f t="shared" si="1"/>
        <v>50400</v>
      </c>
    </row>
    <row r="8" spans="2:8" ht="25.5" x14ac:dyDescent="0.25">
      <c r="B8" s="19" t="s">
        <v>111</v>
      </c>
      <c r="C8" s="23">
        <v>350</v>
      </c>
      <c r="D8" s="24">
        <f t="shared" si="2"/>
        <v>0</v>
      </c>
      <c r="E8" s="23">
        <f t="shared" si="0"/>
        <v>0</v>
      </c>
      <c r="F8" s="23">
        <v>70</v>
      </c>
      <c r="G8" s="24">
        <f t="shared" si="3"/>
        <v>12</v>
      </c>
      <c r="H8" s="23">
        <f t="shared" si="1"/>
        <v>840</v>
      </c>
    </row>
    <row r="9" spans="2:8" ht="37.5" x14ac:dyDescent="0.25">
      <c r="B9" s="19" t="s">
        <v>112</v>
      </c>
      <c r="C9" s="23">
        <v>15500</v>
      </c>
      <c r="D9" s="24">
        <f t="shared" si="2"/>
        <v>0</v>
      </c>
      <c r="E9" s="23">
        <f t="shared" si="0"/>
        <v>0</v>
      </c>
      <c r="F9" s="23">
        <v>3100</v>
      </c>
      <c r="G9" s="24">
        <f t="shared" si="3"/>
        <v>12</v>
      </c>
      <c r="H9" s="23">
        <f t="shared" si="1"/>
        <v>37200</v>
      </c>
    </row>
    <row r="10" spans="2:8" ht="15.75" x14ac:dyDescent="0.25">
      <c r="B10" s="18" t="s">
        <v>113</v>
      </c>
      <c r="C10" s="3"/>
      <c r="D10" s="24"/>
      <c r="E10" s="23"/>
      <c r="F10" s="3"/>
      <c r="G10" s="3"/>
      <c r="H10" s="25"/>
    </row>
    <row r="11" spans="2:8" ht="24" x14ac:dyDescent="0.25">
      <c r="B11" s="18" t="s">
        <v>114</v>
      </c>
      <c r="C11" s="26">
        <v>1000</v>
      </c>
      <c r="D11" s="24">
        <f>D9</f>
        <v>0</v>
      </c>
      <c r="E11" s="23">
        <f t="shared" si="0"/>
        <v>0</v>
      </c>
      <c r="F11" s="3"/>
      <c r="G11" s="3"/>
      <c r="H11" s="25"/>
    </row>
    <row r="12" spans="2:8" ht="48" x14ac:dyDescent="0.25">
      <c r="B12" s="18" t="s">
        <v>126</v>
      </c>
      <c r="C12" s="26">
        <v>6800</v>
      </c>
      <c r="D12" s="24">
        <f t="shared" si="2"/>
        <v>0</v>
      </c>
      <c r="E12" s="23">
        <f t="shared" si="0"/>
        <v>0</v>
      </c>
      <c r="F12" s="3"/>
      <c r="G12" s="3"/>
      <c r="H12" s="25"/>
    </row>
    <row r="13" spans="2:8" ht="36" x14ac:dyDescent="0.25">
      <c r="B13" s="18" t="s">
        <v>115</v>
      </c>
      <c r="C13" s="26">
        <v>3000</v>
      </c>
      <c r="D13" s="24">
        <f t="shared" si="2"/>
        <v>0</v>
      </c>
      <c r="E13" s="23">
        <f t="shared" si="0"/>
        <v>0</v>
      </c>
      <c r="F13" s="3"/>
      <c r="G13" s="3"/>
      <c r="H13" s="25"/>
    </row>
    <row r="14" spans="2:8" ht="49.5" x14ac:dyDescent="0.25">
      <c r="B14" s="18" t="s">
        <v>127</v>
      </c>
      <c r="C14" s="3" t="s">
        <v>14</v>
      </c>
      <c r="D14" s="3"/>
      <c r="E14" s="3"/>
      <c r="F14" s="26">
        <v>6800</v>
      </c>
      <c r="G14" s="17">
        <v>2</v>
      </c>
      <c r="H14" s="23">
        <f>F14*G14</f>
        <v>13600</v>
      </c>
    </row>
    <row r="15" spans="2:8" ht="49.5" x14ac:dyDescent="0.25">
      <c r="B15" s="18" t="s">
        <v>116</v>
      </c>
      <c r="C15" s="3" t="s">
        <v>14</v>
      </c>
      <c r="D15" s="3"/>
      <c r="E15" s="3"/>
      <c r="F15" s="26">
        <v>3000</v>
      </c>
      <c r="G15" s="17">
        <v>2</v>
      </c>
      <c r="H15" s="23">
        <f>F15*G15</f>
        <v>6000</v>
      </c>
    </row>
    <row r="16" spans="2:8" x14ac:dyDescent="0.25">
      <c r="B16" s="27" t="s">
        <v>117</v>
      </c>
      <c r="C16" s="3"/>
      <c r="D16" s="3"/>
      <c r="E16" s="28">
        <f>ROUND(SUM(E5:E15),-3)</f>
        <v>0</v>
      </c>
      <c r="F16" s="3"/>
      <c r="G16" s="3"/>
      <c r="H16" s="28">
        <f>ROUND(SUM(H5:H15),-3)</f>
        <v>487000</v>
      </c>
    </row>
    <row r="17" spans="1:8" x14ac:dyDescent="0.25">
      <c r="B17" s="32"/>
      <c r="C17" s="33"/>
      <c r="D17" s="33"/>
      <c r="E17" s="34"/>
      <c r="F17" s="33"/>
      <c r="G17" s="33"/>
      <c r="H17" s="34"/>
    </row>
    <row r="18" spans="1:8" ht="15.75" x14ac:dyDescent="0.25">
      <c r="B18" s="49" t="s">
        <v>118</v>
      </c>
      <c r="C18" s="49"/>
      <c r="D18" s="49"/>
      <c r="E18" s="49"/>
      <c r="F18" s="49"/>
      <c r="G18" s="49"/>
      <c r="H18" s="49"/>
    </row>
    <row r="19" spans="1:8" ht="34.15" customHeight="1" x14ac:dyDescent="0.25">
      <c r="B19" s="49" t="s">
        <v>145</v>
      </c>
      <c r="C19" s="49"/>
      <c r="D19" s="49"/>
      <c r="E19" s="49"/>
      <c r="F19" s="49"/>
      <c r="G19" s="49"/>
      <c r="H19" s="49"/>
    </row>
    <row r="20" spans="1:8" ht="15.75" x14ac:dyDescent="0.25">
      <c r="B20" s="43" t="s">
        <v>119</v>
      </c>
      <c r="C20" s="43"/>
      <c r="D20" s="43"/>
      <c r="E20" s="43"/>
      <c r="F20" s="43"/>
      <c r="G20" s="43"/>
      <c r="H20" s="43"/>
    </row>
    <row r="29" spans="1:8" ht="15.75" x14ac:dyDescent="0.25">
      <c r="A29" s="16"/>
    </row>
    <row r="46" spans="8:8" ht="15.75" customHeight="1" x14ac:dyDescent="0.25"/>
    <row r="47" spans="8:8" ht="21" customHeight="1" x14ac:dyDescent="0.25">
      <c r="H47" s="36"/>
    </row>
    <row r="48" spans="8:8" ht="15.75" customHeight="1" x14ac:dyDescent="0.25"/>
  </sheetData>
  <mergeCells count="4">
    <mergeCell ref="B20:H20"/>
    <mergeCell ref="B2:H2"/>
    <mergeCell ref="B18:H18"/>
    <mergeCell ref="B19:H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9E08-7271-42B1-9CE7-44D9B4EEB21A}">
  <dimension ref="B3:G11"/>
  <sheetViews>
    <sheetView workbookViewId="0"/>
  </sheetViews>
  <sheetFormatPr defaultRowHeight="15" x14ac:dyDescent="0.25"/>
  <cols>
    <col min="2" max="6" width="12" customWidth="1"/>
    <col min="7" max="7" width="10.7109375" bestFit="1" customWidth="1"/>
  </cols>
  <sheetData>
    <row r="3" spans="2:7" ht="15.75" x14ac:dyDescent="0.25">
      <c r="B3" s="53" t="s">
        <v>87</v>
      </c>
      <c r="C3" s="53"/>
      <c r="D3" s="53"/>
      <c r="E3" s="53"/>
      <c r="F3" s="53"/>
      <c r="G3" s="53"/>
    </row>
    <row r="4" spans="2:7" ht="48" x14ac:dyDescent="0.25">
      <c r="B4" s="22"/>
      <c r="C4" s="55" t="s">
        <v>95</v>
      </c>
      <c r="D4" s="55"/>
      <c r="E4" s="17" t="s">
        <v>96</v>
      </c>
      <c r="F4" s="55"/>
      <c r="G4" s="55"/>
    </row>
    <row r="5" spans="2:7" x14ac:dyDescent="0.25">
      <c r="B5" s="54" t="s">
        <v>97</v>
      </c>
      <c r="C5" s="3" t="s">
        <v>1</v>
      </c>
      <c r="D5" s="3" t="s">
        <v>2</v>
      </c>
      <c r="E5" s="3" t="s">
        <v>3</v>
      </c>
      <c r="F5" s="3" t="s">
        <v>4</v>
      </c>
      <c r="G5" s="3" t="s">
        <v>5</v>
      </c>
    </row>
    <row r="6" spans="2:7" ht="89.25" x14ac:dyDescent="0.25">
      <c r="B6" s="54"/>
      <c r="C6" s="3" t="s">
        <v>124</v>
      </c>
      <c r="D6" s="3" t="s">
        <v>98</v>
      </c>
      <c r="E6" s="3" t="s">
        <v>99</v>
      </c>
      <c r="F6" s="3" t="s">
        <v>100</v>
      </c>
      <c r="G6" s="3" t="s">
        <v>121</v>
      </c>
    </row>
    <row r="7" spans="2:7" x14ac:dyDescent="0.25">
      <c r="B7" s="17">
        <v>1</v>
      </c>
      <c r="C7" s="17">
        <v>0</v>
      </c>
      <c r="D7" s="17">
        <v>12</v>
      </c>
      <c r="E7" s="17">
        <v>0</v>
      </c>
      <c r="F7" s="17">
        <v>0</v>
      </c>
      <c r="G7" s="17">
        <f>C7+D7+E7-F7</f>
        <v>12</v>
      </c>
    </row>
    <row r="8" spans="2:7" x14ac:dyDescent="0.25">
      <c r="B8" s="17">
        <v>2</v>
      </c>
      <c r="C8" s="17">
        <v>0</v>
      </c>
      <c r="D8" s="17">
        <f>D7+C7</f>
        <v>12</v>
      </c>
      <c r="E8" s="17">
        <v>0</v>
      </c>
      <c r="F8" s="17">
        <v>0</v>
      </c>
      <c r="G8" s="17">
        <f>C8+D8+E8-F8</f>
        <v>12</v>
      </c>
    </row>
    <row r="9" spans="2:7" x14ac:dyDescent="0.25">
      <c r="B9" s="17">
        <v>3</v>
      </c>
      <c r="C9" s="17">
        <v>0</v>
      </c>
      <c r="D9" s="17">
        <f>D8+C8</f>
        <v>12</v>
      </c>
      <c r="E9" s="17">
        <v>0</v>
      </c>
      <c r="F9" s="17">
        <v>0</v>
      </c>
      <c r="G9" s="17">
        <f>C9+D9+E9-F9</f>
        <v>12</v>
      </c>
    </row>
    <row r="10" spans="2:7" x14ac:dyDescent="0.25">
      <c r="B10" s="17" t="s">
        <v>101</v>
      </c>
      <c r="C10" s="17">
        <f>AVERAGE(C7:C9)</f>
        <v>0</v>
      </c>
      <c r="D10" s="17">
        <f>AVERAGE(D7:D9)</f>
        <v>12</v>
      </c>
      <c r="E10" s="17">
        <v>0</v>
      </c>
      <c r="F10" s="17">
        <f>AVERAGE(F7:F9)</f>
        <v>0</v>
      </c>
      <c r="G10" s="17">
        <f>AVERAGE(G7:G9)</f>
        <v>12</v>
      </c>
    </row>
    <row r="11" spans="2:7" ht="38.450000000000003" customHeight="1" x14ac:dyDescent="0.25">
      <c r="B11" s="56" t="s">
        <v>125</v>
      </c>
      <c r="C11" s="56"/>
      <c r="D11" s="56"/>
      <c r="E11" s="56"/>
      <c r="F11" s="56"/>
      <c r="G11" s="56"/>
    </row>
  </sheetData>
  <mergeCells count="5">
    <mergeCell ref="B5:B6"/>
    <mergeCell ref="F4:G4"/>
    <mergeCell ref="B11:G11"/>
    <mergeCell ref="B3:G3"/>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410F-D45D-43E8-8BAB-602543B3DD8D}">
  <dimension ref="B2:F15"/>
  <sheetViews>
    <sheetView workbookViewId="0"/>
  </sheetViews>
  <sheetFormatPr defaultRowHeight="15" x14ac:dyDescent="0.25"/>
  <cols>
    <col min="2" max="6" width="14.42578125" customWidth="1"/>
  </cols>
  <sheetData>
    <row r="2" spans="2:6" x14ac:dyDescent="0.25">
      <c r="B2" s="58" t="s">
        <v>85</v>
      </c>
      <c r="C2" s="58"/>
      <c r="D2" s="58"/>
      <c r="E2" s="58"/>
      <c r="F2" s="58"/>
    </row>
    <row r="3" spans="2:6" x14ac:dyDescent="0.25">
      <c r="B3" s="17" t="s">
        <v>1</v>
      </c>
      <c r="C3" s="17" t="s">
        <v>2</v>
      </c>
      <c r="D3" s="17" t="s">
        <v>3</v>
      </c>
      <c r="E3" s="17" t="s">
        <v>4</v>
      </c>
      <c r="F3" s="17" t="s">
        <v>5</v>
      </c>
    </row>
    <row r="4" spans="2:6" ht="60" x14ac:dyDescent="0.25">
      <c r="B4" s="18" t="s">
        <v>86</v>
      </c>
      <c r="C4" s="17" t="s">
        <v>87</v>
      </c>
      <c r="D4" s="17" t="s">
        <v>88</v>
      </c>
      <c r="E4" s="17" t="s">
        <v>89</v>
      </c>
      <c r="F4" s="17" t="s">
        <v>120</v>
      </c>
    </row>
    <row r="5" spans="2:6" ht="36" x14ac:dyDescent="0.25">
      <c r="B5" s="19" t="s">
        <v>25</v>
      </c>
      <c r="C5" s="17">
        <f>Respondents!C10</f>
        <v>0</v>
      </c>
      <c r="D5" s="17">
        <v>1</v>
      </c>
      <c r="E5" s="17">
        <v>0</v>
      </c>
      <c r="F5" s="17">
        <f t="shared" ref="F5:F13" si="0">C5*D5</f>
        <v>0</v>
      </c>
    </row>
    <row r="6" spans="2:6" ht="25.5" x14ac:dyDescent="0.25">
      <c r="B6" s="19" t="s">
        <v>90</v>
      </c>
      <c r="C6" s="17">
        <f>'Table 1'!E16</f>
        <v>2.4</v>
      </c>
      <c r="D6" s="17">
        <v>1.2</v>
      </c>
      <c r="E6" s="17">
        <v>0</v>
      </c>
      <c r="F6" s="17">
        <f t="shared" si="0"/>
        <v>2.88</v>
      </c>
    </row>
    <row r="7" spans="2:6" ht="24" x14ac:dyDescent="0.25">
      <c r="B7" s="19" t="s">
        <v>27</v>
      </c>
      <c r="C7" s="17">
        <f>C5</f>
        <v>0</v>
      </c>
      <c r="D7" s="17">
        <v>1</v>
      </c>
      <c r="E7" s="17">
        <v>0</v>
      </c>
      <c r="F7" s="17">
        <f t="shared" si="0"/>
        <v>0</v>
      </c>
    </row>
    <row r="8" spans="2:6" ht="36" x14ac:dyDescent="0.25">
      <c r="B8" s="19" t="s">
        <v>28</v>
      </c>
      <c r="C8" s="17">
        <f>C7</f>
        <v>0</v>
      </c>
      <c r="D8" s="17">
        <v>1</v>
      </c>
      <c r="E8" s="17">
        <v>0</v>
      </c>
      <c r="F8" s="17">
        <f t="shared" si="0"/>
        <v>0</v>
      </c>
    </row>
    <row r="9" spans="2:6" ht="48" x14ac:dyDescent="0.25">
      <c r="B9" s="19" t="s">
        <v>29</v>
      </c>
      <c r="C9" s="17">
        <f>C8</f>
        <v>0</v>
      </c>
      <c r="D9" s="17">
        <v>1</v>
      </c>
      <c r="E9" s="17">
        <v>0</v>
      </c>
      <c r="F9" s="17">
        <f t="shared" si="0"/>
        <v>0</v>
      </c>
    </row>
    <row r="10" spans="2:6" ht="36" x14ac:dyDescent="0.25">
      <c r="B10" s="19" t="s">
        <v>30</v>
      </c>
      <c r="C10" s="17">
        <f>C9</f>
        <v>0</v>
      </c>
      <c r="D10" s="17">
        <v>1</v>
      </c>
      <c r="E10" s="17">
        <v>0</v>
      </c>
      <c r="F10" s="17">
        <f t="shared" si="0"/>
        <v>0</v>
      </c>
    </row>
    <row r="11" spans="2:6" ht="61.5" x14ac:dyDescent="0.25">
      <c r="B11" s="19" t="s">
        <v>91</v>
      </c>
      <c r="C11" s="17">
        <f>C6</f>
        <v>2.4</v>
      </c>
      <c r="D11" s="17">
        <v>1.2</v>
      </c>
      <c r="E11" s="17">
        <v>0</v>
      </c>
      <c r="F11" s="17">
        <f t="shared" si="0"/>
        <v>2.88</v>
      </c>
    </row>
    <row r="12" spans="2:6" x14ac:dyDescent="0.25">
      <c r="B12" s="19" t="s">
        <v>92</v>
      </c>
      <c r="C12" s="17">
        <f>'Table 1'!E22</f>
        <v>12</v>
      </c>
      <c r="D12" s="17">
        <v>2</v>
      </c>
      <c r="E12" s="17">
        <v>0</v>
      </c>
      <c r="F12" s="17">
        <f t="shared" si="0"/>
        <v>24</v>
      </c>
    </row>
    <row r="13" spans="2:6" ht="36" x14ac:dyDescent="0.25">
      <c r="B13" s="19" t="s">
        <v>93</v>
      </c>
      <c r="C13" s="17">
        <f>'Table 1'!E23</f>
        <v>12</v>
      </c>
      <c r="D13" s="17">
        <v>2</v>
      </c>
      <c r="E13" s="17">
        <v>0</v>
      </c>
      <c r="F13" s="17">
        <f t="shared" si="0"/>
        <v>24</v>
      </c>
    </row>
    <row r="14" spans="2:6" x14ac:dyDescent="0.25">
      <c r="B14" s="19"/>
      <c r="C14" s="17"/>
      <c r="D14" s="17"/>
      <c r="E14" s="20" t="s">
        <v>94</v>
      </c>
      <c r="F14" s="21">
        <f>ROUND(SUM(F5:F13),0)</f>
        <v>54</v>
      </c>
    </row>
    <row r="15" spans="2:6" ht="63" customHeight="1" x14ac:dyDescent="0.25">
      <c r="B15" s="57" t="s">
        <v>155</v>
      </c>
      <c r="C15" s="57"/>
      <c r="D15" s="57"/>
      <c r="E15" s="57"/>
      <c r="F15" s="57"/>
    </row>
  </sheetData>
  <mergeCells count="2">
    <mergeCell ref="B15:F15"/>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2020-07-10T14:14:52+00:00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EE397DC-D072-40A1-BE7B-1DF999866119}">
  <ds:schemaRefs>
    <ds:schemaRef ds:uri="http://schemas.microsoft.com/sharepoint/v3/contenttype/forms"/>
  </ds:schemaRefs>
</ds:datastoreItem>
</file>

<file path=customXml/itemProps2.xml><?xml version="1.0" encoding="utf-8"?>
<ds:datastoreItem xmlns:ds="http://schemas.openxmlformats.org/officeDocument/2006/customXml" ds:itemID="{FB829271-4123-4D23-81EC-E9A84A9F667D}">
  <ds:schemaRefs>
    <ds:schemaRef ds:uri="http://schemas.microsoft.com/office/2006/metadata/properties"/>
    <ds:schemaRef ds:uri="http://schemas.microsoft.com/sharepoint/v3/field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0a649cfe-4b5c-4768-8616-91f3c5fa8351"/>
    <ds:schemaRef ds:uri="4ffa91fb-a0ff-4ac5-b2db-65c790d184a4"/>
    <ds:schemaRef ds:uri="http://purl.org/dc/elements/1.1/"/>
    <ds:schemaRef ds:uri="80377dfa-2fcc-4c15-9433-ebfcd06defd6"/>
    <ds:schemaRef ds:uri="http://schemas.microsoft.com/sharepoint.v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7970C55-5D47-493B-A009-03EB252D4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A4117F-6968-40AB-9D46-D780899F737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Gobstoppers</dc:creator>
  <cp:lastModifiedBy>Schultz, Eric</cp:lastModifiedBy>
  <dcterms:created xsi:type="dcterms:W3CDTF">2020-05-08T14:12:05Z</dcterms:created>
  <dcterms:modified xsi:type="dcterms:W3CDTF">2023-08-18T22:39:37Z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