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mc:AlternateContent xmlns:mc="http://schemas.openxmlformats.org/markup-compatibility/2006">
    <mc:Choice Requires="x15">
      <x15ac:absPath xmlns:x15ac="http://schemas.microsoft.com/office/spreadsheetml/2010/11/ac" url="C:\Users\Steven.andrews\Documents\"/>
    </mc:Choice>
  </mc:AlternateContent>
  <xr:revisionPtr revIDLastSave="0" documentId="8_{E84EA18A-963A-42A7-AB1A-F910C35ACFE2}" xr6:coauthVersionLast="47" xr6:coauthVersionMax="47" xr10:uidLastSave="{00000000-0000-0000-0000-000000000000}"/>
  <bookViews>
    <workbookView xWindow="-110" yWindow="-110" windowWidth="19420" windowHeight="10420" activeTab="1" xr2:uid="{00000000-000D-0000-FFFF-FFFF00000000}"/>
  </bookViews>
  <sheets>
    <sheet name="Sheet1" sheetId="1" r:id="rId1"/>
    <sheet name="Federal Employee Cost"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6" i="1" l="1"/>
  <c r="E12" i="1"/>
  <c r="G12" i="1" s="1"/>
  <c r="E9" i="1"/>
  <c r="G9" i="1" s="1"/>
  <c r="E8" i="1"/>
  <c r="G8" i="1" s="1"/>
  <c r="E27" i="1"/>
  <c r="G27" i="1" s="1"/>
  <c r="E16" i="1"/>
  <c r="G16" i="1" s="1"/>
  <c r="E15" i="1"/>
  <c r="C35" i="1"/>
  <c r="D39" i="1" l="1"/>
  <c r="H6" i="1" s="1"/>
  <c r="I6" i="1" s="1"/>
  <c r="H16" i="1" l="1"/>
  <c r="I16" i="1" s="1"/>
  <c r="H12" i="1"/>
  <c r="I12" i="1" s="1"/>
  <c r="H9" i="1"/>
  <c r="I9" i="1" s="1"/>
  <c r="H8" i="1"/>
  <c r="I8" i="1" s="1"/>
  <c r="H27" i="1"/>
  <c r="I27" i="1" s="1"/>
  <c r="H15" i="1"/>
  <c r="H19" i="1"/>
  <c r="H23" i="1"/>
  <c r="H30" i="1"/>
  <c r="H26" i="1"/>
  <c r="H22" i="1"/>
  <c r="H3" i="1"/>
  <c r="D8" i="2"/>
  <c r="E5" i="2" s="1"/>
  <c r="E19" i="1" l="1"/>
  <c r="G19" i="1" s="1"/>
  <c r="I19" i="1" l="1"/>
  <c r="E23" i="1" l="1"/>
  <c r="G23" i="1" s="1"/>
  <c r="E22" i="1"/>
  <c r="G22" i="1" s="1"/>
  <c r="E26" i="1"/>
  <c r="G26" i="1" s="1"/>
  <c r="E3" i="1"/>
  <c r="G15" i="1" l="1"/>
  <c r="G3" i="1"/>
  <c r="G35" i="1"/>
  <c r="E30" i="1" l="1"/>
  <c r="G30" i="1" s="1"/>
  <c r="I30" i="1" l="1"/>
  <c r="I23" i="1"/>
  <c r="I22" i="1"/>
  <c r="I15" i="1"/>
  <c r="I26" i="1"/>
  <c r="I3" i="1"/>
  <c r="D35" i="1" l="1"/>
  <c r="B5" i="2" s="1"/>
  <c r="D5" i="2" s="1"/>
  <c r="F5" i="2" s="1"/>
  <c r="E35" i="1"/>
  <c r="F35" i="1" l="1"/>
</calcChain>
</file>

<file path=xl/sharedStrings.xml><?xml version="1.0" encoding="utf-8"?>
<sst xmlns="http://schemas.openxmlformats.org/spreadsheetml/2006/main" count="115" uniqueCount="40">
  <si>
    <t>Information Collection</t>
  </si>
  <si>
    <t>Regulation</t>
  </si>
  <si>
    <t>Number of Respondents</t>
  </si>
  <si>
    <t>Annual Number of Responses per Carrier</t>
  </si>
  <si>
    <t>Total Annual Responses</t>
  </si>
  <si>
    <t>Hours per Response</t>
  </si>
  <si>
    <t>Total Burden Hours</t>
  </si>
  <si>
    <t>Salary Cost per Hour</t>
  </si>
  <si>
    <t>Total Salary Cost</t>
  </si>
  <si>
    <t>Annual Burden Costs</t>
  </si>
  <si>
    <t xml:space="preserve">Designated approval agencies, independent cylinder testing agencies, and prospective foreign manufacturers of cylinders </t>
  </si>
  <si>
    <t>107.401; 107.402; 107.403; 107.404; 107.405; 107.502; 107.701; 107.705; 107.709; 107.713; 107.715; 107.717; 107.801; 107.803; 107.807; 173.301; 173.305; 173.314; 173.316; 173.318; 178.35</t>
  </si>
  <si>
    <t>Annual Number of Responses per Respondent</t>
  </si>
  <si>
    <t xml:space="preserve">Approval of Cylinder and Pressure Receptacle Requalifiers </t>
  </si>
  <si>
    <t xml:space="preserve"> M Numbers (New Application)</t>
  </si>
  <si>
    <t>M Numbers (Modifications/Renewals)</t>
  </si>
  <si>
    <t xml:space="preserve">RIN Approval for Cylinders (International Shipments) </t>
  </si>
  <si>
    <t>Competenty Authority Approvals -  Safety Determinations as to the Adequacy of the Packagings for Materials with Special Hazards (New Applications)</t>
  </si>
  <si>
    <t xml:space="preserve">172.102(c) Special Provisions 5, 26, 29, 53, 55, 105, 118, 121, 125, 129, 131, 136, 147, 164, 347, A54, A55, B55, B61, B69, B77, B81, N72, TP9; 173.2a(c)(4); 107.803; 173.4; 173.21; 173.22; 173.24; 173.28; 173.31; 173.32; 173.124; 173.128; 173.159; 173.166; 173.168; 173.171; 173.225; 173.245; 173.306; 173.307; 173.308; 173.340; 173.411; 173.433; 173.471; 173.472; 173.473; 173.476; 175.8; 175.9; 175.701; 176.704; 178.3; 178.503  </t>
  </si>
  <si>
    <t>Competenty Authority Approvals -  Safety Determinations as to the Adequacy of the Packagings for Materials with Special Hazards - (Renewals/Modifications/Corrections)</t>
  </si>
  <si>
    <t>Lithium Battery State of Charge Approval</t>
  </si>
  <si>
    <t>172.102, A100</t>
  </si>
  <si>
    <t>Alternative Packagings or Test Methods</t>
  </si>
  <si>
    <t xml:space="preserve">173.7; 173.185; 173.214; 173.222; 173.305; 173.315; 173.334; 176.340; 178.47; 178.53; 178.58; 178.509; 178.601; 178.603; 178.604; 178.605; 178.606;  178.608.  </t>
  </si>
  <si>
    <t>Infectious Substances</t>
  </si>
  <si>
    <t>Testing and Assignment of the Classification of Explosive Materials - New Applications</t>
  </si>
  <si>
    <t>173.51; 173.56; 173.58; 173.59; 173.171</t>
  </si>
  <si>
    <t>Testing and Assignment of the Classification of Explosive Materials -  Modifications</t>
  </si>
  <si>
    <t>Packaging Exception/Exceptions for Division 1.4G Consumer Fireworks</t>
  </si>
  <si>
    <t>Total Number of Respondents</t>
  </si>
  <si>
    <t>Total Number of Responses</t>
  </si>
  <si>
    <t>Total Burden Cost</t>
  </si>
  <si>
    <t>OES Mean Hourly Wage</t>
  </si>
  <si>
    <t>Compensation Percentage</t>
  </si>
  <si>
    <t>Adjusted Mean Hourly Wage</t>
  </si>
  <si>
    <t>Total Number of Approvals</t>
  </si>
  <si>
    <t>Minutes per Review</t>
  </si>
  <si>
    <t>Total Number of Review Hours</t>
  </si>
  <si>
    <t>Occupation labor rates based on 2022 Occupational and Employment Statistics Survey (OES) for “Chemical Engineers (17-2041)” in the Chemical Manufacturing industry.  The hourly mean wage for this occupation ($54) is adjusted to reflect the total costs of employee compensation based on the BLS Employer Costs for Employee Compensation Summary, which indicates that wages for civilian workers are 68.3 percent of total compensation (total wage = wage rate/wage % of total compensation).</t>
  </si>
  <si>
    <t>Cost to review and approve approvals PHMSA used annual wage data from the Office of Personnel Management (OPM) to estimate wages for its staff at the 2023 General Schedule (GS) level 13, step 1, wage class for the Washington-Baltimore-Northern Virginia metropolitan area. In accordance with the OMB Circular No. A-76 (M-07-02; 2006), PHMSA included a load factor of 36.45 percent for the Federal wage to account for fringe benefits.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</si>
</sst>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5" formatCode="&quot;$&quot;#,##0_);\(&quot;$&quot;#,##0\)"/>
    <numFmt numFmtId="6" formatCode="&quot;$&quot;#,##0_);[Red]\(&quot;$&quot;#,##0\)"/>
    <numFmt numFmtId="8" formatCode="&quot;$&quot;#,##0.00_);[Red]\(&quot;$&quot;#,##0.00\)"/>
    <numFmt numFmtId="44" formatCode="_(&quot;$&quot;* #,##0.00_);_(&quot;$&quot;* \(#,##0.00\);_(&quot;$&quot;* &quot;-&quot;??_);_(@_)"/>
    <numFmt numFmtId="43" formatCode="_(* #,##0.00_);_(* \(#,##0.00\);_(* &quot;-&quot;??_);_(@_)"/>
    <numFmt numFmtId="164" formatCode="&quot;$&quot;#,##0"/>
    <numFmt numFmtId="165" formatCode="_(* #,##0_);_(* \(#,##0\);_(* &quot;-&quot;??_);_(@_)"/>
    <numFmt numFmtId="166" formatCode="&quot;$&quot;#,##0.00"/>
    <numFmt numFmtId="167" formatCode="#,##0.0000"/>
  </numFmts>
  <fonts count="9" x14ac:knownFonts="1">
    <font>
      <sz val="11"/>
      <color theme="1"/>
      <name val="Calibri"/>
      <family val="2"/>
      <scheme val="minor"/>
    </font>
    <font>
      <sz val="12"/>
      <color theme="1"/>
      <name val="Times New Roman"/>
      <family val="1"/>
    </font>
    <font>
      <b/>
      <u/>
      <sz val="12"/>
      <color theme="1"/>
      <name val="Times New Roman"/>
      <family val="1"/>
    </font>
    <font>
      <b/>
      <sz val="12"/>
      <color theme="1"/>
      <name val="Times New Roman"/>
      <family val="1"/>
    </font>
    <font>
      <sz val="11"/>
      <color theme="1"/>
      <name val="Calibri"/>
      <family val="2"/>
      <scheme val="minor"/>
    </font>
    <font>
      <u/>
      <sz val="12"/>
      <color theme="1"/>
      <name val="Times New Roman"/>
      <family val="1"/>
    </font>
    <font>
      <b/>
      <u/>
      <sz val="12"/>
      <name val="Times New Roman"/>
      <family val="1"/>
    </font>
    <font>
      <b/>
      <sz val="11"/>
      <color theme="1"/>
      <name val="Calibri"/>
      <family val="2"/>
      <scheme val="minor"/>
    </font>
    <font>
      <sz val="10"/>
      <color theme="1"/>
      <name val="Times New Roman"/>
      <family val="1"/>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0" tint="-0.14999847407452621"/>
      </left>
      <right/>
      <top style="thin">
        <color theme="0" tint="-0.14999847407452621"/>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style="thin">
        <color theme="0" tint="-0.14999847407452621"/>
      </left>
      <right style="thin">
        <color theme="0" tint="-0.14999847407452621"/>
      </right>
      <top/>
      <bottom style="thin">
        <color theme="0" tint="-0.14999847407452621"/>
      </bottom>
      <diagonal/>
    </border>
    <border>
      <left style="thin">
        <color theme="0" tint="-0.14999847407452621"/>
      </left>
      <right/>
      <top/>
      <bottom style="thin">
        <color theme="0" tint="-0.14999847407452621"/>
      </bottom>
      <diagonal/>
    </border>
    <border>
      <left style="thin">
        <color theme="0" tint="-0.14999847407452621"/>
      </left>
      <right/>
      <top style="thin">
        <color theme="0" tint="-0.14999847407452621"/>
      </top>
      <bottom/>
      <diagonal/>
    </border>
    <border>
      <left/>
      <right/>
      <top/>
      <bottom style="thin">
        <color theme="2"/>
      </bottom>
      <diagonal/>
    </border>
    <border>
      <left style="thin">
        <color theme="0" tint="-0.14999847407452621"/>
      </left>
      <right style="thin">
        <color theme="0" tint="-0.14999847407452621"/>
      </right>
      <top style="thin">
        <color theme="0" tint="-0.14999847407452621"/>
      </top>
      <bottom/>
      <diagonal/>
    </border>
  </borders>
  <cellStyleXfs count="3">
    <xf numFmtId="0" fontId="0" fillId="0" borderId="0"/>
    <xf numFmtId="44" fontId="4" fillId="0" borderId="0" applyFont="0" applyFill="0" applyBorder="0" applyAlignment="0" applyProtection="0"/>
    <xf numFmtId="43" fontId="4" fillId="0" borderId="0" applyFont="0" applyFill="0" applyBorder="0" applyAlignment="0" applyProtection="0"/>
  </cellStyleXfs>
  <cellXfs count="61">
    <xf numFmtId="0" fontId="0" fillId="0" borderId="0" xfId="0"/>
    <xf numFmtId="0" fontId="1" fillId="0" borderId="0" xfId="0" applyFont="1" applyBorder="1" applyAlignment="1">
      <alignment horizontal="center" vertical="center" wrapText="1"/>
    </xf>
    <xf numFmtId="6" fontId="1" fillId="0" borderId="1" xfId="0" applyNumberFormat="1" applyFont="1" applyFill="1" applyBorder="1" applyAlignment="1">
      <alignment horizontal="center" vertical="center" wrapText="1"/>
    </xf>
    <xf numFmtId="164" fontId="1" fillId="0" borderId="1" xfId="0" applyNumberFormat="1" applyFont="1" applyFill="1" applyBorder="1" applyAlignment="1">
      <alignment horizontal="center" vertical="center" wrapText="1"/>
    </xf>
    <xf numFmtId="0" fontId="1" fillId="0" borderId="2" xfId="0" applyFont="1" applyBorder="1" applyAlignment="1">
      <alignment horizontal="center" vertical="center" wrapText="1"/>
    </xf>
    <xf numFmtId="0" fontId="1" fillId="2" borderId="2" xfId="0" applyFont="1" applyFill="1" applyBorder="1" applyAlignment="1">
      <alignment horizontal="center" vertical="center" wrapText="1"/>
    </xf>
    <xf numFmtId="3" fontId="1" fillId="0" borderId="2" xfId="0" applyNumberFormat="1" applyFont="1" applyBorder="1" applyAlignment="1">
      <alignment horizontal="center" vertical="center" wrapText="1"/>
    </xf>
    <xf numFmtId="164" fontId="1" fillId="0" borderId="2" xfId="0" applyNumberFormat="1"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1" fillId="2" borderId="4"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0" borderId="1" xfId="0" applyFont="1" applyBorder="1" applyAlignment="1">
      <alignment wrapText="1"/>
    </xf>
    <xf numFmtId="0" fontId="1" fillId="0" borderId="0" xfId="0" applyFont="1" applyAlignment="1">
      <alignment wrapText="1"/>
    </xf>
    <xf numFmtId="0" fontId="2" fillId="0" borderId="1" xfId="0" applyFont="1" applyBorder="1" applyAlignment="1">
      <alignment horizontal="center" wrapText="1"/>
    </xf>
    <xf numFmtId="0" fontId="1" fillId="0" borderId="1" xfId="0" applyFont="1" applyBorder="1" applyAlignment="1">
      <alignment horizontal="right" wrapText="1"/>
    </xf>
    <xf numFmtId="1" fontId="1" fillId="2" borderId="1" xfId="0" applyNumberFormat="1" applyFont="1" applyFill="1" applyBorder="1" applyAlignment="1">
      <alignment horizontal="right" wrapText="1"/>
    </xf>
    <xf numFmtId="0" fontId="1" fillId="2" borderId="1" xfId="0" applyFont="1" applyFill="1" applyBorder="1" applyAlignment="1">
      <alignment horizontal="right" wrapText="1"/>
    </xf>
    <xf numFmtId="8" fontId="1" fillId="2" borderId="1" xfId="0" applyNumberFormat="1" applyFont="1" applyFill="1" applyBorder="1" applyAlignment="1">
      <alignment horizontal="right" wrapText="1"/>
    </xf>
    <xf numFmtId="6" fontId="1" fillId="2" borderId="1" xfId="0" applyNumberFormat="1" applyFont="1" applyFill="1" applyBorder="1" applyAlignment="1">
      <alignment horizontal="right" wrapText="1"/>
    </xf>
    <xf numFmtId="164" fontId="1" fillId="2" borderId="1" xfId="0" applyNumberFormat="1" applyFont="1" applyFill="1" applyBorder="1" applyAlignment="1">
      <alignment horizontal="right" wrapText="1"/>
    </xf>
    <xf numFmtId="0" fontId="1" fillId="0" borderId="0" xfId="0" applyFont="1" applyBorder="1" applyAlignment="1">
      <alignment horizontal="right" wrapText="1"/>
    </xf>
    <xf numFmtId="0" fontId="1" fillId="0" borderId="0" xfId="0" applyFont="1" applyFill="1" applyBorder="1" applyAlignment="1">
      <alignment horizontal="center" vertical="center" wrapText="1"/>
    </xf>
    <xf numFmtId="3" fontId="1" fillId="0" borderId="9" xfId="0" applyNumberFormat="1" applyFont="1" applyBorder="1" applyAlignment="1">
      <alignment horizontal="center" vertical="center" wrapText="1"/>
    </xf>
    <xf numFmtId="0" fontId="1" fillId="0" borderId="1" xfId="0" applyFont="1" applyBorder="1" applyAlignment="1">
      <alignment horizontal="left" wrapText="1"/>
    </xf>
    <xf numFmtId="10" fontId="1" fillId="0" borderId="1" xfId="0" applyNumberFormat="1" applyFont="1" applyBorder="1" applyAlignment="1">
      <alignment horizontal="right" wrapText="1"/>
    </xf>
    <xf numFmtId="165" fontId="1" fillId="2" borderId="1" xfId="2" applyNumberFormat="1" applyFont="1" applyFill="1" applyBorder="1" applyAlignment="1">
      <alignment horizontal="right" wrapText="1"/>
    </xf>
    <xf numFmtId="37" fontId="1" fillId="0" borderId="1" xfId="2" applyNumberFormat="1" applyFont="1" applyFill="1" applyBorder="1" applyAlignment="1">
      <alignment horizontal="center" vertical="center" wrapText="1"/>
    </xf>
    <xf numFmtId="3" fontId="1" fillId="0" borderId="1" xfId="0" applyNumberFormat="1" applyFont="1" applyBorder="1" applyAlignment="1">
      <alignment wrapText="1"/>
    </xf>
    <xf numFmtId="164" fontId="1" fillId="0" borderId="0" xfId="0" applyNumberFormat="1" applyFont="1" applyAlignment="1">
      <alignment wrapText="1"/>
    </xf>
    <xf numFmtId="10" fontId="1" fillId="0" borderId="0" xfId="0" applyNumberFormat="1" applyFont="1" applyAlignment="1">
      <alignment wrapText="1"/>
    </xf>
    <xf numFmtId="166" fontId="1" fillId="0" borderId="0" xfId="0" applyNumberFormat="1" applyFont="1" applyAlignment="1">
      <alignment wrapText="1"/>
    </xf>
    <xf numFmtId="166" fontId="1" fillId="0" borderId="1" xfId="0" applyNumberFormat="1" applyFont="1" applyBorder="1" applyAlignment="1">
      <alignment wrapText="1"/>
    </xf>
    <xf numFmtId="0" fontId="1" fillId="0" borderId="1" xfId="0" applyFont="1" applyFill="1" applyBorder="1" applyAlignment="1">
      <alignment horizontal="right" wrapText="1"/>
    </xf>
    <xf numFmtId="1" fontId="1" fillId="0" borderId="1" xfId="0" applyNumberFormat="1" applyFont="1" applyFill="1" applyBorder="1" applyAlignment="1">
      <alignment horizontal="right" wrapText="1"/>
    </xf>
    <xf numFmtId="165" fontId="1" fillId="0" borderId="1" xfId="2" applyNumberFormat="1" applyFont="1" applyFill="1" applyBorder="1" applyAlignment="1">
      <alignment horizontal="right" wrapText="1"/>
    </xf>
    <xf numFmtId="6" fontId="1" fillId="0" borderId="1" xfId="0" applyNumberFormat="1" applyFont="1" applyFill="1" applyBorder="1" applyAlignment="1">
      <alignment horizontal="right" wrapText="1"/>
    </xf>
    <xf numFmtId="164" fontId="1" fillId="0" borderId="1" xfId="0" applyNumberFormat="1" applyFont="1" applyFill="1" applyBorder="1" applyAlignment="1">
      <alignment horizontal="right" wrapText="1"/>
    </xf>
    <xf numFmtId="0" fontId="1" fillId="0" borderId="0" xfId="0" applyFont="1" applyBorder="1" applyAlignment="1">
      <alignment horizontal="left" vertical="center" wrapText="1"/>
    </xf>
    <xf numFmtId="0" fontId="5" fillId="2" borderId="5" xfId="0" applyFont="1" applyFill="1" applyBorder="1" applyAlignment="1">
      <alignment horizontal="center" vertical="center" wrapText="1"/>
    </xf>
    <xf numFmtId="0" fontId="3" fillId="0" borderId="1" xfId="0" applyFont="1" applyBorder="1" applyAlignment="1">
      <alignment horizontal="center" wrapText="1"/>
    </xf>
    <xf numFmtId="0" fontId="2" fillId="0" borderId="1" xfId="0" applyFont="1" applyFill="1" applyBorder="1" applyAlignment="1">
      <alignment horizontal="center" wrapText="1"/>
    </xf>
    <xf numFmtId="0" fontId="6" fillId="0" borderId="1" xfId="0" applyFont="1" applyFill="1" applyBorder="1" applyAlignment="1">
      <alignment horizontal="center" wrapText="1"/>
    </xf>
    <xf numFmtId="0" fontId="1" fillId="2" borderId="1" xfId="0" applyFont="1" applyFill="1" applyBorder="1" applyAlignment="1">
      <alignment horizontal="left" wrapText="1"/>
    </xf>
    <xf numFmtId="0" fontId="1" fillId="0" borderId="1" xfId="0" applyFont="1" applyFill="1" applyBorder="1" applyAlignment="1">
      <alignment horizontal="left" wrapText="1"/>
    </xf>
    <xf numFmtId="0" fontId="1" fillId="0" borderId="3" xfId="0" applyFont="1" applyBorder="1" applyAlignment="1">
      <alignment horizontal="left" vertical="center" wrapText="1"/>
    </xf>
    <xf numFmtId="0" fontId="1" fillId="0" borderId="7" xfId="0" applyFont="1" applyBorder="1" applyAlignment="1">
      <alignment horizontal="left" vertical="center" wrapText="1"/>
    </xf>
    <xf numFmtId="0" fontId="6" fillId="0" borderId="1" xfId="0" applyFont="1" applyFill="1" applyBorder="1" applyAlignment="1">
      <alignment horizontal="left" wrapText="1"/>
    </xf>
    <xf numFmtId="0" fontId="1" fillId="0" borderId="8" xfId="0" applyFont="1" applyBorder="1" applyAlignment="1">
      <alignment horizontal="left" vertical="center" wrapText="1"/>
    </xf>
    <xf numFmtId="5" fontId="1" fillId="0" borderId="1" xfId="1" applyNumberFormat="1" applyFont="1" applyBorder="1" applyAlignment="1">
      <alignment wrapText="1"/>
    </xf>
    <xf numFmtId="0" fontId="1" fillId="2" borderId="3" xfId="0" applyFont="1" applyFill="1" applyBorder="1" applyAlignment="1">
      <alignment horizontal="center" vertical="center" wrapText="1"/>
    </xf>
    <xf numFmtId="0" fontId="1" fillId="0" borderId="7" xfId="0" applyFont="1" applyBorder="1" applyAlignment="1">
      <alignment horizontal="center" vertical="center" wrapText="1"/>
    </xf>
    <xf numFmtId="0" fontId="8" fillId="0" borderId="0" xfId="0" applyFont="1" applyAlignment="1">
      <alignment wrapText="1"/>
    </xf>
    <xf numFmtId="3" fontId="1" fillId="0" borderId="1" xfId="0" applyNumberFormat="1" applyFont="1" applyBorder="1" applyAlignment="1">
      <alignment horizontal="center" wrapText="1"/>
    </xf>
    <xf numFmtId="0" fontId="1" fillId="0" borderId="1" xfId="0" applyFont="1" applyBorder="1" applyAlignment="1">
      <alignment horizontal="center" wrapText="1"/>
    </xf>
    <xf numFmtId="167" fontId="1" fillId="0" borderId="1" xfId="0" applyNumberFormat="1" applyFont="1" applyBorder="1" applyAlignment="1">
      <alignment horizontal="center" wrapText="1"/>
    </xf>
    <xf numFmtId="0" fontId="3" fillId="3" borderId="1" xfId="0" applyFont="1" applyFill="1" applyBorder="1" applyAlignment="1">
      <alignment horizontal="center" vertical="center" wrapText="1"/>
    </xf>
    <xf numFmtId="0" fontId="7" fillId="3" borderId="1" xfId="0" applyFont="1" applyFill="1" applyBorder="1" applyAlignment="1">
      <alignment vertical="center" wrapText="1"/>
    </xf>
    <xf numFmtId="0" fontId="3" fillId="3" borderId="1" xfId="0" applyFont="1" applyFill="1" applyBorder="1" applyAlignment="1">
      <alignment horizontal="center" wrapText="1"/>
    </xf>
    <xf numFmtId="0" fontId="7" fillId="3" borderId="1" xfId="0" applyFont="1" applyFill="1" applyBorder="1" applyAlignment="1">
      <alignment horizontal="center" wrapText="1"/>
    </xf>
    <xf numFmtId="0" fontId="7" fillId="3" borderId="1" xfId="0" applyFont="1" applyFill="1" applyBorder="1" applyAlignment="1">
      <alignment wrapText="1"/>
    </xf>
  </cellXfs>
  <cellStyles count="3">
    <cellStyle name="Comma" xfId="2" builtinId="3"/>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41"/>
  <sheetViews>
    <sheetView topLeftCell="A25" zoomScale="70" zoomScaleNormal="70" workbookViewId="0">
      <selection activeCell="F3" sqref="F3"/>
    </sheetView>
  </sheetViews>
  <sheetFormatPr defaultColWidth="0" defaultRowHeight="15.5" x14ac:dyDescent="0.35"/>
  <cols>
    <col min="1" max="1" width="56.7265625" style="1" customWidth="1"/>
    <col min="2" max="2" width="43.1796875" style="38" customWidth="1"/>
    <col min="3" max="3" width="17.1796875" style="1" bestFit="1" customWidth="1"/>
    <col min="4" max="4" width="16.54296875" style="1" customWidth="1"/>
    <col min="5" max="5" width="17.54296875" style="1" customWidth="1"/>
    <col min="6" max="6" width="15.1796875" style="1" customWidth="1"/>
    <col min="7" max="7" width="14.54296875" style="1" customWidth="1"/>
    <col min="8" max="8" width="15.26953125" style="1" customWidth="1"/>
    <col min="9" max="9" width="15" style="1" customWidth="1"/>
    <col min="10" max="10" width="15.26953125" style="1" customWidth="1"/>
    <col min="11" max="16384" width="0" style="1" hidden="1"/>
  </cols>
  <sheetData>
    <row r="1" spans="1:10" x14ac:dyDescent="0.35">
      <c r="A1" s="56"/>
      <c r="B1" s="57"/>
      <c r="C1" s="57"/>
      <c r="D1" s="57"/>
      <c r="E1" s="57"/>
      <c r="F1" s="57"/>
      <c r="G1" s="57"/>
      <c r="H1" s="57"/>
      <c r="I1" s="57"/>
      <c r="J1" s="57"/>
    </row>
    <row r="2" spans="1:10" ht="45" x14ac:dyDescent="0.3">
      <c r="A2" s="14" t="s">
        <v>0</v>
      </c>
      <c r="B2" s="14" t="s">
        <v>1</v>
      </c>
      <c r="C2" s="14" t="s">
        <v>2</v>
      </c>
      <c r="D2" s="14" t="s">
        <v>3</v>
      </c>
      <c r="E2" s="14" t="s">
        <v>4</v>
      </c>
      <c r="F2" s="14" t="s">
        <v>5</v>
      </c>
      <c r="G2" s="14" t="s">
        <v>6</v>
      </c>
      <c r="H2" s="14" t="s">
        <v>7</v>
      </c>
      <c r="I2" s="14" t="s">
        <v>8</v>
      </c>
      <c r="J2" s="14" t="s">
        <v>9</v>
      </c>
    </row>
    <row r="3" spans="1:10" s="21" customFormat="1" ht="77.5" x14ac:dyDescent="0.35">
      <c r="A3" s="24" t="s">
        <v>10</v>
      </c>
      <c r="B3" s="24" t="s">
        <v>11</v>
      </c>
      <c r="C3" s="16">
        <v>15</v>
      </c>
      <c r="D3" s="17">
        <v>1</v>
      </c>
      <c r="E3" s="16">
        <f>C3*D3</f>
        <v>15</v>
      </c>
      <c r="F3" s="17">
        <v>4.75</v>
      </c>
      <c r="G3" s="16">
        <f>E3*F3</f>
        <v>71.25</v>
      </c>
      <c r="H3" s="18">
        <f>D$39</f>
        <v>82.928257686676417</v>
      </c>
      <c r="I3" s="19">
        <f>G3*H3</f>
        <v>5908.6383601756943</v>
      </c>
      <c r="J3" s="20">
        <v>0</v>
      </c>
    </row>
    <row r="4" spans="1:10" x14ac:dyDescent="0.35">
      <c r="A4" s="56"/>
      <c r="B4" s="57"/>
      <c r="C4" s="57"/>
      <c r="D4" s="57"/>
      <c r="E4" s="57"/>
      <c r="F4" s="57"/>
      <c r="G4" s="57"/>
      <c r="H4" s="57"/>
      <c r="I4" s="57"/>
      <c r="J4" s="57"/>
    </row>
    <row r="5" spans="1:10" ht="45" x14ac:dyDescent="0.3">
      <c r="A5" s="14" t="s">
        <v>0</v>
      </c>
      <c r="B5" s="14" t="s">
        <v>1</v>
      </c>
      <c r="C5" s="14" t="s">
        <v>2</v>
      </c>
      <c r="D5" s="14" t="s">
        <v>12</v>
      </c>
      <c r="E5" s="14" t="s">
        <v>4</v>
      </c>
      <c r="F5" s="14" t="s">
        <v>5</v>
      </c>
      <c r="G5" s="14" t="s">
        <v>6</v>
      </c>
      <c r="H5" s="14" t="s">
        <v>7</v>
      </c>
      <c r="I5" s="14" t="s">
        <v>8</v>
      </c>
      <c r="J5" s="14" t="s">
        <v>9</v>
      </c>
    </row>
    <row r="6" spans="1:10" x14ac:dyDescent="0.35">
      <c r="A6" s="24" t="s">
        <v>13</v>
      </c>
      <c r="B6" s="24">
        <v>107.80500000000001</v>
      </c>
      <c r="C6" s="53">
        <v>3000</v>
      </c>
      <c r="D6" s="54">
        <v>1</v>
      </c>
      <c r="E6" s="53">
        <v>3000</v>
      </c>
      <c r="F6" s="55">
        <v>1.105</v>
      </c>
      <c r="G6" s="16">
        <f>E6*F6</f>
        <v>3315</v>
      </c>
      <c r="H6" s="18">
        <f>D$39</f>
        <v>82.928257686676417</v>
      </c>
      <c r="I6" s="19">
        <f>G6*H6</f>
        <v>274907.17423133232</v>
      </c>
      <c r="J6" s="20">
        <v>0</v>
      </c>
    </row>
    <row r="7" spans="1:10" s="21" customFormat="1" x14ac:dyDescent="0.35">
      <c r="A7" s="58"/>
      <c r="B7" s="59"/>
      <c r="C7" s="59"/>
      <c r="D7" s="59"/>
      <c r="E7" s="59"/>
      <c r="F7" s="59"/>
      <c r="G7" s="59"/>
      <c r="H7" s="59"/>
      <c r="I7" s="59"/>
      <c r="J7" s="59"/>
    </row>
    <row r="8" spans="1:10" s="21" customFormat="1" x14ac:dyDescent="0.35">
      <c r="A8" s="24" t="s">
        <v>14</v>
      </c>
      <c r="B8" s="24">
        <v>107.80500000000001</v>
      </c>
      <c r="C8" s="26">
        <v>30</v>
      </c>
      <c r="D8" s="17">
        <v>1</v>
      </c>
      <c r="E8" s="26">
        <f>C8*D8</f>
        <v>30</v>
      </c>
      <c r="F8" s="17">
        <v>4.75</v>
      </c>
      <c r="G8" s="26">
        <f>ROUND(E8*(F8),2)</f>
        <v>142.5</v>
      </c>
      <c r="H8" s="18">
        <f>D$39</f>
        <v>82.928257686676417</v>
      </c>
      <c r="I8" s="19">
        <f>G8*H8</f>
        <v>11817.276720351389</v>
      </c>
      <c r="J8" s="20">
        <v>0</v>
      </c>
    </row>
    <row r="9" spans="1:10" s="21" customFormat="1" x14ac:dyDescent="0.35">
      <c r="A9" s="24" t="s">
        <v>15</v>
      </c>
      <c r="B9" s="24">
        <v>107.80500000000001</v>
      </c>
      <c r="C9" s="26">
        <v>150</v>
      </c>
      <c r="D9" s="17">
        <v>1</v>
      </c>
      <c r="E9" s="26">
        <f>C9*D9</f>
        <v>150</v>
      </c>
      <c r="F9" s="17">
        <v>1</v>
      </c>
      <c r="G9" s="26">
        <f>ROUND(E9*(F9),2)</f>
        <v>150</v>
      </c>
      <c r="H9" s="18">
        <f>D$39</f>
        <v>82.928257686676417</v>
      </c>
      <c r="I9" s="19">
        <f>G9*H9</f>
        <v>12439.238653001463</v>
      </c>
      <c r="J9" s="20">
        <v>0</v>
      </c>
    </row>
    <row r="10" spans="1:10" s="21" customFormat="1" x14ac:dyDescent="0.35">
      <c r="A10" s="56"/>
      <c r="B10" s="60"/>
      <c r="C10" s="60"/>
      <c r="D10" s="60"/>
      <c r="E10" s="60"/>
      <c r="F10" s="60"/>
      <c r="G10" s="60"/>
      <c r="H10" s="60"/>
      <c r="I10" s="60"/>
      <c r="J10" s="60"/>
    </row>
    <row r="11" spans="1:10" s="21" customFormat="1" ht="45.5" x14ac:dyDescent="0.35">
      <c r="A11" s="14" t="s">
        <v>0</v>
      </c>
      <c r="B11" s="14" t="s">
        <v>1</v>
      </c>
      <c r="C11" s="14" t="s">
        <v>2</v>
      </c>
      <c r="D11" s="14" t="s">
        <v>12</v>
      </c>
      <c r="E11" s="14" t="s">
        <v>4</v>
      </c>
      <c r="F11" s="14" t="s">
        <v>5</v>
      </c>
      <c r="G11" s="14" t="s">
        <v>6</v>
      </c>
      <c r="H11" s="14" t="s">
        <v>7</v>
      </c>
      <c r="I11" s="14" t="s">
        <v>8</v>
      </c>
      <c r="J11" s="14" t="s">
        <v>9</v>
      </c>
    </row>
    <row r="12" spans="1:10" s="21" customFormat="1" x14ac:dyDescent="0.35">
      <c r="A12" s="43" t="s">
        <v>16</v>
      </c>
      <c r="B12" s="24">
        <v>107.80500000000001</v>
      </c>
      <c r="C12" s="26">
        <v>3500</v>
      </c>
      <c r="D12" s="17">
        <v>1</v>
      </c>
      <c r="E12" s="16">
        <f>C12*D12</f>
        <v>3500</v>
      </c>
      <c r="F12" s="17">
        <v>0.85199999999999998</v>
      </c>
      <c r="G12" s="26">
        <f>ROUND(E12*(F12),2)</f>
        <v>2982</v>
      </c>
      <c r="H12" s="18">
        <f>D$39</f>
        <v>82.928257686676417</v>
      </c>
      <c r="I12" s="19">
        <f>G12*H12</f>
        <v>247292.06442166909</v>
      </c>
      <c r="J12" s="20">
        <v>0</v>
      </c>
    </row>
    <row r="13" spans="1:10" x14ac:dyDescent="0.35">
      <c r="A13" s="56"/>
      <c r="B13" s="57"/>
      <c r="C13" s="57"/>
      <c r="D13" s="57"/>
      <c r="E13" s="57"/>
      <c r="F13" s="57"/>
      <c r="G13" s="57"/>
      <c r="H13" s="57"/>
      <c r="I13" s="57"/>
      <c r="J13" s="57"/>
    </row>
    <row r="14" spans="1:10" ht="45" x14ac:dyDescent="0.3">
      <c r="A14" s="14" t="s">
        <v>0</v>
      </c>
      <c r="B14" s="14" t="s">
        <v>1</v>
      </c>
      <c r="C14" s="14" t="s">
        <v>2</v>
      </c>
      <c r="D14" s="14" t="s">
        <v>12</v>
      </c>
      <c r="E14" s="14" t="s">
        <v>4</v>
      </c>
      <c r="F14" s="14" t="s">
        <v>5</v>
      </c>
      <c r="G14" s="14" t="s">
        <v>6</v>
      </c>
      <c r="H14" s="14" t="s">
        <v>7</v>
      </c>
      <c r="I14" s="14" t="s">
        <v>8</v>
      </c>
      <c r="J14" s="14" t="s">
        <v>9</v>
      </c>
    </row>
    <row r="15" spans="1:10" s="21" customFormat="1" ht="155" x14ac:dyDescent="0.35">
      <c r="A15" s="24" t="s">
        <v>17</v>
      </c>
      <c r="B15" s="43" t="s">
        <v>18</v>
      </c>
      <c r="C15" s="17">
        <v>50</v>
      </c>
      <c r="D15" s="16">
        <v>5</v>
      </c>
      <c r="E15" s="16">
        <f>C15*D15</f>
        <v>250</v>
      </c>
      <c r="F15" s="17">
        <v>4.75</v>
      </c>
      <c r="G15" s="16">
        <f>E15*F15</f>
        <v>1187.5</v>
      </c>
      <c r="H15" s="18">
        <f>D39</f>
        <v>82.928257686676417</v>
      </c>
      <c r="I15" s="19">
        <f>G15*H15</f>
        <v>98477.30600292825</v>
      </c>
      <c r="J15" s="20">
        <v>0</v>
      </c>
    </row>
    <row r="16" spans="1:10" s="21" customFormat="1" ht="155" x14ac:dyDescent="0.35">
      <c r="A16" s="24" t="s">
        <v>19</v>
      </c>
      <c r="B16" s="43" t="s">
        <v>18</v>
      </c>
      <c r="C16" s="17">
        <v>120</v>
      </c>
      <c r="D16" s="16">
        <v>4</v>
      </c>
      <c r="E16" s="16">
        <f>C16*D16</f>
        <v>480</v>
      </c>
      <c r="F16" s="17">
        <v>1</v>
      </c>
      <c r="G16" s="16">
        <f>E16*F16</f>
        <v>480</v>
      </c>
      <c r="H16" s="18">
        <f>D39</f>
        <v>82.928257686676417</v>
      </c>
      <c r="I16" s="19">
        <f>G16*H16</f>
        <v>39805.563689604678</v>
      </c>
      <c r="J16" s="20">
        <v>0</v>
      </c>
    </row>
    <row r="17" spans="1:10" x14ac:dyDescent="0.35">
      <c r="A17" s="56"/>
      <c r="B17" s="57"/>
      <c r="C17" s="57"/>
      <c r="D17" s="57"/>
      <c r="E17" s="57"/>
      <c r="F17" s="57"/>
      <c r="G17" s="57"/>
      <c r="H17" s="57"/>
      <c r="I17" s="57"/>
      <c r="J17" s="57"/>
    </row>
    <row r="18" spans="1:10" s="22" customFormat="1" ht="45" x14ac:dyDescent="0.3">
      <c r="A18" s="14" t="s">
        <v>0</v>
      </c>
      <c r="B18" s="41" t="s">
        <v>1</v>
      </c>
      <c r="C18" s="41" t="s">
        <v>2</v>
      </c>
      <c r="D18" s="14" t="s">
        <v>12</v>
      </c>
      <c r="E18" s="14" t="s">
        <v>4</v>
      </c>
      <c r="F18" s="41" t="s">
        <v>5</v>
      </c>
      <c r="G18" s="41" t="s">
        <v>6</v>
      </c>
      <c r="H18" s="41" t="s">
        <v>7</v>
      </c>
      <c r="I18" s="41" t="s">
        <v>8</v>
      </c>
      <c r="J18" s="14" t="s">
        <v>9</v>
      </c>
    </row>
    <row r="19" spans="1:10" s="22" customFormat="1" x14ac:dyDescent="0.35">
      <c r="A19" s="44" t="s">
        <v>20</v>
      </c>
      <c r="B19" s="44" t="s">
        <v>21</v>
      </c>
      <c r="C19" s="33">
        <v>10</v>
      </c>
      <c r="D19" s="33">
        <v>1</v>
      </c>
      <c r="E19" s="34">
        <f t="shared" ref="E19" si="0">C19*D19</f>
        <v>10</v>
      </c>
      <c r="F19" s="33">
        <v>40</v>
      </c>
      <c r="G19" s="35">
        <f>ROUND(E19*F19, 0)</f>
        <v>400</v>
      </c>
      <c r="H19" s="18">
        <f>D$39</f>
        <v>82.928257686676417</v>
      </c>
      <c r="I19" s="36">
        <f t="shared" ref="I19" si="1">G19*H19</f>
        <v>33171.30307467057</v>
      </c>
      <c r="J19" s="37">
        <v>0</v>
      </c>
    </row>
    <row r="20" spans="1:10" s="22" customFormat="1" x14ac:dyDescent="0.35">
      <c r="A20" s="58"/>
      <c r="B20" s="59"/>
      <c r="C20" s="59"/>
      <c r="D20" s="59"/>
      <c r="E20" s="59"/>
      <c r="F20" s="59"/>
      <c r="G20" s="59"/>
      <c r="H20" s="59"/>
      <c r="I20" s="59"/>
      <c r="J20" s="59"/>
    </row>
    <row r="21" spans="1:10" ht="45" x14ac:dyDescent="0.3">
      <c r="A21" s="14" t="s">
        <v>0</v>
      </c>
      <c r="B21" s="40" t="s">
        <v>1</v>
      </c>
      <c r="C21" s="14" t="s">
        <v>2</v>
      </c>
      <c r="D21" s="14" t="s">
        <v>12</v>
      </c>
      <c r="E21" s="14" t="s">
        <v>4</v>
      </c>
      <c r="F21" s="14" t="s">
        <v>5</v>
      </c>
      <c r="G21" s="14" t="s">
        <v>6</v>
      </c>
      <c r="H21" s="14" t="s">
        <v>7</v>
      </c>
      <c r="I21" s="14" t="s">
        <v>8</v>
      </c>
      <c r="J21" s="14" t="s">
        <v>9</v>
      </c>
    </row>
    <row r="22" spans="1:10" s="21" customFormat="1" ht="62" x14ac:dyDescent="0.35">
      <c r="A22" s="24" t="s">
        <v>22</v>
      </c>
      <c r="B22" s="43" t="s">
        <v>23</v>
      </c>
      <c r="C22" s="16">
        <v>24</v>
      </c>
      <c r="D22" s="17">
        <v>1</v>
      </c>
      <c r="E22" s="16">
        <f>C22*D22</f>
        <v>24</v>
      </c>
      <c r="F22" s="17">
        <v>4.75</v>
      </c>
      <c r="G22" s="17">
        <f>ROUND(E22*F22,0)</f>
        <v>114</v>
      </c>
      <c r="H22" s="18">
        <f>D$39</f>
        <v>82.928257686676417</v>
      </c>
      <c r="I22" s="19">
        <f>G22*H22</f>
        <v>9453.821376281112</v>
      </c>
      <c r="J22" s="20">
        <v>0</v>
      </c>
    </row>
    <row r="23" spans="1:10" s="21" customFormat="1" x14ac:dyDescent="0.35">
      <c r="A23" s="24" t="s">
        <v>24</v>
      </c>
      <c r="B23" s="24">
        <v>173.196</v>
      </c>
      <c r="C23" s="17">
        <v>5</v>
      </c>
      <c r="D23" s="17">
        <v>1</v>
      </c>
      <c r="E23" s="16">
        <f t="shared" ref="E23" si="2">C23*D23</f>
        <v>5</v>
      </c>
      <c r="F23" s="17">
        <v>4.75</v>
      </c>
      <c r="G23" s="16">
        <f>ROUND(E23*F23, 0)</f>
        <v>24</v>
      </c>
      <c r="H23" s="18">
        <f>D$39</f>
        <v>82.928257686676417</v>
      </c>
      <c r="I23" s="19">
        <f t="shared" ref="I23" si="3">G23*H23</f>
        <v>1990.2781844802339</v>
      </c>
      <c r="J23" s="20">
        <v>0</v>
      </c>
    </row>
    <row r="24" spans="1:10" x14ac:dyDescent="0.35">
      <c r="A24" s="56"/>
      <c r="B24" s="57"/>
      <c r="C24" s="57"/>
      <c r="D24" s="57"/>
      <c r="E24" s="57"/>
      <c r="F24" s="57"/>
      <c r="G24" s="57"/>
      <c r="H24" s="57"/>
      <c r="I24" s="57"/>
      <c r="J24" s="57"/>
    </row>
    <row r="25" spans="1:10" ht="45" x14ac:dyDescent="0.3">
      <c r="A25" s="14" t="s">
        <v>0</v>
      </c>
      <c r="B25" s="14" t="s">
        <v>1</v>
      </c>
      <c r="C25" s="14" t="s">
        <v>2</v>
      </c>
      <c r="D25" s="14" t="s">
        <v>12</v>
      </c>
      <c r="E25" s="14" t="s">
        <v>4</v>
      </c>
      <c r="F25" s="14" t="s">
        <v>5</v>
      </c>
      <c r="G25" s="14" t="s">
        <v>6</v>
      </c>
      <c r="H25" s="14" t="s">
        <v>7</v>
      </c>
      <c r="I25" s="14" t="s">
        <v>8</v>
      </c>
      <c r="J25" s="14" t="s">
        <v>9</v>
      </c>
    </row>
    <row r="26" spans="1:10" s="21" customFormat="1" ht="51" customHeight="1" x14ac:dyDescent="0.35">
      <c r="A26" s="24" t="s">
        <v>25</v>
      </c>
      <c r="B26" s="43" t="s">
        <v>26</v>
      </c>
      <c r="C26" s="16">
        <v>330</v>
      </c>
      <c r="D26" s="17">
        <v>1</v>
      </c>
      <c r="E26" s="16">
        <f>C26*D26</f>
        <v>330</v>
      </c>
      <c r="F26" s="17">
        <v>4.75</v>
      </c>
      <c r="G26" s="26">
        <f>ROUND(E26*F26, 0)</f>
        <v>1568</v>
      </c>
      <c r="H26" s="18">
        <f>D$39</f>
        <v>82.928257686676417</v>
      </c>
      <c r="I26" s="19">
        <f>G26*H26</f>
        <v>130031.50805270862</v>
      </c>
      <c r="J26" s="20">
        <v>0</v>
      </c>
    </row>
    <row r="27" spans="1:10" s="21" customFormat="1" ht="63.75" customHeight="1" x14ac:dyDescent="0.35">
      <c r="A27" s="24" t="s">
        <v>27</v>
      </c>
      <c r="B27" s="43" t="s">
        <v>26</v>
      </c>
      <c r="C27" s="16">
        <v>700</v>
      </c>
      <c r="D27" s="17">
        <v>1</v>
      </c>
      <c r="E27" s="16">
        <f>C27*D27</f>
        <v>700</v>
      </c>
      <c r="F27" s="17">
        <v>1</v>
      </c>
      <c r="G27" s="26">
        <f>ROUND(E27*F27, 0)</f>
        <v>700</v>
      </c>
      <c r="H27" s="18">
        <f>D$39</f>
        <v>82.928257686676417</v>
      </c>
      <c r="I27" s="19">
        <f>G27*H27</f>
        <v>58049.780380673496</v>
      </c>
      <c r="J27" s="20">
        <v>0</v>
      </c>
    </row>
    <row r="28" spans="1:10" x14ac:dyDescent="0.35">
      <c r="A28" s="56"/>
      <c r="B28" s="57"/>
      <c r="C28" s="57"/>
      <c r="D28" s="57"/>
      <c r="E28" s="57"/>
      <c r="F28" s="57"/>
      <c r="G28" s="57"/>
      <c r="H28" s="57"/>
      <c r="I28" s="57"/>
      <c r="J28" s="57"/>
    </row>
    <row r="29" spans="1:10" ht="45" x14ac:dyDescent="0.3">
      <c r="A29" s="14" t="s">
        <v>0</v>
      </c>
      <c r="B29" s="14" t="s">
        <v>1</v>
      </c>
      <c r="C29" s="14" t="s">
        <v>2</v>
      </c>
      <c r="D29" s="14" t="s">
        <v>12</v>
      </c>
      <c r="E29" s="14" t="s">
        <v>4</v>
      </c>
      <c r="F29" s="14" t="s">
        <v>5</v>
      </c>
      <c r="G29" s="14" t="s">
        <v>6</v>
      </c>
      <c r="H29" s="14" t="s">
        <v>7</v>
      </c>
      <c r="I29" s="14" t="s">
        <v>8</v>
      </c>
      <c r="J29" s="14" t="s">
        <v>9</v>
      </c>
    </row>
    <row r="30" spans="1:10" s="21" customFormat="1" ht="31" x14ac:dyDescent="0.35">
      <c r="A30" s="24" t="s">
        <v>28</v>
      </c>
      <c r="B30" s="43">
        <v>173.64</v>
      </c>
      <c r="C30" s="26">
        <v>3200</v>
      </c>
      <c r="D30" s="17">
        <v>2</v>
      </c>
      <c r="E30" s="26">
        <f>C30*D30</f>
        <v>6400</v>
      </c>
      <c r="F30" s="17">
        <v>4.75</v>
      </c>
      <c r="G30" s="26">
        <f>ROUND(E30*F30, 0)</f>
        <v>30400</v>
      </c>
      <c r="H30" s="18">
        <f>D$39</f>
        <v>82.928257686676417</v>
      </c>
      <c r="I30" s="19">
        <f>G30*H30</f>
        <v>2521019.0336749633</v>
      </c>
      <c r="J30" s="20">
        <v>0</v>
      </c>
    </row>
    <row r="34" spans="1:14" ht="30" x14ac:dyDescent="0.3">
      <c r="A34" s="8"/>
      <c r="B34" s="45"/>
      <c r="C34" s="41" t="s">
        <v>29</v>
      </c>
      <c r="D34" s="41" t="s">
        <v>30</v>
      </c>
      <c r="E34" s="41" t="s">
        <v>6</v>
      </c>
      <c r="F34" s="41" t="s">
        <v>8</v>
      </c>
      <c r="G34" s="41" t="s">
        <v>31</v>
      </c>
      <c r="H34" s="9"/>
      <c r="I34" s="4"/>
      <c r="J34" s="4"/>
      <c r="K34" s="4"/>
      <c r="L34" s="4"/>
      <c r="M34" s="4"/>
    </row>
    <row r="35" spans="1:14" x14ac:dyDescent="0.35">
      <c r="A35" s="50"/>
      <c r="B35" s="45"/>
      <c r="C35" s="27">
        <f>SUM(C2:C31)</f>
        <v>11134</v>
      </c>
      <c r="D35" s="27">
        <f>SUM(E3:E33)</f>
        <v>14894</v>
      </c>
      <c r="E35" s="27">
        <f>SUM(G3:G33)</f>
        <v>41534.25</v>
      </c>
      <c r="F35" s="2">
        <f>SUM(I3:I33)</f>
        <v>3444362.9868228403</v>
      </c>
      <c r="G35" s="3">
        <f>SUM(J3:J33)</f>
        <v>0</v>
      </c>
      <c r="H35" s="10"/>
      <c r="I35" s="4"/>
      <c r="J35" s="4"/>
      <c r="K35" s="4"/>
      <c r="L35" s="4"/>
      <c r="M35" s="4"/>
    </row>
    <row r="36" spans="1:14" x14ac:dyDescent="0.35">
      <c r="A36" s="50"/>
      <c r="B36" s="45"/>
      <c r="C36" s="39"/>
      <c r="D36" s="39"/>
      <c r="E36" s="39"/>
      <c r="F36" s="39"/>
      <c r="G36" s="11"/>
      <c r="H36" s="5"/>
      <c r="I36" s="5"/>
      <c r="J36" s="5"/>
      <c r="K36" s="4"/>
      <c r="L36" s="4"/>
      <c r="M36" s="4"/>
      <c r="N36" s="9"/>
    </row>
    <row r="37" spans="1:14" x14ac:dyDescent="0.35">
      <c r="A37" s="51"/>
      <c r="B37" s="46"/>
      <c r="C37" s="23"/>
      <c r="D37" s="23"/>
      <c r="E37" s="6"/>
      <c r="F37" s="7"/>
      <c r="G37" s="8"/>
      <c r="H37" s="4"/>
      <c r="I37" s="4"/>
      <c r="J37" s="4"/>
      <c r="K37" s="4"/>
      <c r="L37" s="4"/>
      <c r="M37" s="4"/>
      <c r="N37" s="9"/>
    </row>
    <row r="38" spans="1:14" ht="30.5" x14ac:dyDescent="0.35">
      <c r="A38" s="15"/>
      <c r="B38" s="47" t="s">
        <v>32</v>
      </c>
      <c r="C38" s="42" t="s">
        <v>33</v>
      </c>
      <c r="D38" s="42" t="s">
        <v>34</v>
      </c>
      <c r="F38" s="4"/>
      <c r="G38" s="4"/>
      <c r="H38" s="4"/>
      <c r="I38" s="4"/>
      <c r="J38" s="4"/>
      <c r="K38" s="4"/>
      <c r="L38" s="4"/>
      <c r="M38" s="4"/>
      <c r="N38" s="4"/>
    </row>
    <row r="39" spans="1:14" ht="104.5" x14ac:dyDescent="0.35">
      <c r="A39" s="52" t="s">
        <v>38</v>
      </c>
      <c r="B39" s="15">
        <v>56.64</v>
      </c>
      <c r="C39" s="25">
        <v>0.68300000000000005</v>
      </c>
      <c r="D39" s="18">
        <f>B39/C39</f>
        <v>82.928257686676417</v>
      </c>
      <c r="E39" s="4"/>
      <c r="F39" s="4"/>
      <c r="G39" s="4"/>
      <c r="H39" s="4"/>
      <c r="I39" s="4"/>
      <c r="J39" s="4"/>
      <c r="K39" s="4"/>
      <c r="L39" s="4"/>
      <c r="M39" s="4"/>
      <c r="N39" s="4"/>
    </row>
    <row r="40" spans="1:14" x14ac:dyDescent="0.35">
      <c r="C40" s="4"/>
      <c r="D40" s="4"/>
      <c r="E40" s="4"/>
      <c r="F40" s="4"/>
      <c r="G40" s="4"/>
      <c r="H40" s="4"/>
      <c r="I40" s="4"/>
      <c r="J40" s="4"/>
      <c r="K40" s="4"/>
      <c r="L40" s="4"/>
      <c r="M40" s="4"/>
      <c r="N40" s="4"/>
    </row>
    <row r="41" spans="1:14" x14ac:dyDescent="0.35">
      <c r="B41" s="48"/>
    </row>
  </sheetData>
  <mergeCells count="9">
    <mergeCell ref="A24:J24"/>
    <mergeCell ref="A28:J28"/>
    <mergeCell ref="A20:J20"/>
    <mergeCell ref="A1:J1"/>
    <mergeCell ref="A4:J4"/>
    <mergeCell ref="A7:J7"/>
    <mergeCell ref="A10:J10"/>
    <mergeCell ref="A13:J13"/>
    <mergeCell ref="A17:J17"/>
  </mergeCells>
  <pageMargins left="0.7" right="0.7" top="0.75" bottom="0.75" header="0.3" footer="0.3"/>
  <pageSetup scale="70" orientation="landscape"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4:F8"/>
  <sheetViews>
    <sheetView tabSelected="1" topLeftCell="A4" workbookViewId="0">
      <selection activeCell="E8" sqref="E8"/>
    </sheetView>
  </sheetViews>
  <sheetFormatPr defaultColWidth="9.1796875" defaultRowHeight="15.5" x14ac:dyDescent="0.35"/>
  <cols>
    <col min="1" max="1" width="40.54296875" style="13" customWidth="1"/>
    <col min="2" max="2" width="12.7265625" style="13" customWidth="1"/>
    <col min="3" max="3" width="18.453125" style="13" customWidth="1"/>
    <col min="4" max="4" width="17.1796875" style="13" customWidth="1"/>
    <col min="5" max="5" width="14" style="13" customWidth="1"/>
    <col min="6" max="6" width="21.1796875" style="13" customWidth="1"/>
    <col min="7" max="16384" width="9.1796875" style="13"/>
  </cols>
  <sheetData>
    <row r="4" spans="1:6" ht="45.5" x14ac:dyDescent="0.35">
      <c r="B4" s="14" t="s">
        <v>35</v>
      </c>
      <c r="C4" s="14" t="s">
        <v>36</v>
      </c>
      <c r="D4" s="14" t="s">
        <v>37</v>
      </c>
      <c r="E4" s="14" t="s">
        <v>7</v>
      </c>
      <c r="F4" s="14" t="s">
        <v>8</v>
      </c>
    </row>
    <row r="5" spans="1:6" x14ac:dyDescent="0.35">
      <c r="B5" s="28">
        <f>Sheet1!D35</f>
        <v>14894</v>
      </c>
      <c r="C5" s="12">
        <v>30</v>
      </c>
      <c r="D5" s="28">
        <f>B5*(C5/60)</f>
        <v>7447</v>
      </c>
      <c r="E5" s="32">
        <f>D8</f>
        <v>73.683000000000007</v>
      </c>
      <c r="F5" s="49">
        <f>D5*E5</f>
        <v>548717.30100000009</v>
      </c>
    </row>
    <row r="8" spans="1:6" ht="170.5" x14ac:dyDescent="0.35">
      <c r="A8" s="13" t="s">
        <v>39</v>
      </c>
      <c r="B8" s="29">
        <v>54</v>
      </c>
      <c r="C8" s="30">
        <v>0.36449999999999999</v>
      </c>
      <c r="D8" s="31">
        <f>B8*(100%+C8)</f>
        <v>73.683000000000007</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b3ce6949-99fe-4549-b75a-2322037c47c1" xsi:nil="true"/>
    <lcf76f155ced4ddcb4097134ff3c332f xmlns="63ed583d-7590-47b9-98bc-2af72f9646ac">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FEB2C590C5B0E548BBB80B30B4757BD0" ma:contentTypeVersion="20" ma:contentTypeDescription="Create a new document." ma:contentTypeScope="" ma:versionID="2cb88a6a05760b636f2b43ecbcc6e383">
  <xsd:schema xmlns:xsd="http://www.w3.org/2001/XMLSchema" xmlns:xs="http://www.w3.org/2001/XMLSchema" xmlns:p="http://schemas.microsoft.com/office/2006/metadata/properties" xmlns:ns2="63ed583d-7590-47b9-98bc-2af72f9646ac" xmlns:ns3="b3ce6949-99fe-4549-b75a-2322037c47c1" targetNamespace="http://schemas.microsoft.com/office/2006/metadata/properties" ma:root="true" ma:fieldsID="3d6ce9ba1ed974a8b3bf8d3056cc6a7a" ns2:_="" ns3:_="">
    <xsd:import namespace="63ed583d-7590-47b9-98bc-2af72f9646ac"/>
    <xsd:import namespace="b3ce6949-99fe-4549-b75a-2322037c47c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Location" minOccurs="0"/>
                <xsd:element ref="ns2:MediaServiceGenerationTime" minOccurs="0"/>
                <xsd:element ref="ns2:MediaServiceEventHashCode" minOccurs="0"/>
                <xsd:element ref="ns2:MediaServiceAutoTags" minOccurs="0"/>
                <xsd:element ref="ns2:MediaServiceOCR" minOccurs="0"/>
                <xsd:element ref="ns2:lcf76f155ced4ddcb4097134ff3c332f" minOccurs="0"/>
                <xsd:element ref="ns3:TaxCatchAl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ed583d-7590-47b9-98bc-2af72f9646a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2aa446fb-c4e7-47d1-9e02-aae3431be31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3ce6949-99fe-4549-b75a-2322037c47c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a733cde4-2013-41d4-a110-f16b355bebe5}" ma:internalName="TaxCatchAll" ma:showField="CatchAllData" ma:web="b3ce6949-99fe-4549-b75a-2322037c47c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7"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0CBEDB0-C2A9-42A1-B805-7FD18ED02581}">
  <ds:schemaRefs>
    <ds:schemaRef ds:uri="http://schemas.microsoft.com/office/2006/documentManagement/types"/>
    <ds:schemaRef ds:uri="http://purl.org/dc/elements/1.1/"/>
    <ds:schemaRef ds:uri="http://schemas.microsoft.com/office/2006/metadata/properties"/>
    <ds:schemaRef ds:uri="b3ce6949-99fe-4549-b75a-2322037c47c1"/>
    <ds:schemaRef ds:uri="http://schemas.microsoft.com/office/infopath/2007/PartnerControls"/>
    <ds:schemaRef ds:uri="http://purl.org/dc/terms/"/>
    <ds:schemaRef ds:uri="http://schemas.openxmlformats.org/package/2006/metadata/core-properties"/>
    <ds:schemaRef ds:uri="63ed583d-7590-47b9-98bc-2af72f9646ac"/>
    <ds:schemaRef ds:uri="http://www.w3.org/XML/1998/namespace"/>
    <ds:schemaRef ds:uri="http://purl.org/dc/dcmitype/"/>
  </ds:schemaRefs>
</ds:datastoreItem>
</file>

<file path=customXml/itemProps2.xml><?xml version="1.0" encoding="utf-8"?>
<ds:datastoreItem xmlns:ds="http://schemas.openxmlformats.org/officeDocument/2006/customXml" ds:itemID="{D48C66CB-7406-4384-A4BB-3A5E31946E27}">
  <ds:schemaRefs>
    <ds:schemaRef ds:uri="http://schemas.microsoft.com/sharepoint/v3/contenttype/forms"/>
  </ds:schemaRefs>
</ds:datastoreItem>
</file>

<file path=customXml/itemProps3.xml><?xml version="1.0" encoding="utf-8"?>
<ds:datastoreItem xmlns:ds="http://schemas.openxmlformats.org/officeDocument/2006/customXml" ds:itemID="{2320FAE8-F2D9-4FEC-B14F-FDB8015292A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ed583d-7590-47b9-98bc-2af72f9646ac"/>
    <ds:schemaRef ds:uri="b3ce6949-99fe-4549-b75a-2322037c47c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Sheet1</vt:lpstr>
      <vt:lpstr>Federal Employee Cost</vt:lpstr>
    </vt:vector>
  </TitlesOfParts>
  <Manager/>
  <Company>DOT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Geller, Shelby (PHMSA)</dc:creator>
  <cp:keywords/>
  <dc:description/>
  <cp:lastModifiedBy>Andrews, Steven (PHMSA)</cp:lastModifiedBy>
  <cp:revision/>
  <dcterms:created xsi:type="dcterms:W3CDTF">2017-10-30T20:20:31Z</dcterms:created>
  <dcterms:modified xsi:type="dcterms:W3CDTF">2023-08-22T22:55:22Z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0x010100FEB2C590C5B0E548BBB80B30B4757BD0</vt:lpwstr>
  </property>
  <property fmtid="{D5CDD505-2E9C-101B-9397-08002B2CF9AE}" pid="3" name="MediaServiceImageTags">
    <vt:lpwstr/>
  </property>
</Properties>
</file>