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C:\Users\Steven.andrews\Documents\"/>
    </mc:Choice>
  </mc:AlternateContent>
  <xr:revisionPtr revIDLastSave="0" documentId="8_{7095E99F-226E-402A-8C25-C27AD09DE695}" xr6:coauthVersionLast="47" xr6:coauthVersionMax="47" xr10:uidLastSave="{00000000-0000-0000-0000-000000000000}"/>
  <bookViews>
    <workbookView xWindow="-110" yWindow="-110" windowWidth="19420" windowHeight="104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1" l="1"/>
  <c r="F18" i="1"/>
  <c r="D27" i="1"/>
  <c r="H15" i="1" s="1"/>
  <c r="E15" i="1"/>
  <c r="G15" i="1" s="1"/>
  <c r="I15" i="1" s="1"/>
  <c r="D9" i="1"/>
  <c r="H18" i="1"/>
  <c r="D18" i="1"/>
  <c r="D12" i="1"/>
  <c r="E12" i="1" s="1"/>
  <c r="G12" i="1" s="1"/>
  <c r="D26" i="1"/>
  <c r="E9" i="1"/>
  <c r="G9" i="1" l="1"/>
  <c r="H12" i="1"/>
  <c r="H9" i="1"/>
  <c r="I12" i="1"/>
  <c r="D25" i="1"/>
  <c r="D24" i="1"/>
  <c r="H3" i="1" s="1"/>
  <c r="I9" i="1" l="1"/>
  <c r="E6" i="1"/>
  <c r="G6" i="1" s="1"/>
  <c r="E3" i="1"/>
  <c r="E18" i="1" s="1"/>
  <c r="G3" i="1" l="1"/>
  <c r="I6" i="1" l="1"/>
  <c r="I3" i="1"/>
  <c r="G18" i="1" l="1"/>
</calcChain>
</file>

<file path=xl/sharedStrings.xml><?xml version="1.0" encoding="utf-8"?>
<sst xmlns="http://schemas.openxmlformats.org/spreadsheetml/2006/main" count="68" uniqueCount="29">
  <si>
    <t>Information Collection</t>
  </si>
  <si>
    <t>Regulation</t>
  </si>
  <si>
    <t>Number of Respondents</t>
  </si>
  <si>
    <t>Annual Number of Responses per Respondent</t>
  </si>
  <si>
    <t>Total Annual Responses</t>
  </si>
  <si>
    <t>Minutes per Response</t>
  </si>
  <si>
    <t>Total Burden Hours</t>
  </si>
  <si>
    <t>Salary Cost per Hour</t>
  </si>
  <si>
    <t>Total Salary Cost</t>
  </si>
  <si>
    <t>Annual Burden Costs</t>
  </si>
  <si>
    <t>Hazardous Materials Shipping Papers &amp; Emergency Response Information</t>
  </si>
  <si>
    <t>172.200, 172.201, 172.202, 172.204, 172.505, 172.600, 172.602, 172.604</t>
  </si>
  <si>
    <t>Seconds per Response</t>
  </si>
  <si>
    <t>Notice of Pilot in Command</t>
  </si>
  <si>
    <t>Lithium Battery Test Summary - Reporting</t>
  </si>
  <si>
    <t>Lithium Battery Test Summary - Recordkeeping</t>
  </si>
  <si>
    <t>Air Transportation Discrepancy Reports</t>
  </si>
  <si>
    <t>Total Number of Respondents</t>
  </si>
  <si>
    <t>Total Number of Annual Responses</t>
  </si>
  <si>
    <t>Total Annual Burden Hours</t>
  </si>
  <si>
    <t>Total Annual Salary Costs</t>
  </si>
  <si>
    <t>Total Burden Cost</t>
  </si>
  <si>
    <t>OES Mean Hourly Wage</t>
  </si>
  <si>
    <t>Compensation Percentage</t>
  </si>
  <si>
    <t>Adjusted Mean Hourly Wage</t>
  </si>
  <si>
    <t xml:space="preserve">Occupation labor rates based on 2022 Occupational and Employment Statistics Survey (OES) for “Office Clerks, General (43-9061).” https://www.bls.gov/oes/current/oes439061.htm The hourly mean wage for this occupation ($19.78) is adjusted to reflect the total costs of employee compensation based on the BLS Employer Costs for Employee Compensation Summary, which indicates that wages for civilian workers are 68.3 percent of total compensation (total wage = wage rate/wage % of total compensation). </t>
  </si>
  <si>
    <t xml:space="preserve">BLS Occupational Employment and Wages, May 2022: 53-2011 Airline Pilots, Copilots, and Flight Engineers, the mean annual wage is $225,740 (https://www.bls.gov/oes/current/oes532011.htm).  Federal regulations set the maximum work hours and minimum requirements for rest between flights for most pilots. Airline pilots fly an average of 75 hours per month, therefore the hourly mean wage rate is $250.82 = $225,740/(75 hours/month x 12 months). The hourly mean wage for this occupation ($250.82) is also adjusted to reflect the total costs of employee compensation based on the BLS Employer Costs for Employee Compensation Summary, which indicates that wages for civilian workers are 68.3 percent of total compensation (total wage = wage rate/wage % of total compensation). </t>
  </si>
  <si>
    <t>Occupation labor rates based on 2022 Occupational and Employment Statistics Survey (OES) for “Electrical Engineers (17-2070)” in the Other Electrical Equipment and Component Manufacturing industry.  The hourly mean wage for this occupation ($54.83) is adjusted to reflect the total costs of employee compensation (i.e., benefits) based on the BLS Employer Costs for Employee Compensation Summary, which indicates that wages for civilian workers are 68.3 percent of total compensation (total wage $67.0278 = wage rate $45.78/wage % of total compensation 68.3%).</t>
  </si>
  <si>
    <t>Occupation labor rates based on 2021 Occupational and Employment Statistics Survey (OES) for “Office Clerks, General (43-9061).” https://www.bls.gov/oes/current/oes439061.htm The hourly mean wage for this occupation ($18.75) is adjusted to reflect the total costs of employee compensation based on the BLS Employer Costs for Employee Compensation Summary, which indicates that wages for civilian workers are 68.3 percent of total compensation (total wage = wage rate/wage % of total compensation).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</si>
</sst>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0.0000"/>
    <numFmt numFmtId="167" formatCode="#,##0.0000000000"/>
    <numFmt numFmtId="168" formatCode="#,##0.0"/>
    <numFmt numFmtId="169" formatCode="#,##0.000000000"/>
    <numFmt numFmtId="170" formatCode="_(* #,##0_);_(* \(#,##0\);_(* &quot;-&quot;??_);_(@_)"/>
  </numFmts>
  <fonts count="6" x14ac:knownFonts="1">
    <font>
      <sz val="11"/>
      <color theme="1"/>
      <name val="Calibri"/>
      <family val="2"/>
      <scheme val="minor"/>
    </font>
    <font>
      <b/>
      <u/>
      <sz val="11"/>
      <color theme="1"/>
      <name val="Times New Roman"/>
      <family val="1"/>
    </font>
    <font>
      <sz val="11"/>
      <color theme="1"/>
      <name val="Times New Roman"/>
      <family val="1"/>
    </font>
    <font>
      <sz val="11"/>
      <color theme="1"/>
      <name val="Calibri"/>
      <family val="2"/>
      <scheme val="minor"/>
    </font>
    <font>
      <sz val="12"/>
      <color theme="1"/>
      <name val="Times New Roman"/>
      <family val="1"/>
    </font>
    <font>
      <b/>
      <sz val="11"/>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3" fontId="3" fillId="0" borderId="0" applyFont="0" applyFill="0" applyBorder="0" applyAlignment="0" applyProtection="0"/>
    <xf numFmtId="44" fontId="3" fillId="0" borderId="0" applyFont="0" applyFill="0" applyBorder="0" applyAlignment="0" applyProtection="0"/>
  </cellStyleXfs>
  <cellXfs count="54">
    <xf numFmtId="0" fontId="0" fillId="0" borderId="0" xfId="0"/>
    <xf numFmtId="0" fontId="1" fillId="0" borderId="1" xfId="0" applyFont="1" applyBorder="1" applyAlignment="1">
      <alignment horizontal="left" wrapText="1"/>
    </xf>
    <xf numFmtId="0" fontId="2" fillId="0" borderId="1" xfId="0" applyFont="1" applyBorder="1" applyAlignment="1">
      <alignment horizontal="left" wrapText="1"/>
    </xf>
    <xf numFmtId="0" fontId="1" fillId="0" borderId="1" xfId="0" applyFont="1" applyBorder="1" applyAlignment="1">
      <alignment horizontal="center" wrapText="1"/>
    </xf>
    <xf numFmtId="0" fontId="2" fillId="0" borderId="0" xfId="0" applyFont="1" applyBorder="1" applyAlignment="1">
      <alignment horizontal="left" wrapText="1"/>
    </xf>
    <xf numFmtId="3" fontId="2" fillId="0" borderId="0" xfId="0" applyNumberFormat="1" applyFont="1" applyBorder="1" applyAlignment="1">
      <alignment horizontal="left" wrapText="1"/>
    </xf>
    <xf numFmtId="166" fontId="2" fillId="0" borderId="0" xfId="0" applyNumberFormat="1" applyFont="1" applyBorder="1" applyAlignment="1">
      <alignment horizontal="left" wrapText="1"/>
    </xf>
    <xf numFmtId="167" fontId="2" fillId="0" borderId="0" xfId="0" applyNumberFormat="1" applyFont="1" applyBorder="1" applyAlignment="1">
      <alignment horizontal="left" wrapText="1"/>
    </xf>
    <xf numFmtId="164" fontId="2" fillId="0" borderId="0" xfId="0" applyNumberFormat="1" applyFont="1" applyBorder="1" applyAlignment="1">
      <alignment horizontal="left" wrapText="1"/>
    </xf>
    <xf numFmtId="165" fontId="2" fillId="0" borderId="0" xfId="0" applyNumberFormat="1" applyFont="1" applyBorder="1" applyAlignment="1">
      <alignment horizontal="left" wrapText="1"/>
    </xf>
    <xf numFmtId="0" fontId="2" fillId="0" borderId="1" xfId="0" applyFont="1" applyBorder="1" applyAlignment="1">
      <alignment horizontal="right"/>
    </xf>
    <xf numFmtId="3" fontId="2" fillId="0" borderId="1" xfId="0" applyNumberFormat="1" applyFont="1" applyBorder="1" applyAlignment="1">
      <alignment horizontal="right" wrapText="1"/>
    </xf>
    <xf numFmtId="164" fontId="2" fillId="0" borderId="1" xfId="0" applyNumberFormat="1" applyFont="1" applyBorder="1" applyAlignment="1">
      <alignment horizontal="right" wrapText="1"/>
    </xf>
    <xf numFmtId="165" fontId="2" fillId="0" borderId="1" xfId="0" applyNumberFormat="1" applyFont="1" applyBorder="1" applyAlignment="1">
      <alignment horizontal="right" wrapText="1"/>
    </xf>
    <xf numFmtId="0" fontId="2" fillId="0" borderId="0" xfId="0" applyFont="1"/>
    <xf numFmtId="3" fontId="2" fillId="0" borderId="0" xfId="0" applyNumberFormat="1" applyFont="1"/>
    <xf numFmtId="0" fontId="2" fillId="0" borderId="1" xfId="0" applyFont="1" applyBorder="1" applyAlignment="1">
      <alignment wrapText="1"/>
    </xf>
    <xf numFmtId="169" fontId="2" fillId="0" borderId="0" xfId="0" applyNumberFormat="1" applyFont="1" applyBorder="1" applyAlignment="1">
      <alignment horizontal="left" wrapText="1"/>
    </xf>
    <xf numFmtId="168" fontId="2" fillId="0" borderId="1" xfId="0" applyNumberFormat="1" applyFont="1" applyBorder="1" applyAlignment="1">
      <alignment horizontal="right" wrapText="1"/>
    </xf>
    <xf numFmtId="0" fontId="2" fillId="0" borderId="0" xfId="0" applyNumberFormat="1" applyFont="1" applyBorder="1" applyAlignment="1">
      <alignment horizontal="right" wrapText="1"/>
    </xf>
    <xf numFmtId="3" fontId="2" fillId="0" borderId="1" xfId="0" applyNumberFormat="1" applyFont="1" applyFill="1" applyBorder="1" applyAlignment="1">
      <alignment horizontal="center" wrapText="1"/>
    </xf>
    <xf numFmtId="3" fontId="2" fillId="0" borderId="1" xfId="0" applyNumberFormat="1" applyFont="1" applyBorder="1" applyAlignment="1">
      <alignment horizontal="center" wrapText="1"/>
    </xf>
    <xf numFmtId="165" fontId="2" fillId="0" borderId="1" xfId="0" applyNumberFormat="1" applyFont="1" applyBorder="1" applyAlignment="1">
      <alignment horizontal="center" wrapText="1"/>
    </xf>
    <xf numFmtId="1" fontId="2" fillId="0" borderId="1" xfId="0" applyNumberFormat="1" applyFont="1" applyBorder="1" applyAlignment="1">
      <alignment horizontal="right"/>
    </xf>
    <xf numFmtId="39" fontId="2" fillId="0" borderId="0" xfId="0" applyNumberFormat="1" applyFont="1"/>
    <xf numFmtId="0" fontId="4" fillId="0" borderId="1" xfId="0" applyFont="1" applyBorder="1" applyAlignment="1">
      <alignment horizontal="right" wrapText="1"/>
    </xf>
    <xf numFmtId="0" fontId="5" fillId="0" borderId="1" xfId="0" applyFont="1" applyFill="1" applyBorder="1" applyAlignment="1">
      <alignment horizontal="center" wrapText="1"/>
    </xf>
    <xf numFmtId="0" fontId="4" fillId="0" borderId="1" xfId="0" applyFont="1" applyBorder="1" applyAlignment="1">
      <alignment horizontal="left" wrapText="1"/>
    </xf>
    <xf numFmtId="10" fontId="4" fillId="0" borderId="1" xfId="0" applyNumberFormat="1" applyFont="1" applyBorder="1" applyAlignment="1">
      <alignment horizontal="right" wrapText="1"/>
    </xf>
    <xf numFmtId="8" fontId="4" fillId="2" borderId="1" xfId="0" applyNumberFormat="1" applyFont="1" applyFill="1" applyBorder="1" applyAlignment="1">
      <alignment horizontal="right" wrapText="1"/>
    </xf>
    <xf numFmtId="164" fontId="4" fillId="0" borderId="1" xfId="0" applyNumberFormat="1" applyFont="1" applyBorder="1" applyAlignment="1">
      <alignment horizontal="right" wrapText="1"/>
    </xf>
    <xf numFmtId="0" fontId="4" fillId="0" borderId="0" xfId="0" applyFont="1" applyAlignment="1">
      <alignment wrapText="1"/>
    </xf>
    <xf numFmtId="170" fontId="2" fillId="0" borderId="1" xfId="1" applyNumberFormat="1" applyFont="1" applyBorder="1" applyAlignment="1">
      <alignment horizontal="right"/>
    </xf>
    <xf numFmtId="37" fontId="2" fillId="0" borderId="1" xfId="1" applyNumberFormat="1" applyFont="1" applyBorder="1" applyAlignment="1">
      <alignment horizontal="right"/>
    </xf>
    <xf numFmtId="164" fontId="2" fillId="0" borderId="0" xfId="2" applyNumberFormat="1" applyFont="1"/>
    <xf numFmtId="170" fontId="2" fillId="0" borderId="0" xfId="1" applyNumberFormat="1" applyFont="1"/>
    <xf numFmtId="0" fontId="2" fillId="0" borderId="0" xfId="0" applyFont="1" applyBorder="1" applyAlignment="1">
      <alignment wrapText="1"/>
    </xf>
    <xf numFmtId="170" fontId="2" fillId="0" borderId="0" xfId="1" applyNumberFormat="1" applyFont="1" applyBorder="1" applyAlignment="1">
      <alignment horizontal="right"/>
    </xf>
    <xf numFmtId="37" fontId="2" fillId="0" borderId="0" xfId="1" applyNumberFormat="1" applyFont="1" applyBorder="1" applyAlignment="1">
      <alignment horizontal="right"/>
    </xf>
    <xf numFmtId="3" fontId="2" fillId="0" borderId="0" xfId="0" applyNumberFormat="1" applyFont="1" applyBorder="1" applyAlignment="1">
      <alignment horizontal="right" wrapText="1"/>
    </xf>
    <xf numFmtId="1" fontId="2" fillId="0" borderId="0" xfId="0" applyNumberFormat="1" applyFont="1" applyBorder="1" applyAlignment="1">
      <alignment horizontal="right"/>
    </xf>
    <xf numFmtId="164" fontId="2" fillId="0" borderId="0" xfId="0" applyNumberFormat="1" applyFont="1" applyBorder="1" applyAlignment="1">
      <alignment horizontal="right" wrapText="1"/>
    </xf>
    <xf numFmtId="165" fontId="2" fillId="0" borderId="0" xfId="0" applyNumberFormat="1" applyFont="1" applyBorder="1" applyAlignment="1">
      <alignment horizontal="right" wrapText="1"/>
    </xf>
    <xf numFmtId="0" fontId="1" fillId="0" borderId="2" xfId="0" applyFont="1" applyBorder="1" applyAlignment="1">
      <alignment wrapText="1"/>
    </xf>
    <xf numFmtId="0" fontId="1" fillId="0" borderId="2" xfId="0" applyFont="1" applyBorder="1" applyAlignment="1">
      <alignment horizontal="center" wrapText="1"/>
    </xf>
    <xf numFmtId="0" fontId="2" fillId="0" borderId="2" xfId="0" applyFont="1" applyBorder="1" applyAlignment="1">
      <alignment horizontal="left" wrapText="1"/>
    </xf>
    <xf numFmtId="0" fontId="2" fillId="0" borderId="2" xfId="0" applyFont="1" applyBorder="1" applyAlignment="1">
      <alignment wrapText="1"/>
    </xf>
    <xf numFmtId="170" fontId="2" fillId="0" borderId="2" xfId="1" applyNumberFormat="1" applyFont="1" applyBorder="1" applyAlignment="1">
      <alignment horizontal="right"/>
    </xf>
    <xf numFmtId="37" fontId="2" fillId="0" borderId="2" xfId="1" applyNumberFormat="1" applyFont="1" applyBorder="1" applyAlignment="1">
      <alignment horizontal="right"/>
    </xf>
    <xf numFmtId="3" fontId="2" fillId="0" borderId="2" xfId="0" applyNumberFormat="1" applyFont="1" applyBorder="1" applyAlignment="1">
      <alignment horizontal="right" wrapText="1"/>
    </xf>
    <xf numFmtId="1" fontId="2" fillId="0" borderId="2" xfId="0" applyNumberFormat="1" applyFont="1" applyBorder="1" applyAlignment="1">
      <alignment horizontal="right"/>
    </xf>
    <xf numFmtId="164" fontId="2" fillId="0" borderId="2" xfId="0" applyNumberFormat="1" applyFont="1" applyBorder="1" applyAlignment="1">
      <alignment horizontal="right" wrapText="1"/>
    </xf>
    <xf numFmtId="165" fontId="2" fillId="0" borderId="2" xfId="0" applyNumberFormat="1" applyFont="1" applyBorder="1" applyAlignment="1">
      <alignment horizontal="right" wrapText="1"/>
    </xf>
    <xf numFmtId="164" fontId="2" fillId="0" borderId="0" xfId="0" applyNumberFormat="1" applyFont="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43"/>
  <sheetViews>
    <sheetView tabSelected="1" topLeftCell="A4" workbookViewId="0">
      <selection activeCell="D15" sqref="D15"/>
    </sheetView>
  </sheetViews>
  <sheetFormatPr defaultColWidth="0" defaultRowHeight="14" x14ac:dyDescent="0.3"/>
  <cols>
    <col min="1" max="1" width="28.54296875" style="14" customWidth="1"/>
    <col min="2" max="2" width="37" style="14" customWidth="1"/>
    <col min="3" max="3" width="16" style="14" customWidth="1"/>
    <col min="4" max="4" width="19.81640625" style="14" customWidth="1"/>
    <col min="5" max="5" width="16" style="14" customWidth="1"/>
    <col min="6" max="6" width="16.1796875" style="14" customWidth="1"/>
    <col min="7" max="7" width="13.1796875" style="14" customWidth="1"/>
    <col min="8" max="8" width="12.26953125" style="14" customWidth="1"/>
    <col min="9" max="9" width="15.26953125" style="14" customWidth="1"/>
    <col min="10" max="10" width="14.81640625" style="14" customWidth="1"/>
    <col min="11" max="11" width="12.54296875" style="14" hidden="1" customWidth="1"/>
    <col min="12" max="16384" width="0" style="14" hidden="1"/>
  </cols>
  <sheetData>
    <row r="2" spans="1:13" ht="42" x14ac:dyDescent="0.3">
      <c r="A2" s="1" t="s">
        <v>0</v>
      </c>
      <c r="B2" s="1" t="s">
        <v>1</v>
      </c>
      <c r="C2" s="3" t="s">
        <v>2</v>
      </c>
      <c r="D2" s="3" t="s">
        <v>3</v>
      </c>
      <c r="E2" s="3" t="s">
        <v>4</v>
      </c>
      <c r="F2" s="3" t="s">
        <v>5</v>
      </c>
      <c r="G2" s="3" t="s">
        <v>6</v>
      </c>
      <c r="H2" s="3" t="s">
        <v>7</v>
      </c>
      <c r="I2" s="3" t="s">
        <v>8</v>
      </c>
      <c r="J2" s="3" t="s">
        <v>9</v>
      </c>
    </row>
    <row r="3" spans="1:13" ht="42" x14ac:dyDescent="0.3">
      <c r="A3" s="2" t="s">
        <v>10</v>
      </c>
      <c r="B3" s="2" t="s">
        <v>11</v>
      </c>
      <c r="C3" s="11">
        <v>260000</v>
      </c>
      <c r="D3" s="11">
        <v>674.08744207699999</v>
      </c>
      <c r="E3" s="11">
        <f>(C3*D3)</f>
        <v>175262734.94001999</v>
      </c>
      <c r="F3" s="18">
        <v>1.5745819999999999</v>
      </c>
      <c r="G3" s="11">
        <f>E3*(F3/60)</f>
        <v>4599425.7951221094</v>
      </c>
      <c r="H3" s="12">
        <f>D24</f>
        <v>28.960468521229867</v>
      </c>
      <c r="I3" s="13">
        <f>G3*H3</f>
        <v>133201525.95536649</v>
      </c>
      <c r="J3" s="13">
        <v>0</v>
      </c>
    </row>
    <row r="4" spans="1:13" x14ac:dyDescent="0.3">
      <c r="A4" s="4"/>
      <c r="B4" s="4"/>
      <c r="C4" s="5"/>
      <c r="D4" s="17"/>
      <c r="E4" s="5"/>
      <c r="F4" s="19"/>
      <c r="G4" s="6"/>
      <c r="H4" s="7"/>
      <c r="I4" s="5"/>
      <c r="J4" s="8"/>
      <c r="K4" s="9"/>
      <c r="L4" s="8"/>
      <c r="M4" s="9"/>
    </row>
    <row r="5" spans="1:13" ht="42" x14ac:dyDescent="0.3">
      <c r="A5" s="1" t="s">
        <v>0</v>
      </c>
      <c r="B5" s="1" t="s">
        <v>1</v>
      </c>
      <c r="C5" s="3" t="s">
        <v>2</v>
      </c>
      <c r="D5" s="3" t="s">
        <v>3</v>
      </c>
      <c r="E5" s="3" t="s">
        <v>4</v>
      </c>
      <c r="F5" s="3" t="s">
        <v>12</v>
      </c>
      <c r="G5" s="3" t="s">
        <v>6</v>
      </c>
      <c r="H5" s="3" t="s">
        <v>7</v>
      </c>
      <c r="I5" s="3" t="s">
        <v>8</v>
      </c>
      <c r="J5" s="3" t="s">
        <v>9</v>
      </c>
      <c r="L5" s="8"/>
      <c r="M5" s="9"/>
    </row>
    <row r="6" spans="1:13" x14ac:dyDescent="0.3">
      <c r="A6" s="16" t="s">
        <v>13</v>
      </c>
      <c r="B6" s="2">
        <v>175.33</v>
      </c>
      <c r="C6" s="10">
        <v>150</v>
      </c>
      <c r="D6" s="33">
        <v>13364.78</v>
      </c>
      <c r="E6" s="11">
        <f>(C6*D6)</f>
        <v>2004717</v>
      </c>
      <c r="F6" s="23">
        <v>10.704800000000001</v>
      </c>
      <c r="G6" s="11">
        <f>E6*(F6/3600)</f>
        <v>5961.137372666667</v>
      </c>
      <c r="H6" s="12">
        <f>D25</f>
        <v>367.23279648609076</v>
      </c>
      <c r="I6" s="13">
        <f>G6*H6</f>
        <v>2189125.1476021279</v>
      </c>
      <c r="J6" s="13">
        <v>0</v>
      </c>
      <c r="L6" s="8"/>
      <c r="M6" s="9"/>
    </row>
    <row r="7" spans="1:13" x14ac:dyDescent="0.3">
      <c r="E7" s="15"/>
    </row>
    <row r="8" spans="1:13" ht="42" x14ac:dyDescent="0.3">
      <c r="A8" s="1" t="s">
        <v>0</v>
      </c>
      <c r="B8" s="1" t="s">
        <v>1</v>
      </c>
      <c r="C8" s="3" t="s">
        <v>2</v>
      </c>
      <c r="D8" s="3" t="s">
        <v>3</v>
      </c>
      <c r="E8" s="3" t="s">
        <v>4</v>
      </c>
      <c r="F8" s="3" t="s">
        <v>5</v>
      </c>
      <c r="G8" s="3" t="s">
        <v>6</v>
      </c>
      <c r="H8" s="3" t="s">
        <v>7</v>
      </c>
      <c r="I8" s="3" t="s">
        <v>8</v>
      </c>
      <c r="J8" s="3" t="s">
        <v>9</v>
      </c>
    </row>
    <row r="9" spans="1:13" ht="28" x14ac:dyDescent="0.3">
      <c r="A9" s="16" t="s">
        <v>14</v>
      </c>
      <c r="B9" s="2">
        <v>173.185</v>
      </c>
      <c r="C9" s="10">
        <v>73</v>
      </c>
      <c r="D9" s="33">
        <f>32</f>
        <v>32</v>
      </c>
      <c r="E9" s="11">
        <f>(C9*D9)</f>
        <v>2336</v>
      </c>
      <c r="F9" s="23">
        <v>30</v>
      </c>
      <c r="G9" s="11">
        <f>E9*(F9/60)</f>
        <v>1168</v>
      </c>
      <c r="H9" s="12">
        <f>D26</f>
        <v>80.278184480234259</v>
      </c>
      <c r="I9" s="13">
        <f>G9*H9</f>
        <v>93764.919472913622</v>
      </c>
      <c r="J9" s="13">
        <v>0</v>
      </c>
    </row>
    <row r="10" spans="1:13" x14ac:dyDescent="0.3">
      <c r="E10" s="15"/>
    </row>
    <row r="11" spans="1:13" ht="42" x14ac:dyDescent="0.3">
      <c r="A11" s="1" t="s">
        <v>0</v>
      </c>
      <c r="B11" s="1" t="s">
        <v>1</v>
      </c>
      <c r="C11" s="3" t="s">
        <v>2</v>
      </c>
      <c r="D11" s="3" t="s">
        <v>3</v>
      </c>
      <c r="E11" s="3" t="s">
        <v>4</v>
      </c>
      <c r="F11" s="3" t="s">
        <v>5</v>
      </c>
      <c r="G11" s="3" t="s">
        <v>6</v>
      </c>
      <c r="H11" s="3" t="s">
        <v>7</v>
      </c>
      <c r="I11" s="3" t="s">
        <v>8</v>
      </c>
      <c r="J11" s="3" t="s">
        <v>9</v>
      </c>
    </row>
    <row r="12" spans="1:13" ht="28" x14ac:dyDescent="0.3">
      <c r="A12" s="16" t="s">
        <v>15</v>
      </c>
      <c r="B12" s="2">
        <v>173.185</v>
      </c>
      <c r="C12" s="32">
        <v>5790</v>
      </c>
      <c r="D12" s="33">
        <f>6.76891/2</f>
        <v>3.384455</v>
      </c>
      <c r="E12" s="11">
        <f>(C12*D12)</f>
        <v>19595.994449999998</v>
      </c>
      <c r="F12" s="23">
        <v>7</v>
      </c>
      <c r="G12" s="11">
        <f>E12*(F12/60)</f>
        <v>2286.1993524999998</v>
      </c>
      <c r="H12" s="12">
        <f>D26</f>
        <v>80.278184480234259</v>
      </c>
      <c r="I12" s="13">
        <f>G12*H12</f>
        <v>183531.9333785871</v>
      </c>
      <c r="J12" s="13">
        <v>0</v>
      </c>
    </row>
    <row r="13" spans="1:13" x14ac:dyDescent="0.3">
      <c r="A13" s="36"/>
      <c r="B13" s="4"/>
      <c r="C13" s="37"/>
      <c r="D13" s="38"/>
      <c r="E13" s="39"/>
      <c r="F13" s="40"/>
      <c r="G13" s="39"/>
      <c r="H13" s="41"/>
      <c r="I13" s="42"/>
      <c r="J13" s="42"/>
    </row>
    <row r="14" spans="1:13" ht="42" x14ac:dyDescent="0.3">
      <c r="A14" s="43" t="s">
        <v>0</v>
      </c>
      <c r="B14" s="1" t="s">
        <v>1</v>
      </c>
      <c r="C14" s="44" t="s">
        <v>2</v>
      </c>
      <c r="D14" s="3" t="s">
        <v>3</v>
      </c>
      <c r="E14" s="3" t="s">
        <v>4</v>
      </c>
      <c r="F14" s="44" t="s">
        <v>5</v>
      </c>
      <c r="G14" s="44" t="s">
        <v>6</v>
      </c>
      <c r="H14" s="44" t="s">
        <v>7</v>
      </c>
      <c r="I14" s="44" t="s">
        <v>8</v>
      </c>
      <c r="J14" s="3" t="s">
        <v>9</v>
      </c>
    </row>
    <row r="15" spans="1:13" ht="28" x14ac:dyDescent="0.3">
      <c r="A15" s="46" t="s">
        <v>16</v>
      </c>
      <c r="B15" s="45">
        <v>175.31</v>
      </c>
      <c r="C15" s="47">
        <v>58</v>
      </c>
      <c r="D15" s="48">
        <v>267.74099999999999</v>
      </c>
      <c r="E15" s="49">
        <f>C15*D15</f>
        <v>15528.977999999999</v>
      </c>
      <c r="F15" s="50">
        <v>5</v>
      </c>
      <c r="G15" s="49">
        <f>ROUND(E15*(F15/60), 0)</f>
        <v>1294</v>
      </c>
      <c r="H15" s="51">
        <f>D27</f>
        <v>27.452415812591507</v>
      </c>
      <c r="I15" s="52">
        <f>G15*H15</f>
        <v>35523.42606149341</v>
      </c>
      <c r="J15" s="13">
        <v>0</v>
      </c>
    </row>
    <row r="16" spans="1:13" x14ac:dyDescent="0.3">
      <c r="C16" s="35"/>
      <c r="E16" s="35"/>
      <c r="G16" s="35"/>
      <c r="I16" s="34"/>
    </row>
    <row r="17" spans="1:8" ht="42" x14ac:dyDescent="0.3">
      <c r="D17" s="3" t="s">
        <v>17</v>
      </c>
      <c r="E17" s="3" t="s">
        <v>18</v>
      </c>
      <c r="F17" s="3" t="s">
        <v>19</v>
      </c>
      <c r="G17" s="3" t="s">
        <v>20</v>
      </c>
      <c r="H17" s="3" t="s">
        <v>21</v>
      </c>
    </row>
    <row r="18" spans="1:8" x14ac:dyDescent="0.3">
      <c r="D18" s="20">
        <f>SUM(C3:C15)</f>
        <v>266071</v>
      </c>
      <c r="E18" s="21">
        <f>SUM(E3:E15)</f>
        <v>177304912.91246998</v>
      </c>
      <c r="F18" s="21">
        <f>SUM(G3+G6+G9+G12+G15)</f>
        <v>4610135.1318472764</v>
      </c>
      <c r="G18" s="22">
        <f>SUM(I3:I15)</f>
        <v>135703471.38188159</v>
      </c>
      <c r="H18" s="22">
        <f>SUM(J3:J15)</f>
        <v>0</v>
      </c>
    </row>
    <row r="20" spans="1:8" x14ac:dyDescent="0.3">
      <c r="E20" s="15"/>
      <c r="F20" s="15"/>
    </row>
    <row r="21" spans="1:8" x14ac:dyDescent="0.3">
      <c r="E21" s="15"/>
      <c r="F21" s="15"/>
    </row>
    <row r="23" spans="1:8" ht="28.5" x14ac:dyDescent="0.35">
      <c r="A23" s="26" t="s">
        <v>22</v>
      </c>
      <c r="B23" s="25"/>
      <c r="C23" s="26" t="s">
        <v>23</v>
      </c>
      <c r="D23" s="26" t="s">
        <v>24</v>
      </c>
    </row>
    <row r="24" spans="1:8" ht="232.5" x14ac:dyDescent="0.35">
      <c r="A24" s="30">
        <v>19.78</v>
      </c>
      <c r="B24" s="27" t="s">
        <v>25</v>
      </c>
      <c r="C24" s="28">
        <v>0.68300000000000005</v>
      </c>
      <c r="D24" s="29">
        <f>A24/C24</f>
        <v>28.960468521229867</v>
      </c>
    </row>
    <row r="25" spans="1:8" ht="341" x14ac:dyDescent="0.35">
      <c r="A25" s="30">
        <v>250.82</v>
      </c>
      <c r="B25" s="27" t="s">
        <v>26</v>
      </c>
      <c r="C25" s="28">
        <v>0.68300000000000005</v>
      </c>
      <c r="D25" s="29">
        <f>A25/C25</f>
        <v>367.23279648609076</v>
      </c>
    </row>
    <row r="26" spans="1:8" ht="248" x14ac:dyDescent="0.35">
      <c r="A26" s="30">
        <v>54.83</v>
      </c>
      <c r="B26" s="31" t="s">
        <v>27</v>
      </c>
      <c r="C26" s="28">
        <v>0.68300000000000005</v>
      </c>
      <c r="D26" s="29">
        <f>A26/C26</f>
        <v>80.278184480234259</v>
      </c>
      <c r="G26" s="15"/>
    </row>
    <row r="27" spans="1:8" ht="232.5" x14ac:dyDescent="0.35">
      <c r="A27" s="53">
        <v>18.75</v>
      </c>
      <c r="B27" s="31" t="s">
        <v>28</v>
      </c>
      <c r="C27" s="28">
        <v>0.68300000000000005</v>
      </c>
      <c r="D27" s="29">
        <f>A27/C27</f>
        <v>27.452415812591507</v>
      </c>
    </row>
    <row r="28" spans="1:8" x14ac:dyDescent="0.3">
      <c r="D28" s="24"/>
      <c r="E28" s="15"/>
      <c r="G28" s="15"/>
    </row>
    <row r="33" s="14" customFormat="1" x14ac:dyDescent="0.3"/>
    <row r="34" s="14" customFormat="1" x14ac:dyDescent="0.3"/>
    <row r="35" s="14" customFormat="1" x14ac:dyDescent="0.3"/>
    <row r="36" s="14" customFormat="1" x14ac:dyDescent="0.3"/>
    <row r="37" s="14" customFormat="1" x14ac:dyDescent="0.3"/>
    <row r="38" s="14" customFormat="1" x14ac:dyDescent="0.3"/>
    <row r="39" s="14" customFormat="1" x14ac:dyDescent="0.3"/>
    <row r="40" s="14" customFormat="1" x14ac:dyDescent="0.3"/>
    <row r="41" s="14" customFormat="1" x14ac:dyDescent="0.3"/>
    <row r="42" s="14" customFormat="1" x14ac:dyDescent="0.3"/>
    <row r="43" s="14" customFormat="1" x14ac:dyDescent="0.3"/>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19" ma:contentTypeDescription="Create a new document." ma:contentTypeScope="" ma:versionID="3cc3cf1dbabb3c3a6b39e31d423faf90">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6fd6b04209ab51b14e5101e048638c21"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33cde4-2013-41d4-a110-f16b355bebe5}" ma:internalName="TaxCatchAll" ma:showField="CatchAllData" ma:web="b3ce6949-99fe-4549-b75a-2322037c4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3ce6949-99fe-4549-b75a-2322037c47c1" xsi:nil="true"/>
    <lcf76f155ced4ddcb4097134ff3c332f xmlns="63ed583d-7590-47b9-98bc-2af72f9646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BEA4016-9A6B-46D1-97C9-5DDF9010BF42}">
  <ds:schemaRefs>
    <ds:schemaRef ds:uri="http://schemas.microsoft.com/sharepoint/v3/contenttype/forms"/>
  </ds:schemaRefs>
</ds:datastoreItem>
</file>

<file path=customXml/itemProps2.xml><?xml version="1.0" encoding="utf-8"?>
<ds:datastoreItem xmlns:ds="http://schemas.openxmlformats.org/officeDocument/2006/customXml" ds:itemID="{98669762-A403-4B16-B1E1-1342D4040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d583d-7590-47b9-98bc-2af72f9646ac"/>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1E7BD7-C4DE-4B3A-A6C4-A4AB33FAA262}">
  <ds:schemaRefs>
    <ds:schemaRef ds:uri="http://purl.org/dc/elements/1.1/"/>
    <ds:schemaRef ds:uri="http://schemas.microsoft.com/office/2006/metadata/properties"/>
    <ds:schemaRef ds:uri="b3ce6949-99fe-4549-b75a-2322037c47c1"/>
    <ds:schemaRef ds:uri="http://purl.org/dc/terms/"/>
    <ds:schemaRef ds:uri="63ed583d-7590-47b9-98bc-2af72f9646ac"/>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Shelby.Geller</dc:creator>
  <cp:keywords/>
  <dc:description/>
  <cp:lastModifiedBy>Andrews, Steven (PHMSA)</cp:lastModifiedBy>
  <cp:revision/>
  <dcterms:created xsi:type="dcterms:W3CDTF">2018-03-23T14:14:00Z</dcterms:created>
  <dcterms:modified xsi:type="dcterms:W3CDTF">2023-08-18T19:43:48Z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y fmtid="{D5CDD505-2E9C-101B-9397-08002B2CF9AE}" pid="3" name="MediaServiceImageTags">
    <vt:lpwstr/>
  </property>
</Properties>
</file>