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teven.andrews\Documents\"/>
    </mc:Choice>
  </mc:AlternateContent>
  <xr:revisionPtr revIDLastSave="0" documentId="8_{405CB78E-79B7-4725-910B-23C01D9A5760}" xr6:coauthVersionLast="47" xr6:coauthVersionMax="47" xr10:uidLastSave="{00000000-0000-0000-0000-000000000000}"/>
  <bookViews>
    <workbookView xWindow="-110" yWindow="-110" windowWidth="19420" windowHeight="10420" activeTab="1" xr2:uid="{00000000-000D-0000-FFFF-FFFF00000000}"/>
  </bookViews>
  <sheets>
    <sheet name="Sheet1" sheetId="1" r:id="rId1"/>
    <sheet name="Federal Govern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E4" i="2" s="1"/>
  <c r="G39" i="1" l="1"/>
  <c r="D41" i="1"/>
  <c r="H33" i="1" l="1"/>
  <c r="H30" i="1"/>
  <c r="H27" i="1"/>
  <c r="H24" i="1"/>
  <c r="H21" i="1"/>
  <c r="H18" i="1"/>
  <c r="H15" i="1"/>
  <c r="H12" i="1"/>
  <c r="H9" i="1"/>
  <c r="H6" i="1"/>
  <c r="H3" i="1"/>
  <c r="C39" i="1" l="1"/>
  <c r="E24" i="1"/>
  <c r="G24" i="1" s="1"/>
  <c r="E15" i="1"/>
  <c r="G15" i="1" s="1"/>
  <c r="I15" i="1" s="1"/>
  <c r="I24" i="1" l="1"/>
  <c r="E33" i="1"/>
  <c r="E27" i="1"/>
  <c r="G27" i="1" s="1"/>
  <c r="E30" i="1"/>
  <c r="E21" i="1"/>
  <c r="G21" i="1" s="1"/>
  <c r="E18" i="1"/>
  <c r="E9" i="1"/>
  <c r="E6" i="1"/>
  <c r="G6" i="1" s="1"/>
  <c r="E3" i="1"/>
  <c r="E12" i="1"/>
  <c r="G12" i="1" s="1"/>
  <c r="I12" i="1" s="1"/>
  <c r="G3" i="1" l="1"/>
  <c r="I3" i="1" s="1"/>
  <c r="B4" i="2"/>
  <c r="D4" i="2" s="1"/>
  <c r="F4" i="2" s="1"/>
  <c r="G9" i="1"/>
  <c r="I9" i="1" s="1"/>
  <c r="G18" i="1"/>
  <c r="I18" i="1" s="1"/>
  <c r="G33" i="1"/>
  <c r="I33" i="1" s="1"/>
  <c r="G30" i="1"/>
  <c r="I30" i="1" s="1"/>
  <c r="I27" i="1"/>
  <c r="I21" i="1"/>
  <c r="I6" i="1"/>
  <c r="D39" i="1"/>
  <c r="E39" i="1" l="1"/>
  <c r="F39" i="1"/>
</calcChain>
</file>

<file path=xl/sharedStrings.xml><?xml version="1.0" encoding="utf-8"?>
<sst xmlns="http://schemas.openxmlformats.org/spreadsheetml/2006/main" count="145" uniqueCount="42">
  <si>
    <t>Information Collection Request</t>
  </si>
  <si>
    <t>Regulation</t>
  </si>
  <si>
    <t>Number of Respondents</t>
  </si>
  <si>
    <t>Annual Number of Responses per Carrier</t>
  </si>
  <si>
    <t>Total Annual Responses</t>
  </si>
  <si>
    <t>Hours per Response</t>
  </si>
  <si>
    <t>Total Burden Hours</t>
  </si>
  <si>
    <t>Salary Cost per Hour</t>
  </si>
  <si>
    <t>Total Salary Cost</t>
  </si>
  <si>
    <t>Annual Burden Costs</t>
  </si>
  <si>
    <t>Tank Car Approvals</t>
  </si>
  <si>
    <t>Section 172.102, special provisions B45, B46, B55, B61, B69, B77, B81</t>
  </si>
  <si>
    <t>Annual Number of Responses per Respondent</t>
  </si>
  <si>
    <t>Minutes per Response</t>
  </si>
  <si>
    <t>AAR approval required when a tank car is proposed for commodity service other than specified on a certificate of construction</t>
  </si>
  <si>
    <t>Section 173.31(a)(2)</t>
  </si>
  <si>
    <t>Annual tank car owner progress report to FRA</t>
  </si>
  <si>
    <t>Section 173.31(b)(6)(ii)</t>
  </si>
  <si>
    <t>Compressed Gases and Cyrogenic Liquids in Tank Cars and Multi Unit Tank Cars Reporting</t>
  </si>
  <si>
    <t>Sections 173.314, 173.319</t>
  </si>
  <si>
    <t>Reporting to the AAR Bureau of Explosives regarding any restrictions over any portion of its lines</t>
  </si>
  <si>
    <t>Section 174.20(b)</t>
  </si>
  <si>
    <t>Nonconforming bulk packages must be repaired or approved from movement by the FRA</t>
  </si>
  <si>
    <t>Section 174.50</t>
  </si>
  <si>
    <t>HM-215O Changes</t>
  </si>
  <si>
    <t>FRA Approval for transportation of bulk packages containing a hazardous material in COFC or TOFC service</t>
  </si>
  <si>
    <t>Section 174.63</t>
  </si>
  <si>
    <t>Division 1.1 or 1.2 explosive material inspection and Car Certificate requirements</t>
  </si>
  <si>
    <t>Section 174.104(c), (d), (e), (f)</t>
  </si>
  <si>
    <t>Record when a car seal is changed when the car is placarded with Division 1.1 or 1.2 explosive materials</t>
  </si>
  <si>
    <t>Section 174.114</t>
  </si>
  <si>
    <t>Initial marking, requalification marking, and requalification reporting requirements</t>
  </si>
  <si>
    <t>Sections 179.22, 180.515, 180.517</t>
  </si>
  <si>
    <t>Quality assurance program</t>
  </si>
  <si>
    <t>Sections 179.7, 180.505</t>
  </si>
  <si>
    <t>Total Number of Respondents</t>
  </si>
  <si>
    <t>Total Number of Responses</t>
  </si>
  <si>
    <t>Total Burden Cost</t>
  </si>
  <si>
    <t>Number of Responses</t>
  </si>
  <si>
    <t>Hours per Responses</t>
  </si>
  <si>
    <t>Occupation labor rates based on 2022 Occupational and Employment Statistics Survey (OES) for “Transportation, Storage, and Distribution Managers (11-3071)” in the Transportation and Warehousing industry.  The hourly mean wage for this occupation ($47.39) is adjusted to reflect the total costs of employee compensation based on the BLS Employer Costs for Employee Compensation Summary, which indicates that wages for civilian workers are 68.3 percent of total compensation (total wage = wage rate/wage % of total compensation).</t>
  </si>
  <si>
    <t>Cost to review and approve approvals PHMSA used annual wage data from the Office of Personnel Management (OPM) to estimate wages for its staff at the 2023 General Schedule (GS) level 13, step 1, wage class for the Washington-Baltimore-Northern Virginia metropolitan area. In accordance with the OMB Circular No. A-76 (M-07-02; 2006), PHMSA included a load factor of 36.45 percent for the Federal wage to account for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</si>
</sst>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
    <numFmt numFmtId="165" formatCode="&quot;$&quot;#,##0.00"/>
    <numFmt numFmtId="166" formatCode="0.000"/>
  </numFmts>
  <fonts count="5" x14ac:knownFonts="1">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theme="1"/>
      </left>
      <right style="thin">
        <color theme="1"/>
      </right>
      <top style="thin">
        <color theme="1"/>
      </top>
      <bottom style="thin">
        <color theme="1"/>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theme="2"/>
      </right>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1" fontId="1" fillId="2" borderId="3" xfId="0" applyNumberFormat="1" applyFont="1" applyFill="1" applyBorder="1" applyAlignment="1"/>
    <xf numFmtId="0" fontId="1" fillId="2" borderId="3" xfId="0" applyFont="1" applyFill="1" applyBorder="1" applyAlignment="1"/>
    <xf numFmtId="6" fontId="1" fillId="2" borderId="3" xfId="0" applyNumberFormat="1" applyFont="1" applyFill="1" applyBorder="1" applyAlignment="1"/>
    <xf numFmtId="0" fontId="2" fillId="0" borderId="3" xfId="0" applyFont="1" applyBorder="1" applyAlignment="1">
      <alignment horizontal="center" wrapText="1"/>
    </xf>
    <xf numFmtId="0" fontId="1" fillId="0" borderId="4" xfId="0" applyFont="1" applyBorder="1" applyAlignment="1">
      <alignment wrapText="1"/>
    </xf>
    <xf numFmtId="0" fontId="1" fillId="0" borderId="2" xfId="0" applyFont="1" applyBorder="1" applyAlignment="1">
      <alignment wrapText="1"/>
    </xf>
    <xf numFmtId="0" fontId="1" fillId="2" borderId="3" xfId="0" applyFont="1" applyFill="1" applyBorder="1" applyAlignment="1">
      <alignment horizontal="left" wrapText="1"/>
    </xf>
    <xf numFmtId="0" fontId="1" fillId="2" borderId="4" xfId="0" applyFont="1" applyFill="1" applyBorder="1" applyAlignment="1"/>
    <xf numFmtId="0" fontId="1" fillId="0" borderId="2" xfId="0" applyFont="1" applyBorder="1" applyAlignment="1"/>
    <xf numFmtId="0" fontId="3" fillId="2" borderId="5" xfId="0" applyFont="1" applyFill="1" applyBorder="1" applyAlignment="1">
      <alignment wrapText="1"/>
    </xf>
    <xf numFmtId="0" fontId="1" fillId="2" borderId="5" xfId="0" applyFont="1" applyFill="1" applyBorder="1" applyAlignment="1">
      <alignment horizontal="left" wrapText="1"/>
    </xf>
    <xf numFmtId="1" fontId="1" fillId="2" borderId="5" xfId="0" applyNumberFormat="1" applyFont="1" applyFill="1" applyBorder="1" applyAlignment="1"/>
    <xf numFmtId="0" fontId="1" fillId="2" borderId="5" xfId="0" applyFont="1" applyFill="1" applyBorder="1" applyAlignment="1"/>
    <xf numFmtId="8" fontId="1" fillId="2" borderId="5" xfId="0" applyNumberFormat="1" applyFont="1" applyFill="1" applyBorder="1" applyAlignment="1"/>
    <xf numFmtId="6" fontId="1" fillId="2" borderId="5" xfId="0" applyNumberFormat="1" applyFont="1" applyFill="1" applyBorder="1" applyAlignment="1"/>
    <xf numFmtId="0" fontId="1" fillId="2" borderId="2" xfId="0" applyFont="1" applyFill="1" applyBorder="1" applyAlignment="1"/>
    <xf numFmtId="0" fontId="3" fillId="2" borderId="4" xfId="0" applyFont="1" applyFill="1" applyBorder="1" applyAlignment="1"/>
    <xf numFmtId="0" fontId="3" fillId="0" borderId="2" xfId="0" applyFont="1" applyBorder="1" applyAlignment="1"/>
    <xf numFmtId="0" fontId="3" fillId="2" borderId="2" xfId="0" applyFont="1" applyFill="1" applyBorder="1" applyAlignment="1"/>
    <xf numFmtId="0" fontId="1" fillId="2" borderId="2" xfId="0" applyFont="1" applyFill="1" applyBorder="1" applyAlignment="1">
      <alignment horizontal="left" wrapText="1"/>
    </xf>
    <xf numFmtId="0" fontId="1" fillId="0" borderId="2" xfId="0" applyFont="1" applyBorder="1" applyAlignment="1">
      <alignment horizontal="left" wrapText="1"/>
    </xf>
    <xf numFmtId="0" fontId="1" fillId="2" borderId="2" xfId="0" applyFont="1" applyFill="1" applyBorder="1" applyAlignment="1">
      <alignment wrapText="1"/>
    </xf>
    <xf numFmtId="0" fontId="2" fillId="2" borderId="2" xfId="0" applyFont="1" applyFill="1" applyBorder="1" applyAlignment="1">
      <alignment horizontal="center" wrapText="1"/>
    </xf>
    <xf numFmtId="3" fontId="1" fillId="0" borderId="2" xfId="0" applyNumberFormat="1" applyFont="1" applyBorder="1" applyAlignment="1">
      <alignment horizontal="left"/>
    </xf>
    <xf numFmtId="164" fontId="1" fillId="0" borderId="2" xfId="0" applyNumberFormat="1"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xf numFmtId="0" fontId="1" fillId="0" borderId="5" xfId="0" applyFont="1" applyBorder="1" applyAlignment="1"/>
    <xf numFmtId="0" fontId="2" fillId="0" borderId="0" xfId="0" applyFont="1" applyBorder="1" applyAlignment="1">
      <alignment horizontal="center" wrapText="1"/>
    </xf>
    <xf numFmtId="0" fontId="1" fillId="0" borderId="0" xfId="0" applyFont="1" applyBorder="1" applyAlignment="1"/>
    <xf numFmtId="0" fontId="1" fillId="0" borderId="8" xfId="0" applyFont="1" applyBorder="1" applyAlignment="1">
      <alignment wrapText="1"/>
    </xf>
    <xf numFmtId="0" fontId="2" fillId="0" borderId="1" xfId="0" applyFont="1" applyBorder="1" applyAlignment="1">
      <alignment horizontal="center" wrapText="1"/>
    </xf>
    <xf numFmtId="1" fontId="1" fillId="0" borderId="1" xfId="0" applyNumberFormat="1" applyFont="1" applyFill="1" applyBorder="1" applyAlignment="1"/>
    <xf numFmtId="0" fontId="1" fillId="2" borderId="5"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xf numFmtId="1" fontId="1" fillId="2" borderId="1" xfId="0" applyNumberFormat="1" applyFont="1" applyFill="1" applyBorder="1" applyAlignment="1"/>
    <xf numFmtId="6" fontId="1" fillId="0" borderId="5" xfId="0" applyNumberFormat="1" applyFont="1" applyFill="1" applyBorder="1" applyAlignment="1"/>
    <xf numFmtId="0" fontId="3" fillId="2" borderId="9" xfId="0" applyFont="1" applyFill="1" applyBorder="1" applyAlignment="1">
      <alignment wrapText="1"/>
    </xf>
    <xf numFmtId="0" fontId="1" fillId="2" borderId="9" xfId="0" applyFont="1" applyFill="1" applyBorder="1" applyAlignment="1">
      <alignment horizontal="left" wrapText="1"/>
    </xf>
    <xf numFmtId="0" fontId="1" fillId="2" borderId="9" xfId="0" applyFont="1" applyFill="1" applyBorder="1" applyAlignment="1"/>
    <xf numFmtId="1" fontId="1" fillId="2" borderId="9" xfId="0" applyNumberFormat="1" applyFont="1" applyFill="1" applyBorder="1" applyAlignment="1"/>
    <xf numFmtId="8" fontId="1" fillId="2" borderId="9" xfId="0" applyNumberFormat="1" applyFont="1" applyFill="1" applyBorder="1" applyAlignment="1"/>
    <xf numFmtId="6" fontId="1" fillId="2" borderId="9" xfId="0" applyNumberFormat="1" applyFont="1" applyFill="1" applyBorder="1" applyAlignment="1"/>
    <xf numFmtId="0" fontId="1" fillId="0" borderId="9" xfId="0" applyFont="1" applyBorder="1" applyAlignment="1">
      <alignment horizontal="left" wrapText="1"/>
    </xf>
    <xf numFmtId="0" fontId="1" fillId="0" borderId="1" xfId="0" applyFont="1" applyBorder="1" applyAlignment="1">
      <alignment horizontal="left" wrapText="1"/>
    </xf>
    <xf numFmtId="0" fontId="2" fillId="0" borderId="3" xfId="0" applyFont="1" applyFill="1" applyBorder="1" applyAlignment="1">
      <alignment horizontal="center" wrapText="1"/>
    </xf>
    <xf numFmtId="1" fontId="1" fillId="0" borderId="3" xfId="0" applyNumberFormat="1" applyFont="1" applyFill="1" applyBorder="1" applyAlignment="1"/>
    <xf numFmtId="0" fontId="1" fillId="0" borderId="5" xfId="0" applyFont="1" applyFill="1" applyBorder="1" applyAlignment="1"/>
    <xf numFmtId="0" fontId="2" fillId="0" borderId="1" xfId="0" applyFont="1" applyFill="1" applyBorder="1" applyAlignment="1">
      <alignment horizontal="center" wrapText="1"/>
    </xf>
    <xf numFmtId="0" fontId="1" fillId="0" borderId="9" xfId="0" applyFont="1" applyFill="1" applyBorder="1" applyAlignment="1"/>
    <xf numFmtId="0" fontId="1" fillId="0" borderId="2" xfId="0" applyFont="1" applyFill="1" applyBorder="1" applyAlignment="1"/>
    <xf numFmtId="0" fontId="1" fillId="0" borderId="7" xfId="0" applyFont="1" applyFill="1" applyBorder="1" applyAlignment="1"/>
    <xf numFmtId="0" fontId="1" fillId="0" borderId="6" xfId="0" applyFont="1" applyFill="1" applyBorder="1" applyAlignment="1"/>
    <xf numFmtId="8" fontId="1" fillId="2" borderId="1" xfId="0" applyNumberFormat="1" applyFont="1" applyFill="1" applyBorder="1" applyAlignment="1"/>
    <xf numFmtId="3" fontId="1" fillId="0" borderId="3" xfId="0" applyNumberFormat="1" applyFont="1" applyFill="1" applyBorder="1" applyAlignment="1"/>
    <xf numFmtId="3" fontId="1" fillId="2" borderId="3" xfId="0" applyNumberFormat="1" applyFont="1" applyFill="1" applyBorder="1" applyAlignment="1"/>
    <xf numFmtId="3" fontId="1" fillId="0" borderId="1" xfId="0" applyNumberFormat="1" applyFont="1" applyFill="1" applyBorder="1" applyAlignment="1"/>
    <xf numFmtId="3" fontId="1" fillId="2" borderId="1" xfId="0" applyNumberFormat="1" applyFont="1" applyFill="1" applyBorder="1" applyAlignment="1"/>
    <xf numFmtId="1" fontId="1" fillId="0" borderId="1" xfId="0" applyNumberFormat="1" applyFont="1" applyFill="1" applyBorder="1" applyAlignment="1">
      <alignment horizontal="center"/>
    </xf>
    <xf numFmtId="3" fontId="1" fillId="0" borderId="1" xfId="0" applyNumberFormat="1" applyFont="1" applyFill="1" applyBorder="1" applyAlignment="1">
      <alignment horizontal="center"/>
    </xf>
    <xf numFmtId="6" fontId="1" fillId="0" borderId="1" xfId="0" applyNumberFormat="1" applyFont="1" applyFill="1" applyBorder="1" applyAlignment="1">
      <alignment horizontal="center"/>
    </xf>
    <xf numFmtId="165" fontId="1" fillId="0" borderId="2" xfId="0" applyNumberFormat="1" applyFont="1" applyBorder="1" applyAlignment="1">
      <alignment horizontal="right" wrapText="1"/>
    </xf>
    <xf numFmtId="10" fontId="1" fillId="0" borderId="2" xfId="0" applyNumberFormat="1" applyFont="1" applyBorder="1" applyAlignment="1"/>
    <xf numFmtId="165" fontId="1" fillId="0" borderId="2" xfId="0" applyNumberFormat="1" applyFont="1" applyBorder="1" applyAlignment="1"/>
    <xf numFmtId="0" fontId="1" fillId="0" borderId="0" xfId="0" applyFont="1" applyAlignment="1">
      <alignment wrapText="1"/>
    </xf>
    <xf numFmtId="164" fontId="1" fillId="0" borderId="0" xfId="0" applyNumberFormat="1" applyFont="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1" fillId="2" borderId="3" xfId="0" applyFont="1" applyFill="1" applyBorder="1" applyAlignment="1">
      <alignment horizontal="center"/>
    </xf>
    <xf numFmtId="8" fontId="1" fillId="2" borderId="1" xfId="0" applyNumberFormat="1" applyFont="1" applyFill="1" applyBorder="1" applyAlignment="1">
      <alignment horizontal="center"/>
    </xf>
    <xf numFmtId="6" fontId="1" fillId="2" borderId="3" xfId="0" applyNumberFormat="1" applyFont="1" applyFill="1" applyBorder="1" applyAlignment="1">
      <alignment horizontal="center"/>
    </xf>
    <xf numFmtId="3" fontId="1" fillId="2" borderId="3" xfId="0" applyNumberFormat="1" applyFont="1" applyFill="1" applyBorder="1" applyAlignment="1">
      <alignment horizontal="center"/>
    </xf>
    <xf numFmtId="3" fontId="1" fillId="0" borderId="3" xfId="0" applyNumberFormat="1" applyFont="1" applyFill="1" applyBorder="1" applyAlignment="1">
      <alignment horizontal="center"/>
    </xf>
    <xf numFmtId="166" fontId="1" fillId="2" borderId="3" xfId="0" applyNumberFormat="1" applyFont="1" applyFill="1" applyBorder="1" applyAlignment="1"/>
    <xf numFmtId="0" fontId="4" fillId="2" borderId="3" xfId="1" applyFill="1" applyBorder="1" applyAlignment="1">
      <alignment wrapText="1"/>
    </xf>
    <xf numFmtId="0" fontId="4" fillId="0" borderId="1" xfId="1" applyFill="1" applyBorder="1" applyAlignment="1">
      <alignment wrapText="1"/>
    </xf>
    <xf numFmtId="0" fontId="4" fillId="2" borderId="1" xfId="1" applyFill="1" applyBorder="1" applyAlignment="1">
      <alignment wrapText="1"/>
    </xf>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applyFill="1" applyBorder="1" applyAlignment="1"/>
    <xf numFmtId="0" fontId="1" fillId="0" borderId="4"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49/subtitle-B/chapter-I/subchapter-C/part-174/subpart-E/section-174.104" TargetMode="External"/><Relationship Id="rId3" Type="http://schemas.openxmlformats.org/officeDocument/2006/relationships/hyperlink" Target="https://www.ecfr.gov/current/title-49/subtitle-B/chapter-I/subchapter-C/part-173/subpart-B/section-173.31" TargetMode="External"/><Relationship Id="rId7" Type="http://schemas.openxmlformats.org/officeDocument/2006/relationships/hyperlink" Target="https://www.ecfr.gov/current/title-49/subtitle-B/chapter-I/subchapter-C/part-174/subpart-C/section-174.63" TargetMode="External"/><Relationship Id="rId12" Type="http://schemas.openxmlformats.org/officeDocument/2006/relationships/printerSettings" Target="../printerSettings/printerSettings1.bin"/><Relationship Id="rId2" Type="http://schemas.openxmlformats.org/officeDocument/2006/relationships/hyperlink" Target="https://www.ecfr.gov/current/title-49/subtitle-B/chapter-I/subchapter-C/part-173/subpart-B/section-173.31" TargetMode="External"/><Relationship Id="rId1" Type="http://schemas.openxmlformats.org/officeDocument/2006/relationships/hyperlink" Target="https://www.ecfr.gov/current/title-49/subtitle-B/chapter-I/subchapter-C/part-172/subpart-B/section-172.102" TargetMode="External"/><Relationship Id="rId6" Type="http://schemas.openxmlformats.org/officeDocument/2006/relationships/hyperlink" Target="https://www.ecfr.gov/current/title-49/subtitle-B/chapter-I/subchapter-C/part-174/subpart-B/section-174.50" TargetMode="External"/><Relationship Id="rId11" Type="http://schemas.openxmlformats.org/officeDocument/2006/relationships/hyperlink" Target="https://www.ecfr.gov/current/title-49/subtitle-B/chapter-I/subchapter-C/part-179/subpart-B/section-179.22" TargetMode="External"/><Relationship Id="rId5" Type="http://schemas.openxmlformats.org/officeDocument/2006/relationships/hyperlink" Target="https://www.ecfr.gov/current/title-49/subtitle-B/chapter-I/subchapter-C/part-174/subpart-A/section-174.20" TargetMode="External"/><Relationship Id="rId10" Type="http://schemas.openxmlformats.org/officeDocument/2006/relationships/hyperlink" Target="https://www.ecfr.gov/current/title-49/subtitle-B/chapter-I/subchapter-C/part-179/subpart-A/section-179.7" TargetMode="External"/><Relationship Id="rId4" Type="http://schemas.openxmlformats.org/officeDocument/2006/relationships/hyperlink" Target="https://www.ecfr.gov/current/title-49/subtitle-B/chapter-I/subchapter-C/part-173/subpart-G/section-173.314" TargetMode="External"/><Relationship Id="rId9" Type="http://schemas.openxmlformats.org/officeDocument/2006/relationships/hyperlink" Target="https://www.ecfr.gov/current/title-49/subtitle-B/chapter-I/subchapter-C/part-174/subpart-E/section-174.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2"/>
  <sheetViews>
    <sheetView topLeftCell="A38" zoomScaleNormal="100" workbookViewId="0">
      <selection activeCell="F41" sqref="F41"/>
    </sheetView>
  </sheetViews>
  <sheetFormatPr defaultColWidth="0" defaultRowHeight="15.75" customHeight="1" x14ac:dyDescent="0.35"/>
  <cols>
    <col min="1" max="1" width="35" style="21" bestFit="1" customWidth="1"/>
    <col min="2" max="2" width="34.81640625" style="6" bestFit="1" customWidth="1"/>
    <col min="3" max="3" width="16.81640625" style="9" bestFit="1" customWidth="1"/>
    <col min="4" max="4" width="14.453125" style="9" bestFit="1" customWidth="1"/>
    <col min="5" max="5" width="13.7265625" style="9" bestFit="1" customWidth="1"/>
    <col min="6" max="6" width="12.7265625" style="9" bestFit="1" customWidth="1"/>
    <col min="7" max="7" width="13.7265625" style="54" bestFit="1" customWidth="1"/>
    <col min="8" max="8" width="16" style="9" bestFit="1" customWidth="1"/>
    <col min="9" max="9" width="13.26953125" style="9" bestFit="1" customWidth="1"/>
    <col min="10" max="10" width="15.453125" style="9" bestFit="1" customWidth="1"/>
    <col min="11" max="16384" width="0" style="9" hidden="1"/>
  </cols>
  <sheetData>
    <row r="1" spans="1:11" ht="15.5" x14ac:dyDescent="0.35">
      <c r="A1" s="82"/>
      <c r="B1" s="81"/>
      <c r="C1" s="32"/>
      <c r="D1" s="32"/>
      <c r="E1" s="32"/>
      <c r="F1" s="32"/>
      <c r="G1" s="83"/>
      <c r="H1" s="32"/>
      <c r="I1" s="32"/>
      <c r="J1" s="32"/>
      <c r="K1" s="84"/>
    </row>
    <row r="2" spans="1:11" s="6" customFormat="1" ht="60.5" x14ac:dyDescent="0.35">
      <c r="A2" s="4" t="s">
        <v>0</v>
      </c>
      <c r="B2" s="4" t="s">
        <v>1</v>
      </c>
      <c r="C2" s="4" t="s">
        <v>2</v>
      </c>
      <c r="D2" s="4" t="s">
        <v>3</v>
      </c>
      <c r="E2" s="4" t="s">
        <v>4</v>
      </c>
      <c r="F2" s="4" t="s">
        <v>5</v>
      </c>
      <c r="G2" s="49" t="s">
        <v>6</v>
      </c>
      <c r="H2" s="4" t="s">
        <v>7</v>
      </c>
      <c r="I2" s="4" t="s">
        <v>8</v>
      </c>
      <c r="J2" s="4" t="s">
        <v>9</v>
      </c>
      <c r="K2" s="5"/>
    </row>
    <row r="3" spans="1:11" ht="29" x14ac:dyDescent="0.35">
      <c r="A3" s="7" t="s">
        <v>10</v>
      </c>
      <c r="B3" s="78" t="s">
        <v>11</v>
      </c>
      <c r="C3" s="1">
        <v>2</v>
      </c>
      <c r="D3" s="2">
        <v>1</v>
      </c>
      <c r="E3" s="1">
        <f t="shared" ref="E3:E33" si="0">C3*D3</f>
        <v>2</v>
      </c>
      <c r="F3" s="2">
        <v>6.5</v>
      </c>
      <c r="G3" s="50">
        <f>ROUND(E3*F3, 0)</f>
        <v>13</v>
      </c>
      <c r="H3" s="57">
        <f>$D$41</f>
        <v>69.385065885797943</v>
      </c>
      <c r="I3" s="3">
        <f>G3*H3</f>
        <v>902.00585651537324</v>
      </c>
      <c r="J3" s="3">
        <v>0</v>
      </c>
      <c r="K3" s="8"/>
    </row>
    <row r="4" spans="1:11" ht="15.5" x14ac:dyDescent="0.35">
      <c r="A4" s="11"/>
      <c r="B4" s="10"/>
      <c r="C4" s="12"/>
      <c r="D4" s="13"/>
      <c r="E4" s="12"/>
      <c r="F4" s="13"/>
      <c r="G4" s="51"/>
      <c r="H4" s="14"/>
      <c r="I4" s="15"/>
      <c r="J4" s="15"/>
      <c r="K4" s="16"/>
    </row>
    <row r="5" spans="1:11" ht="60.5" x14ac:dyDescent="0.35">
      <c r="A5" s="4" t="s">
        <v>0</v>
      </c>
      <c r="B5" s="4" t="s">
        <v>1</v>
      </c>
      <c r="C5" s="4" t="s">
        <v>2</v>
      </c>
      <c r="D5" s="4" t="s">
        <v>12</v>
      </c>
      <c r="E5" s="4" t="s">
        <v>4</v>
      </c>
      <c r="F5" s="4" t="s">
        <v>13</v>
      </c>
      <c r="G5" s="49" t="s">
        <v>6</v>
      </c>
      <c r="H5" s="4" t="s">
        <v>7</v>
      </c>
      <c r="I5" s="4" t="s">
        <v>8</v>
      </c>
      <c r="J5" s="4" t="s">
        <v>9</v>
      </c>
      <c r="K5" s="16"/>
    </row>
    <row r="6" spans="1:11" s="18" customFormat="1" ht="62" x14ac:dyDescent="0.35">
      <c r="A6" s="7" t="s">
        <v>14</v>
      </c>
      <c r="B6" s="78" t="s">
        <v>15</v>
      </c>
      <c r="C6" s="2">
        <v>25</v>
      </c>
      <c r="D6" s="2">
        <v>48</v>
      </c>
      <c r="E6" s="59">
        <f t="shared" si="0"/>
        <v>1200</v>
      </c>
      <c r="F6" s="2">
        <v>10</v>
      </c>
      <c r="G6" s="50">
        <f>ROUND(E6*(F6/60), 0)</f>
        <v>200</v>
      </c>
      <c r="H6" s="57">
        <f>$D$41</f>
        <v>69.385065885797943</v>
      </c>
      <c r="I6" s="3">
        <f>G6*H6</f>
        <v>13877.013177159588</v>
      </c>
      <c r="J6" s="3">
        <v>0</v>
      </c>
      <c r="K6" s="17"/>
    </row>
    <row r="7" spans="1:11" s="18" customFormat="1" ht="15.5" x14ac:dyDescent="0.35">
      <c r="A7" s="11"/>
      <c r="B7" s="10"/>
      <c r="C7" s="13"/>
      <c r="D7" s="13"/>
      <c r="E7" s="12"/>
      <c r="F7" s="13"/>
      <c r="G7" s="51"/>
      <c r="H7" s="14"/>
      <c r="I7" s="15"/>
      <c r="J7" s="15"/>
      <c r="K7" s="19"/>
    </row>
    <row r="8" spans="1:11" s="18" customFormat="1" ht="60" x14ac:dyDescent="0.3">
      <c r="A8" s="4" t="s">
        <v>0</v>
      </c>
      <c r="B8" s="4" t="s">
        <v>1</v>
      </c>
      <c r="C8" s="4" t="s">
        <v>2</v>
      </c>
      <c r="D8" s="4" t="s">
        <v>12</v>
      </c>
      <c r="E8" s="4" t="s">
        <v>4</v>
      </c>
      <c r="F8" s="4" t="s">
        <v>5</v>
      </c>
      <c r="G8" s="49" t="s">
        <v>6</v>
      </c>
      <c r="H8" s="4" t="s">
        <v>7</v>
      </c>
      <c r="I8" s="4" t="s">
        <v>8</v>
      </c>
      <c r="J8" s="4" t="s">
        <v>9</v>
      </c>
      <c r="K8" s="17"/>
    </row>
    <row r="9" spans="1:11" ht="31" x14ac:dyDescent="0.35">
      <c r="A9" s="7" t="s">
        <v>16</v>
      </c>
      <c r="B9" s="78" t="s">
        <v>17</v>
      </c>
      <c r="C9" s="1">
        <v>100</v>
      </c>
      <c r="D9" s="2">
        <v>1</v>
      </c>
      <c r="E9" s="1">
        <f t="shared" si="0"/>
        <v>100</v>
      </c>
      <c r="F9" s="2">
        <v>1</v>
      </c>
      <c r="G9" s="50">
        <f>ROUND(E9*F9, 0)</f>
        <v>100</v>
      </c>
      <c r="H9" s="57">
        <f>$D$41</f>
        <v>69.385065885797943</v>
      </c>
      <c r="I9" s="3">
        <f>G9*H9</f>
        <v>6938.506588579794</v>
      </c>
      <c r="J9" s="3">
        <v>0</v>
      </c>
      <c r="K9" s="8"/>
    </row>
    <row r="10" spans="1:11" ht="15.5" x14ac:dyDescent="0.35">
      <c r="A10" s="11"/>
      <c r="B10" s="10"/>
      <c r="C10" s="13"/>
      <c r="D10" s="13"/>
      <c r="E10" s="12"/>
      <c r="F10" s="13"/>
      <c r="G10" s="51"/>
      <c r="H10" s="14"/>
      <c r="I10" s="15"/>
      <c r="J10" s="15"/>
      <c r="K10" s="8"/>
    </row>
    <row r="11" spans="1:11" ht="60.5" x14ac:dyDescent="0.35">
      <c r="A11" s="34" t="s">
        <v>0</v>
      </c>
      <c r="B11" s="34" t="s">
        <v>1</v>
      </c>
      <c r="C11" s="34" t="s">
        <v>2</v>
      </c>
      <c r="D11" s="4" t="s">
        <v>12</v>
      </c>
      <c r="E11" s="4" t="s">
        <v>4</v>
      </c>
      <c r="F11" s="34" t="s">
        <v>13</v>
      </c>
      <c r="G11" s="52" t="s">
        <v>6</v>
      </c>
      <c r="H11" s="34" t="s">
        <v>7</v>
      </c>
      <c r="I11" s="34" t="s">
        <v>8</v>
      </c>
      <c r="J11" s="34" t="s">
        <v>9</v>
      </c>
      <c r="K11" s="8"/>
    </row>
    <row r="12" spans="1:11" ht="46.5" x14ac:dyDescent="0.35">
      <c r="A12" s="48" t="s">
        <v>18</v>
      </c>
      <c r="B12" s="79" t="s">
        <v>19</v>
      </c>
      <c r="C12" s="39">
        <v>6</v>
      </c>
      <c r="D12" s="38">
        <v>23.5</v>
      </c>
      <c r="E12" s="39">
        <f>C12*D12</f>
        <v>141</v>
      </c>
      <c r="F12" s="38">
        <v>15</v>
      </c>
      <c r="G12" s="35">
        <f>ROUND(E12*(F12/60), 0)</f>
        <v>35</v>
      </c>
      <c r="H12" s="57">
        <f>$D$41</f>
        <v>69.385065885797943</v>
      </c>
      <c r="I12" s="3">
        <f>G12*H12</f>
        <v>2428.4773060029279</v>
      </c>
      <c r="J12" s="3">
        <v>0</v>
      </c>
      <c r="K12" s="8"/>
    </row>
    <row r="13" spans="1:11" ht="15.5" x14ac:dyDescent="0.35">
      <c r="A13" s="47"/>
      <c r="B13" s="41"/>
      <c r="C13" s="44"/>
      <c r="D13" s="43"/>
      <c r="E13" s="44"/>
      <c r="F13" s="43"/>
      <c r="G13" s="53"/>
      <c r="H13" s="45"/>
      <c r="I13" s="46"/>
      <c r="J13" s="46"/>
      <c r="K13" s="16"/>
    </row>
    <row r="14" spans="1:11" ht="60.5" x14ac:dyDescent="0.35">
      <c r="A14" s="4" t="s">
        <v>0</v>
      </c>
      <c r="B14" s="4" t="s">
        <v>1</v>
      </c>
      <c r="C14" s="4" t="s">
        <v>2</v>
      </c>
      <c r="D14" s="4" t="s">
        <v>3</v>
      </c>
      <c r="E14" s="4" t="s">
        <v>4</v>
      </c>
      <c r="F14" s="4" t="s">
        <v>13</v>
      </c>
      <c r="G14" s="49" t="s">
        <v>6</v>
      </c>
      <c r="H14" s="4" t="s">
        <v>7</v>
      </c>
      <c r="I14" s="4" t="s">
        <v>8</v>
      </c>
      <c r="J14" s="4" t="s">
        <v>9</v>
      </c>
      <c r="K14" s="8"/>
    </row>
    <row r="15" spans="1:11" ht="46.5" x14ac:dyDescent="0.35">
      <c r="A15" s="27" t="s">
        <v>20</v>
      </c>
      <c r="B15" s="78" t="s">
        <v>21</v>
      </c>
      <c r="C15" s="2">
        <v>34</v>
      </c>
      <c r="D15" s="2">
        <v>1.5</v>
      </c>
      <c r="E15" s="1">
        <f t="shared" si="0"/>
        <v>51</v>
      </c>
      <c r="F15" s="2">
        <v>20</v>
      </c>
      <c r="G15" s="50">
        <f>ROUND(E15*(F15/60), 0)</f>
        <v>17</v>
      </c>
      <c r="H15" s="57">
        <f>$D$41</f>
        <v>69.385065885797943</v>
      </c>
      <c r="I15" s="3">
        <f>G15*H15</f>
        <v>1179.5461200585651</v>
      </c>
      <c r="J15" s="3">
        <v>0</v>
      </c>
      <c r="K15" s="8"/>
    </row>
    <row r="16" spans="1:11" ht="15.5" x14ac:dyDescent="0.35">
      <c r="A16" s="26"/>
      <c r="B16" s="10"/>
      <c r="C16" s="13"/>
      <c r="D16" s="13"/>
      <c r="E16" s="12"/>
      <c r="F16" s="13"/>
      <c r="G16" s="51"/>
      <c r="H16" s="13"/>
      <c r="I16" s="15"/>
      <c r="J16" s="15"/>
      <c r="K16" s="16"/>
    </row>
    <row r="17" spans="1:12" ht="60.5" x14ac:dyDescent="0.35">
      <c r="A17" s="4" t="s">
        <v>0</v>
      </c>
      <c r="B17" s="4" t="s">
        <v>1</v>
      </c>
      <c r="C17" s="4" t="s">
        <v>2</v>
      </c>
      <c r="D17" s="4" t="s">
        <v>3</v>
      </c>
      <c r="E17" s="4" t="s">
        <v>4</v>
      </c>
      <c r="F17" s="4" t="s">
        <v>13</v>
      </c>
      <c r="G17" s="49" t="s">
        <v>6</v>
      </c>
      <c r="H17" s="4" t="s">
        <v>7</v>
      </c>
      <c r="I17" s="4" t="s">
        <v>8</v>
      </c>
      <c r="J17" s="4" t="s">
        <v>9</v>
      </c>
      <c r="K17" s="8"/>
    </row>
    <row r="18" spans="1:12" ht="46.5" x14ac:dyDescent="0.35">
      <c r="A18" s="27" t="s">
        <v>22</v>
      </c>
      <c r="B18" s="78" t="s">
        <v>23</v>
      </c>
      <c r="C18" s="2">
        <v>388</v>
      </c>
      <c r="D18" s="77">
        <v>11.103</v>
      </c>
      <c r="E18" s="59">
        <f t="shared" si="0"/>
        <v>4307.9639999999999</v>
      </c>
      <c r="F18" s="1">
        <v>23.606999999999999</v>
      </c>
      <c r="G18" s="58">
        <f>ROUND(E18*(F18/60), 0)</f>
        <v>1695</v>
      </c>
      <c r="H18" s="57">
        <f>$D$41</f>
        <v>69.385065885797943</v>
      </c>
      <c r="I18" s="3">
        <f>G18*H18</f>
        <v>117607.68667642752</v>
      </c>
      <c r="J18" s="3">
        <v>0</v>
      </c>
      <c r="K18" s="8"/>
      <c r="L18" s="9" t="s">
        <v>24</v>
      </c>
    </row>
    <row r="19" spans="1:12" ht="15.5" x14ac:dyDescent="0.35">
      <c r="A19" s="26"/>
      <c r="B19" s="10"/>
      <c r="C19" s="13"/>
      <c r="D19" s="13"/>
      <c r="E19" s="12"/>
      <c r="F19" s="13"/>
      <c r="G19" s="51"/>
      <c r="H19" s="13"/>
      <c r="I19" s="15"/>
      <c r="J19" s="15"/>
      <c r="K19" s="16"/>
    </row>
    <row r="20" spans="1:12" ht="60.5" x14ac:dyDescent="0.35">
      <c r="A20" s="4" t="s">
        <v>0</v>
      </c>
      <c r="B20" s="4" t="s">
        <v>1</v>
      </c>
      <c r="C20" s="4" t="s">
        <v>2</v>
      </c>
      <c r="D20" s="4" t="s">
        <v>3</v>
      </c>
      <c r="E20" s="4" t="s">
        <v>4</v>
      </c>
      <c r="F20" s="4" t="s">
        <v>13</v>
      </c>
      <c r="G20" s="49" t="s">
        <v>6</v>
      </c>
      <c r="H20" s="4" t="s">
        <v>7</v>
      </c>
      <c r="I20" s="4" t="s">
        <v>8</v>
      </c>
      <c r="J20" s="4" t="s">
        <v>9</v>
      </c>
      <c r="K20" s="8"/>
    </row>
    <row r="21" spans="1:12" ht="60.75" customHeight="1" x14ac:dyDescent="0.35">
      <c r="A21" s="7" t="s">
        <v>25</v>
      </c>
      <c r="B21" s="78" t="s">
        <v>26</v>
      </c>
      <c r="C21" s="2">
        <v>6</v>
      </c>
      <c r="D21" s="2">
        <v>1</v>
      </c>
      <c r="E21" s="1">
        <f t="shared" si="0"/>
        <v>6</v>
      </c>
      <c r="F21" s="2">
        <v>30</v>
      </c>
      <c r="G21" s="50">
        <f>ROUND(E21*(F21/60), 0)</f>
        <v>3</v>
      </c>
      <c r="H21" s="57">
        <f>$D$41</f>
        <v>69.385065885797943</v>
      </c>
      <c r="I21" s="3">
        <f>G21*H21</f>
        <v>208.15519765739384</v>
      </c>
      <c r="J21" s="3">
        <v>0</v>
      </c>
      <c r="K21" s="8"/>
    </row>
    <row r="22" spans="1:12" ht="15.5" x14ac:dyDescent="0.35">
      <c r="A22" s="47"/>
      <c r="B22" s="41"/>
      <c r="C22" s="43"/>
      <c r="D22" s="43"/>
      <c r="E22" s="44"/>
      <c r="F22" s="43"/>
      <c r="G22" s="53"/>
      <c r="H22" s="43"/>
      <c r="I22" s="46"/>
      <c r="J22" s="46"/>
      <c r="K22" s="16"/>
    </row>
    <row r="23" spans="1:12" ht="60.5" x14ac:dyDescent="0.35">
      <c r="A23" s="34" t="s">
        <v>0</v>
      </c>
      <c r="B23" s="34" t="s">
        <v>1</v>
      </c>
      <c r="C23" s="34" t="s">
        <v>2</v>
      </c>
      <c r="D23" s="4" t="s">
        <v>3</v>
      </c>
      <c r="E23" s="4" t="s">
        <v>4</v>
      </c>
      <c r="F23" s="34" t="s">
        <v>13</v>
      </c>
      <c r="G23" s="52" t="s">
        <v>6</v>
      </c>
      <c r="H23" s="34" t="s">
        <v>7</v>
      </c>
      <c r="I23" s="34" t="s">
        <v>8</v>
      </c>
      <c r="J23" s="34" t="s">
        <v>9</v>
      </c>
      <c r="K23" s="8"/>
    </row>
    <row r="24" spans="1:12" ht="46.5" x14ac:dyDescent="0.35">
      <c r="A24" s="37" t="s">
        <v>27</v>
      </c>
      <c r="B24" s="80" t="s">
        <v>28</v>
      </c>
      <c r="C24" s="38">
        <v>25</v>
      </c>
      <c r="D24" s="38">
        <v>24</v>
      </c>
      <c r="E24" s="39">
        <f t="shared" si="0"/>
        <v>600</v>
      </c>
      <c r="F24" s="38">
        <v>20</v>
      </c>
      <c r="G24" s="35">
        <f>ROUND(E24*(F24/60), 0)</f>
        <v>200</v>
      </c>
      <c r="H24" s="57">
        <f>$D$41</f>
        <v>69.385065885797943</v>
      </c>
      <c r="I24" s="3">
        <f>G24*H24</f>
        <v>13877.013177159588</v>
      </c>
      <c r="J24" s="3">
        <v>0</v>
      </c>
      <c r="K24" s="8"/>
    </row>
    <row r="25" spans="1:12" ht="15.5" x14ac:dyDescent="0.35">
      <c r="A25" s="42"/>
      <c r="B25" s="41"/>
      <c r="C25" s="43"/>
      <c r="D25" s="43"/>
      <c r="E25" s="44"/>
      <c r="F25" s="43"/>
      <c r="G25" s="53"/>
      <c r="H25" s="43"/>
      <c r="I25" s="46"/>
      <c r="J25" s="46"/>
      <c r="K25" s="16"/>
    </row>
    <row r="26" spans="1:12" ht="60.5" x14ac:dyDescent="0.35">
      <c r="A26" s="34" t="s">
        <v>0</v>
      </c>
      <c r="B26" s="34" t="s">
        <v>1</v>
      </c>
      <c r="C26" s="34" t="s">
        <v>2</v>
      </c>
      <c r="D26" s="4" t="s">
        <v>3</v>
      </c>
      <c r="E26" s="4" t="s">
        <v>4</v>
      </c>
      <c r="F26" s="34" t="s">
        <v>13</v>
      </c>
      <c r="G26" s="52" t="s">
        <v>6</v>
      </c>
      <c r="H26" s="34" t="s">
        <v>7</v>
      </c>
      <c r="I26" s="34" t="s">
        <v>8</v>
      </c>
      <c r="J26" s="34" t="s">
        <v>9</v>
      </c>
      <c r="K26" s="8"/>
    </row>
    <row r="27" spans="1:12" ht="46.5" x14ac:dyDescent="0.35">
      <c r="A27" s="37" t="s">
        <v>29</v>
      </c>
      <c r="B27" s="80" t="s">
        <v>30</v>
      </c>
      <c r="C27" s="38">
        <v>34</v>
      </c>
      <c r="D27" s="38">
        <v>5</v>
      </c>
      <c r="E27" s="39">
        <f t="shared" si="0"/>
        <v>170</v>
      </c>
      <c r="F27" s="38">
        <v>10</v>
      </c>
      <c r="G27" s="35">
        <f>ROUND(E27*(F27/60), 0)</f>
        <v>28</v>
      </c>
      <c r="H27" s="57">
        <f>$D$41</f>
        <v>69.385065885797943</v>
      </c>
      <c r="I27" s="3">
        <f>G27*H27</f>
        <v>1942.7818448023424</v>
      </c>
      <c r="J27" s="3">
        <v>0</v>
      </c>
      <c r="K27" s="8"/>
    </row>
    <row r="28" spans="1:12" ht="15.5" x14ac:dyDescent="0.35">
      <c r="A28" s="42"/>
      <c r="B28" s="41"/>
      <c r="C28" s="43"/>
      <c r="D28" s="43"/>
      <c r="E28" s="44"/>
      <c r="F28" s="43"/>
      <c r="G28" s="53"/>
      <c r="H28" s="43"/>
      <c r="I28" s="46"/>
      <c r="J28" s="46"/>
      <c r="K28" s="16"/>
    </row>
    <row r="29" spans="1:12" ht="60.5" x14ac:dyDescent="0.35">
      <c r="A29" s="34" t="s">
        <v>0</v>
      </c>
      <c r="B29" s="34" t="s">
        <v>1</v>
      </c>
      <c r="C29" s="34" t="s">
        <v>2</v>
      </c>
      <c r="D29" s="4" t="s">
        <v>3</v>
      </c>
      <c r="E29" s="4" t="s">
        <v>4</v>
      </c>
      <c r="F29" s="34" t="s">
        <v>13</v>
      </c>
      <c r="G29" s="52" t="s">
        <v>6</v>
      </c>
      <c r="H29" s="34" t="s">
        <v>7</v>
      </c>
      <c r="I29" s="34" t="s">
        <v>8</v>
      </c>
      <c r="J29" s="34" t="s">
        <v>9</v>
      </c>
      <c r="K29" s="8"/>
    </row>
    <row r="30" spans="1:12" ht="46.5" x14ac:dyDescent="0.35">
      <c r="A30" s="37" t="s">
        <v>31</v>
      </c>
      <c r="B30" s="80" t="s">
        <v>32</v>
      </c>
      <c r="C30" s="38">
        <v>100</v>
      </c>
      <c r="D30" s="38">
        <v>150</v>
      </c>
      <c r="E30" s="61">
        <f t="shared" si="0"/>
        <v>15000</v>
      </c>
      <c r="F30" s="39">
        <v>7.07</v>
      </c>
      <c r="G30" s="60">
        <f>ROUND(E30*(F30/60), 0)</f>
        <v>1768</v>
      </c>
      <c r="H30" s="57">
        <f>$D$41</f>
        <v>69.385065885797943</v>
      </c>
      <c r="I30" s="3">
        <f>G30*H30</f>
        <v>122672.79648609077</v>
      </c>
      <c r="J30" s="3">
        <v>0</v>
      </c>
      <c r="K30" s="8"/>
    </row>
    <row r="31" spans="1:12" ht="15.5" x14ac:dyDescent="0.35">
      <c r="A31" s="42"/>
      <c r="B31" s="41"/>
      <c r="C31" s="43"/>
      <c r="D31" s="43"/>
      <c r="E31" s="44"/>
      <c r="F31" s="43"/>
      <c r="G31" s="53"/>
      <c r="H31" s="43"/>
      <c r="I31" s="46"/>
      <c r="J31" s="46"/>
      <c r="K31" s="16"/>
    </row>
    <row r="32" spans="1:12" ht="60.5" x14ac:dyDescent="0.35">
      <c r="A32" s="34" t="s">
        <v>0</v>
      </c>
      <c r="B32" s="34" t="s">
        <v>1</v>
      </c>
      <c r="C32" s="34" t="s">
        <v>2</v>
      </c>
      <c r="D32" s="4" t="s">
        <v>3</v>
      </c>
      <c r="E32" s="4" t="s">
        <v>4</v>
      </c>
      <c r="F32" s="34" t="s">
        <v>5</v>
      </c>
      <c r="G32" s="52" t="s">
        <v>6</v>
      </c>
      <c r="H32" s="34" t="s">
        <v>7</v>
      </c>
      <c r="I32" s="34" t="s">
        <v>8</v>
      </c>
      <c r="J32" s="34" t="s">
        <v>9</v>
      </c>
      <c r="K32" s="8"/>
    </row>
    <row r="33" spans="1:11" ht="15.5" x14ac:dyDescent="0.35">
      <c r="A33" s="37" t="s">
        <v>33</v>
      </c>
      <c r="B33" s="80" t="s">
        <v>34</v>
      </c>
      <c r="C33" s="38">
        <v>75</v>
      </c>
      <c r="D33" s="38">
        <v>1</v>
      </c>
      <c r="E33" s="39">
        <f t="shared" si="0"/>
        <v>75</v>
      </c>
      <c r="F33" s="38">
        <v>5.5</v>
      </c>
      <c r="G33" s="35">
        <f>ROUND(E33*F33, 0)</f>
        <v>413</v>
      </c>
      <c r="H33" s="57">
        <f>$D$41</f>
        <v>69.385065885797943</v>
      </c>
      <c r="I33" s="3">
        <f>G33*H33</f>
        <v>28656.03221083455</v>
      </c>
      <c r="J33" s="3">
        <v>0</v>
      </c>
      <c r="K33" s="8"/>
    </row>
    <row r="34" spans="1:11" ht="15.5" x14ac:dyDescent="0.35">
      <c r="A34" s="11"/>
      <c r="B34" s="36"/>
      <c r="C34" s="30"/>
      <c r="D34" s="13"/>
      <c r="E34" s="30"/>
      <c r="F34" s="13"/>
      <c r="G34" s="51"/>
      <c r="H34" s="13"/>
      <c r="I34" s="30"/>
      <c r="J34" s="40"/>
    </row>
    <row r="35" spans="1:11" ht="15.5" x14ac:dyDescent="0.35">
      <c r="A35" s="20"/>
      <c r="B35" s="22"/>
      <c r="C35" s="23"/>
      <c r="D35" s="23"/>
      <c r="E35" s="23"/>
      <c r="F35" s="23"/>
      <c r="H35" s="16"/>
      <c r="I35" s="16"/>
      <c r="J35" s="16"/>
    </row>
    <row r="36" spans="1:11" ht="15.5" x14ac:dyDescent="0.35">
      <c r="C36" s="24"/>
      <c r="D36" s="24"/>
      <c r="E36" s="24"/>
      <c r="F36" s="25"/>
    </row>
    <row r="37" spans="1:11" ht="15.5" x14ac:dyDescent="0.35">
      <c r="C37" s="29"/>
      <c r="D37" s="29"/>
      <c r="E37" s="29"/>
      <c r="F37" s="29"/>
      <c r="G37" s="55"/>
      <c r="H37" s="29"/>
    </row>
    <row r="38" spans="1:11" ht="30.5" x14ac:dyDescent="0.35">
      <c r="A38" s="28"/>
      <c r="C38" s="34" t="s">
        <v>35</v>
      </c>
      <c r="D38" s="34" t="s">
        <v>36</v>
      </c>
      <c r="E38" s="34" t="s">
        <v>6</v>
      </c>
      <c r="F38" s="34" t="s">
        <v>8</v>
      </c>
      <c r="G38" s="34" t="s">
        <v>37</v>
      </c>
      <c r="H38" s="31"/>
      <c r="K38" s="16"/>
    </row>
    <row r="39" spans="1:11" ht="15.5" x14ac:dyDescent="0.35">
      <c r="A39" s="28"/>
      <c r="C39" s="62">
        <f>SUM(C3:C33)</f>
        <v>795</v>
      </c>
      <c r="D39" s="63">
        <f>SUM(E3:E33)</f>
        <v>21652.964</v>
      </c>
      <c r="E39" s="63">
        <f>SUM(G3:G33)</f>
        <v>4472</v>
      </c>
      <c r="F39" s="64">
        <f>SUM(I3:I33)</f>
        <v>310290.01464128844</v>
      </c>
      <c r="G39" s="64">
        <f>SUM(J3:J33)</f>
        <v>0</v>
      </c>
      <c r="H39" s="33"/>
    </row>
    <row r="40" spans="1:11" ht="15.5" x14ac:dyDescent="0.35">
      <c r="A40" s="20"/>
      <c r="C40" s="30"/>
      <c r="D40" s="30"/>
      <c r="E40" s="30"/>
      <c r="F40" s="30"/>
      <c r="G40" s="51"/>
      <c r="H40" s="16"/>
      <c r="I40" s="16"/>
      <c r="J40" s="16"/>
    </row>
    <row r="41" spans="1:11" ht="248" x14ac:dyDescent="0.35">
      <c r="A41" s="65">
        <v>47.39</v>
      </c>
      <c r="B41" s="22" t="s">
        <v>40</v>
      </c>
      <c r="C41" s="66">
        <v>0.68300000000000005</v>
      </c>
      <c r="D41" s="67">
        <f>A41/C41</f>
        <v>69.385065885797943</v>
      </c>
      <c r="G41" s="56"/>
      <c r="H41" s="32"/>
    </row>
    <row r="42" spans="1:11" ht="15.5" x14ac:dyDescent="0.35">
      <c r="G42" s="56"/>
      <c r="H42" s="32"/>
    </row>
    <row r="43" spans="1:11" ht="15.5" x14ac:dyDescent="0.35">
      <c r="H43" s="30"/>
    </row>
    <row r="49" spans="5:5" ht="15.5" x14ac:dyDescent="0.35"/>
    <row r="62" spans="5:5" ht="15.5" x14ac:dyDescent="0.35">
      <c r="E62" s="9">
        <v>8</v>
      </c>
    </row>
  </sheetData>
  <hyperlinks>
    <hyperlink ref="B3" r:id="rId1" xr:uid="{7078ADA7-71DF-4AD1-BC7A-133ADD1EEC66}"/>
    <hyperlink ref="B6" r:id="rId2" xr:uid="{AA8D9082-03E9-46D5-A575-A4AD9D1A513E}"/>
    <hyperlink ref="B9" r:id="rId3" xr:uid="{67E5EF1D-DCBF-44ED-B51B-01A3AFC846C6}"/>
    <hyperlink ref="B12" r:id="rId4" xr:uid="{0917BC0B-59DE-4489-93E7-D31891494970}"/>
    <hyperlink ref="B15" r:id="rId5" xr:uid="{0D8F298B-90E0-4F9A-AB8C-EA1AC55AEBE3}"/>
    <hyperlink ref="B18" r:id="rId6" xr:uid="{505234C0-4078-4DCE-9C14-BD40377A3BAB}"/>
    <hyperlink ref="B21" r:id="rId7" xr:uid="{16C09911-67E3-4945-8FB9-E4AEE2400620}"/>
    <hyperlink ref="B24" r:id="rId8" xr:uid="{2F70F09C-D2D9-4B0C-A6D2-78BA37E4ADD3}"/>
    <hyperlink ref="B27" r:id="rId9" xr:uid="{CFB1E4D7-2314-480D-B99D-3AF67E56FA81}"/>
    <hyperlink ref="B33" r:id="rId10" xr:uid="{585E1785-236D-4517-9CE1-681DF6DB0C7D}"/>
    <hyperlink ref="B30" r:id="rId11" xr:uid="{B3389CC7-4849-4BB1-9E95-DDD4D112EE37}"/>
  </hyperlinks>
  <pageMargins left="0.7" right="0.7" top="0.75" bottom="0.75" header="0.3" footer="0.3"/>
  <pageSetup scale="70" orientation="landscape"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tabSelected="1" workbookViewId="0">
      <selection activeCell="E6" sqref="E6"/>
    </sheetView>
  </sheetViews>
  <sheetFormatPr defaultRowHeight="14.5" x14ac:dyDescent="0.35"/>
  <cols>
    <col min="1" max="1" width="51.7265625" customWidth="1"/>
    <col min="2" max="2" width="12.54296875" customWidth="1"/>
    <col min="3" max="3" width="13.453125" customWidth="1"/>
    <col min="4" max="4" width="15.26953125" customWidth="1"/>
    <col min="5" max="5" width="16.81640625" customWidth="1"/>
    <col min="6" max="6" width="17.1796875" customWidth="1"/>
  </cols>
  <sheetData>
    <row r="3" spans="1:6" ht="30.5" x14ac:dyDescent="0.35">
      <c r="B3" s="4" t="s">
        <v>38</v>
      </c>
      <c r="C3" s="4" t="s">
        <v>39</v>
      </c>
      <c r="D3" s="49" t="s">
        <v>6</v>
      </c>
      <c r="E3" s="4" t="s">
        <v>7</v>
      </c>
      <c r="F3" s="4" t="s">
        <v>8</v>
      </c>
    </row>
    <row r="4" spans="1:6" ht="15.5" x14ac:dyDescent="0.35">
      <c r="B4" s="75">
        <f>Sheet1!E3+Sheet1!E9+Sheet1!E12+Sheet1!E15+Sheet1!E18+Sheet1!E21</f>
        <v>4607.9639999999999</v>
      </c>
      <c r="C4" s="72">
        <v>3</v>
      </c>
      <c r="D4" s="76">
        <f>B4*(C4)</f>
        <v>13823.892</v>
      </c>
      <c r="E4" s="73">
        <f>D6</f>
        <v>73.683000000000007</v>
      </c>
      <c r="F4" s="74">
        <f>D4*E4</f>
        <v>1018585.8342360001</v>
      </c>
    </row>
    <row r="6" spans="1:6" ht="139.5" x14ac:dyDescent="0.35">
      <c r="A6" s="68" t="s">
        <v>41</v>
      </c>
      <c r="B6" s="69">
        <v>54</v>
      </c>
      <c r="C6" s="70">
        <v>0.36449999999999999</v>
      </c>
      <c r="D6" s="71">
        <f>B6*(100%+C6)</f>
        <v>73.683000000000007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ce6949-99fe-4549-b75a-2322037c47c1" xsi:nil="true"/>
    <lcf76f155ced4ddcb4097134ff3c332f xmlns="63ed583d-7590-47b9-98bc-2af72f9646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19" ma:contentTypeDescription="Create a new document." ma:contentTypeScope="" ma:versionID="3cc3cf1dbabb3c3a6b39e31d423faf90">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6fd6b04209ab51b14e5101e048638c21"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733cde4-2013-41d4-a110-f16b355bebe5}" ma:internalName="TaxCatchAll" ma:showField="CatchAllData" ma:web="b3ce6949-99fe-4549-b75a-2322037c4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F7A35E-5AD1-441C-8D39-191293E16204}">
  <ds:schemaRefs>
    <ds:schemaRef ds:uri="http://purl.org/dc/terms/"/>
    <ds:schemaRef ds:uri="b3ce6949-99fe-4549-b75a-2322037c47c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3ed583d-7590-47b9-98bc-2af72f9646ac"/>
    <ds:schemaRef ds:uri="http://www.w3.org/XML/1998/namespace"/>
    <ds:schemaRef ds:uri="http://purl.org/dc/dcmitype/"/>
  </ds:schemaRefs>
</ds:datastoreItem>
</file>

<file path=customXml/itemProps2.xml><?xml version="1.0" encoding="utf-8"?>
<ds:datastoreItem xmlns:ds="http://schemas.openxmlformats.org/officeDocument/2006/customXml" ds:itemID="{9DEC5E54-438D-4B72-A26E-67516F300435}">
  <ds:schemaRefs>
    <ds:schemaRef ds:uri="http://schemas.microsoft.com/sharepoint/v3/contenttype/forms"/>
  </ds:schemaRefs>
</ds:datastoreItem>
</file>

<file path=customXml/itemProps3.xml><?xml version="1.0" encoding="utf-8"?>
<ds:datastoreItem xmlns:ds="http://schemas.openxmlformats.org/officeDocument/2006/customXml" ds:itemID="{9748A1B8-88D2-4F3D-BF83-51639E135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d583d-7590-47b9-98bc-2af72f9646ac"/>
    <ds:schemaRef ds:uri="b3ce6949-99fe-4549-b75a-2322037c4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Federal Government</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Geller, Shelby (PHMSA)</dc:creator>
  <cp:keywords/>
  <dc:description/>
  <cp:lastModifiedBy>Andrews, Steven (PHMSA)</cp:lastModifiedBy>
  <cp:revision/>
  <dcterms:created xsi:type="dcterms:W3CDTF">2017-10-30T20:20:31Z</dcterms:created>
  <dcterms:modified xsi:type="dcterms:W3CDTF">2023-08-22T22:45:11Z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y fmtid="{D5CDD505-2E9C-101B-9397-08002B2CF9AE}" pid="3" name="MediaServiceImageTags">
    <vt:lpwstr/>
  </property>
</Properties>
</file>