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11" codeName="{00000000-0000-0000-0000-000000000000}"/>
  <workbookPr date1904="1" codeName="ThisWorkbook" hidePivotFieldList="1"/>
  <mc:AlternateContent xmlns:mc="http://schemas.openxmlformats.org/markup-compatibility/2006">
    <mc:Choice Requires="x15">
      <x15ac:absPath xmlns:x15ac="http://schemas.microsoft.com/office/spreadsheetml/2010/11/ac" url="J:\PCR\Paperwork Reduction Act - PRA\2577-0157 Capital Fund\2023 Renewal of 2577-0157\OGC Nonconcurrence Aaron Santa Ana\Revised Forms\"/>
    </mc:Choice>
  </mc:AlternateContent>
  <xr:revisionPtr revIDLastSave="0" documentId="13_ncr:1_{57442D9C-421B-42B9-A37D-23C4A7300B79}" xr6:coauthVersionLast="47" xr6:coauthVersionMax="47" xr10:uidLastSave="{00000000-0000-0000-0000-000000000000}"/>
  <bookViews>
    <workbookView xWindow="-100" yWindow="-100" windowWidth="21467" windowHeight="11576" tabRatio="657" firstSheet="4" activeTab="4" xr2:uid="{00000000-000D-0000-FFFF-FFFF00000000}"/>
  </bookViews>
  <sheets>
    <sheet name="Instructions" sheetId="77" r:id="rId1"/>
    <sheet name="Introduction" sheetId="87" r:id="rId2"/>
    <sheet name="StartInput" sheetId="79" r:id="rId3"/>
    <sheet name="CNI" sheetId="84" r:id="rId4"/>
    <sheet name="PNA Summary" sheetId="7" r:id="rId5"/>
    <sheet name="20 year" sheetId="90" r:id="rId6"/>
    <sheet name="Controls" sheetId="82" r:id="rId7"/>
    <sheet name="Summary" sheetId="86" r:id="rId8"/>
  </sheets>
  <externalReferences>
    <externalReference r:id="rId9"/>
  </externalReferences>
  <definedNames>
    <definedName name="Bldg">[1]StartInput!$AD$30:$AD$32</definedName>
    <definedName name="Fail">#REF!</definedName>
    <definedName name="No">#REF!</definedName>
    <definedName name="PaidBy">'[1]Cap Needs Input'!$AM$3:$AM$4</definedName>
    <definedName name="Pass">#REF!</definedName>
    <definedName name="_xlnm.Print_Area" localSheetId="5">'20 year'!$C$8:$AI$1597</definedName>
    <definedName name="_xlnm.Print_Area" localSheetId="3">CNI!$A$1:$N$1978</definedName>
    <definedName name="_xlnm.Print_Area" localSheetId="0">Instructions!$A$1:$A$152</definedName>
    <definedName name="_xlnm.Print_Area" localSheetId="4">'PNA Summary'!$A$1:$K$554</definedName>
    <definedName name="_xlnm.Print_Area" localSheetId="2">StartInput!$A$1:$Y$83</definedName>
    <definedName name="_xlnm.Print_Area" localSheetId="7">Summary!$A$1:$G$214</definedName>
    <definedName name="Type">[1]StartInput!$AB$27:$AB$29</definedName>
    <definedName name="Type2">[1]StartInput!$AD$27:$AD$28</definedName>
    <definedName name="UrbType">[1]StartInput!$AB$30:$AB$32</definedName>
    <definedName name="Year1">#REF!</definedName>
    <definedName name="Yes">#REF!</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1" i="87" l="1"/>
  <c r="A23" i="87"/>
  <c r="A25" i="87"/>
  <c r="A27" i="87"/>
  <c r="A29" i="87"/>
  <c r="A31" i="87"/>
  <c r="A33" i="87"/>
  <c r="A35" i="87"/>
  <c r="A37" i="87"/>
  <c r="A39" i="87"/>
  <c r="A41" i="87"/>
  <c r="A43" i="87"/>
  <c r="A45" i="87"/>
  <c r="L1195" i="84"/>
  <c r="L1194" i="84"/>
  <c r="J1195" i="84"/>
  <c r="J1194" i="84"/>
  <c r="H1195" i="84"/>
  <c r="H1194" i="84"/>
  <c r="G1197" i="84"/>
  <c r="G1196" i="84"/>
  <c r="A1195" i="84"/>
  <c r="A1194" i="84"/>
  <c r="A1193" i="84"/>
  <c r="B1190" i="84"/>
  <c r="B1189" i="84"/>
  <c r="B1188" i="84"/>
  <c r="L1179" i="84"/>
  <c r="L1178" i="84"/>
  <c r="J1179" i="84"/>
  <c r="J1178" i="84"/>
  <c r="H1179" i="84"/>
  <c r="H1178" i="84"/>
  <c r="G1181" i="84"/>
  <c r="G1180" i="84"/>
  <c r="A1179" i="84"/>
  <c r="A1178" i="84"/>
  <c r="A1177" i="84"/>
  <c r="B1174" i="84"/>
  <c r="O1179" i="84" s="1"/>
  <c r="B1173" i="84"/>
  <c r="B1172" i="84"/>
  <c r="O1177" i="84" s="1"/>
  <c r="L1143" i="84"/>
  <c r="L1142" i="84"/>
  <c r="J1143" i="84"/>
  <c r="O1143" i="84"/>
  <c r="J1142" i="84"/>
  <c r="H1143" i="84"/>
  <c r="H1142" i="84"/>
  <c r="A1143" i="84"/>
  <c r="A1142" i="84"/>
  <c r="A1141" i="84"/>
  <c r="B1138" i="84"/>
  <c r="B1137" i="84"/>
  <c r="B1136" i="84"/>
  <c r="O1141" i="84" s="1"/>
  <c r="L1117" i="84"/>
  <c r="L1116" i="84"/>
  <c r="J1117" i="84"/>
  <c r="O1117" i="84"/>
  <c r="J1116" i="84"/>
  <c r="H1117" i="84"/>
  <c r="H1116" i="84"/>
  <c r="G1119" i="84"/>
  <c r="G477" i="7" s="1"/>
  <c r="G1118" i="84"/>
  <c r="A1117" i="84"/>
  <c r="A1116" i="84"/>
  <c r="A1115" i="84"/>
  <c r="B1112" i="84"/>
  <c r="B1111" i="84"/>
  <c r="B1110" i="84"/>
  <c r="O1115" i="84" s="1"/>
  <c r="L1041" i="84"/>
  <c r="L1040" i="84"/>
  <c r="J1041" i="84"/>
  <c r="J1040" i="84"/>
  <c r="H1041" i="84"/>
  <c r="H1040" i="84"/>
  <c r="G1043" i="84"/>
  <c r="G1042" i="84"/>
  <c r="A1041" i="84"/>
  <c r="A1040" i="84"/>
  <c r="A1039" i="84"/>
  <c r="B1036" i="84"/>
  <c r="O1041" i="84" s="1"/>
  <c r="B1035" i="84"/>
  <c r="B1034" i="84"/>
  <c r="O1039" i="84" s="1"/>
  <c r="L1015" i="84"/>
  <c r="L1014" i="84"/>
  <c r="J1015" i="84"/>
  <c r="J1014" i="84"/>
  <c r="H1015" i="84"/>
  <c r="H1014" i="84"/>
  <c r="G1017" i="84"/>
  <c r="G1016" i="84"/>
  <c r="A1015" i="84"/>
  <c r="A1014" i="84"/>
  <c r="A1013" i="84"/>
  <c r="A999" i="84"/>
  <c r="A998" i="84"/>
  <c r="A997" i="84"/>
  <c r="B1010" i="84"/>
  <c r="B1009" i="84"/>
  <c r="B1008" i="84"/>
  <c r="O1013" i="84" s="1"/>
  <c r="L999" i="84"/>
  <c r="L998" i="84"/>
  <c r="G1001" i="84"/>
  <c r="G1000" i="84"/>
  <c r="J999" i="84"/>
  <c r="J998" i="84"/>
  <c r="H999" i="84"/>
  <c r="H998" i="84"/>
  <c r="B994" i="84"/>
  <c r="B993" i="84"/>
  <c r="B992" i="84"/>
  <c r="L833" i="84"/>
  <c r="L832" i="84"/>
  <c r="J833" i="84"/>
  <c r="O833" i="84" s="1"/>
  <c r="J832" i="84"/>
  <c r="G835" i="84"/>
  <c r="G834" i="84"/>
  <c r="H833" i="84"/>
  <c r="H832" i="84"/>
  <c r="A833" i="84"/>
  <c r="A832" i="84"/>
  <c r="A831" i="84"/>
  <c r="B828" i="84"/>
  <c r="B827" i="84"/>
  <c r="B826" i="84"/>
  <c r="L767" i="84"/>
  <c r="L766" i="84"/>
  <c r="J767" i="84"/>
  <c r="J766" i="84"/>
  <c r="G769" i="84"/>
  <c r="G768" i="84"/>
  <c r="H768" i="84"/>
  <c r="H769" i="84" s="1"/>
  <c r="F440" i="7" s="1"/>
  <c r="H767" i="84"/>
  <c r="H766" i="84"/>
  <c r="A766" i="84"/>
  <c r="A767" i="84"/>
  <c r="A765" i="84"/>
  <c r="B762" i="84"/>
  <c r="B761" i="84"/>
  <c r="O766" i="84" s="1"/>
  <c r="B760" i="84"/>
  <c r="L731" i="84"/>
  <c r="L730" i="84"/>
  <c r="J731" i="84"/>
  <c r="J730" i="84"/>
  <c r="H731" i="84"/>
  <c r="H730" i="84"/>
  <c r="G732" i="84"/>
  <c r="G733" i="84" s="1"/>
  <c r="G437" i="7" s="1"/>
  <c r="A731" i="84"/>
  <c r="A730" i="84"/>
  <c r="A729" i="84"/>
  <c r="B726" i="84"/>
  <c r="B725" i="84"/>
  <c r="B724" i="84"/>
  <c r="O729" i="84" s="1"/>
  <c r="L615" i="84"/>
  <c r="L614" i="84"/>
  <c r="J615" i="84"/>
  <c r="J614" i="84"/>
  <c r="H615" i="84"/>
  <c r="H614" i="84"/>
  <c r="G617" i="84"/>
  <c r="J617" i="84"/>
  <c r="G616" i="84"/>
  <c r="A615" i="84"/>
  <c r="A614" i="84"/>
  <c r="A613" i="84"/>
  <c r="B610" i="84"/>
  <c r="O615" i="84" s="1"/>
  <c r="B609" i="84"/>
  <c r="B608" i="84"/>
  <c r="O613" i="84"/>
  <c r="L599" i="84"/>
  <c r="L598" i="84"/>
  <c r="J599" i="84"/>
  <c r="J598" i="84"/>
  <c r="H599" i="84"/>
  <c r="H598" i="84"/>
  <c r="G601" i="84"/>
  <c r="G600" i="84"/>
  <c r="A599" i="84"/>
  <c r="A598" i="84"/>
  <c r="A597" i="84"/>
  <c r="B594" i="84"/>
  <c r="B593" i="84"/>
  <c r="B592" i="84"/>
  <c r="L113" i="84"/>
  <c r="L112" i="84"/>
  <c r="J113" i="84"/>
  <c r="J112" i="84"/>
  <c r="G115" i="84"/>
  <c r="G114" i="84"/>
  <c r="H113" i="84"/>
  <c r="H112" i="84"/>
  <c r="J97" i="84"/>
  <c r="J96" i="84"/>
  <c r="G99" i="84"/>
  <c r="G98" i="84"/>
  <c r="A113" i="84"/>
  <c r="A112" i="84"/>
  <c r="A111" i="84"/>
  <c r="B108" i="84"/>
  <c r="B107" i="84"/>
  <c r="O112" i="84"/>
  <c r="B106" i="84"/>
  <c r="L97" i="84"/>
  <c r="L96" i="84"/>
  <c r="H97" i="84"/>
  <c r="H96" i="84"/>
  <c r="A97" i="84"/>
  <c r="A96" i="84"/>
  <c r="A95" i="84"/>
  <c r="B90" i="84"/>
  <c r="B91" i="84"/>
  <c r="O96" i="84" s="1"/>
  <c r="B92" i="84"/>
  <c r="O97" i="84" s="1"/>
  <c r="AD10" i="86"/>
  <c r="AC10" i="86"/>
  <c r="AB10" i="86"/>
  <c r="AA10" i="86"/>
  <c r="Z10" i="86"/>
  <c r="Y10" i="86"/>
  <c r="X10" i="86"/>
  <c r="W10" i="86"/>
  <c r="V10" i="86"/>
  <c r="U10" i="86"/>
  <c r="T10" i="86"/>
  <c r="S10" i="86"/>
  <c r="R10" i="86"/>
  <c r="Q10" i="86"/>
  <c r="P10" i="86"/>
  <c r="O10" i="86"/>
  <c r="N10" i="86"/>
  <c r="M10" i="86"/>
  <c r="L10" i="86"/>
  <c r="K10" i="86"/>
  <c r="AD3" i="86"/>
  <c r="AC3" i="86"/>
  <c r="AB3" i="86"/>
  <c r="AA3" i="86"/>
  <c r="Z3" i="86"/>
  <c r="Y3" i="86"/>
  <c r="X3" i="86"/>
  <c r="W3" i="86"/>
  <c r="V3" i="86"/>
  <c r="U3" i="86"/>
  <c r="T3" i="86"/>
  <c r="S3" i="86"/>
  <c r="R3" i="86"/>
  <c r="Q3" i="86"/>
  <c r="P3" i="86"/>
  <c r="O3" i="86"/>
  <c r="N3" i="86"/>
  <c r="M3" i="86"/>
  <c r="L3" i="86"/>
  <c r="K3" i="86"/>
  <c r="G7" i="7"/>
  <c r="AN769" i="84"/>
  <c r="D77" i="86"/>
  <c r="AN733" i="84"/>
  <c r="L733" i="84"/>
  <c r="L732" i="84"/>
  <c r="N729" i="84"/>
  <c r="N731" i="84"/>
  <c r="L769" i="84"/>
  <c r="L768" i="84"/>
  <c r="N765" i="84"/>
  <c r="N769" i="84"/>
  <c r="G1977" i="84"/>
  <c r="H1977" i="84"/>
  <c r="H1967" i="84"/>
  <c r="G1967" i="84"/>
  <c r="H1947" i="84"/>
  <c r="G1947" i="84"/>
  <c r="H1937" i="84"/>
  <c r="G1937" i="84"/>
  <c r="H1927" i="84"/>
  <c r="G1927" i="84"/>
  <c r="H1917" i="84"/>
  <c r="G1917" i="84"/>
  <c r="H1907" i="84"/>
  <c r="G1907" i="84"/>
  <c r="H1897" i="84"/>
  <c r="G1897" i="84"/>
  <c r="H1887" i="84"/>
  <c r="G1887" i="84"/>
  <c r="H1877" i="84"/>
  <c r="G1877" i="84"/>
  <c r="H1867" i="84"/>
  <c r="G1867" i="84"/>
  <c r="H1857" i="84"/>
  <c r="G1857" i="84"/>
  <c r="H1847" i="84"/>
  <c r="G1847" i="84"/>
  <c r="H1837" i="84"/>
  <c r="G1837" i="84"/>
  <c r="H1827" i="84"/>
  <c r="G1827" i="84"/>
  <c r="H1817" i="84"/>
  <c r="H1807" i="84"/>
  <c r="G1807" i="84"/>
  <c r="H1787" i="84"/>
  <c r="H1777" i="84"/>
  <c r="G1777" i="84"/>
  <c r="H1767" i="84"/>
  <c r="F550" i="7"/>
  <c r="G1767" i="84"/>
  <c r="H1757" i="84"/>
  <c r="G1757" i="84"/>
  <c r="H1747" i="84"/>
  <c r="F548" i="7"/>
  <c r="G1747" i="84"/>
  <c r="H1737" i="84"/>
  <c r="G1737" i="84"/>
  <c r="H1727" i="84"/>
  <c r="G1727" i="84"/>
  <c r="H1717" i="84"/>
  <c r="G1717" i="84"/>
  <c r="H1707" i="84"/>
  <c r="F544" i="7"/>
  <c r="G1707" i="84"/>
  <c r="H1697" i="84"/>
  <c r="G1697" i="84"/>
  <c r="H1687" i="84"/>
  <c r="G1687" i="84"/>
  <c r="H1677" i="84"/>
  <c r="F541" i="7"/>
  <c r="G1677" i="84"/>
  <c r="H1667" i="84"/>
  <c r="G1667" i="84"/>
  <c r="H1657" i="84"/>
  <c r="F539" i="7"/>
  <c r="G1657" i="84"/>
  <c r="H1647" i="84"/>
  <c r="F538" i="7"/>
  <c r="G1647" i="84"/>
  <c r="H1637" i="84"/>
  <c r="G1637" i="84"/>
  <c r="H1627" i="84"/>
  <c r="F536" i="7"/>
  <c r="G1627" i="84"/>
  <c r="H1617" i="84"/>
  <c r="G1617" i="84"/>
  <c r="H1597" i="84"/>
  <c r="G1597" i="84"/>
  <c r="H1587" i="84"/>
  <c r="F527" i="7"/>
  <c r="G1587" i="84"/>
  <c r="H1577" i="84"/>
  <c r="H1567" i="84"/>
  <c r="G1567" i="84"/>
  <c r="H1557" i="84"/>
  <c r="G1557" i="84"/>
  <c r="G524" i="7"/>
  <c r="H1547" i="84"/>
  <c r="G1547" i="84"/>
  <c r="H1537" i="84"/>
  <c r="G1537" i="84"/>
  <c r="G522" i="7"/>
  <c r="H1527" i="84"/>
  <c r="G1527" i="84"/>
  <c r="H1517" i="84"/>
  <c r="G1517" i="84"/>
  <c r="G520" i="7"/>
  <c r="H1507" i="84"/>
  <c r="G1507" i="84"/>
  <c r="H1497" i="84"/>
  <c r="G1497" i="84"/>
  <c r="G518" i="7" s="1"/>
  <c r="H1487" i="84"/>
  <c r="H1477" i="84"/>
  <c r="G1477" i="84"/>
  <c r="H1467" i="84"/>
  <c r="F515" i="7"/>
  <c r="G1467" i="84"/>
  <c r="H1457" i="84"/>
  <c r="F514" i="7" s="1"/>
  <c r="G1457" i="84"/>
  <c r="H1447" i="84"/>
  <c r="F513" i="7"/>
  <c r="G1447" i="84"/>
  <c r="H1437" i="84"/>
  <c r="G1437" i="84"/>
  <c r="H1427" i="84"/>
  <c r="G1427" i="84"/>
  <c r="H1417" i="84"/>
  <c r="G1417" i="84"/>
  <c r="H1407" i="84"/>
  <c r="F509" i="7" s="1"/>
  <c r="G1407" i="84"/>
  <c r="H1397" i="84"/>
  <c r="G1397" i="84"/>
  <c r="H1387" i="84"/>
  <c r="F507" i="7"/>
  <c r="G1387" i="84"/>
  <c r="H1377" i="84"/>
  <c r="G1377" i="84"/>
  <c r="H1367" i="84"/>
  <c r="F505" i="7"/>
  <c r="G1367" i="84"/>
  <c r="H1357" i="84"/>
  <c r="G1357" i="84"/>
  <c r="H1347" i="84"/>
  <c r="G1347" i="84"/>
  <c r="H1327" i="84"/>
  <c r="F496" i="7"/>
  <c r="G1327" i="84"/>
  <c r="H1317" i="84"/>
  <c r="H1307" i="84"/>
  <c r="H1297" i="84"/>
  <c r="G1297" i="84"/>
  <c r="H1287" i="84"/>
  <c r="F492" i="7" s="1"/>
  <c r="G1287" i="84"/>
  <c r="H1277" i="84"/>
  <c r="G1277" i="84"/>
  <c r="H1267" i="84"/>
  <c r="F490" i="7"/>
  <c r="G1267" i="84"/>
  <c r="H1257" i="84"/>
  <c r="G1257" i="84"/>
  <c r="H1247" i="84"/>
  <c r="F488" i="7"/>
  <c r="G1247" i="84"/>
  <c r="H1237" i="84"/>
  <c r="G1237" i="84"/>
  <c r="H1227" i="84"/>
  <c r="F486" i="7"/>
  <c r="G1227" i="84"/>
  <c r="H1217" i="84"/>
  <c r="G1217" i="84"/>
  <c r="H1207" i="84"/>
  <c r="G1207" i="84"/>
  <c r="H1180" i="84"/>
  <c r="H1181" i="84"/>
  <c r="H1165" i="84"/>
  <c r="G1165" i="84"/>
  <c r="H1155" i="84"/>
  <c r="G1155" i="84"/>
  <c r="H1129" i="84"/>
  <c r="G1129" i="84"/>
  <c r="H1103" i="84"/>
  <c r="G1103" i="84"/>
  <c r="H1093" i="84"/>
  <c r="G1093" i="84"/>
  <c r="H1083" i="84"/>
  <c r="G1083" i="84"/>
  <c r="H1073" i="84"/>
  <c r="G1073" i="84"/>
  <c r="H1063" i="84"/>
  <c r="G1063" i="84"/>
  <c r="H1053" i="84"/>
  <c r="G1053" i="84"/>
  <c r="H1027" i="84"/>
  <c r="G1027" i="84"/>
  <c r="H985" i="84"/>
  <c r="G985" i="84"/>
  <c r="H975" i="84"/>
  <c r="G975" i="84"/>
  <c r="H965" i="84"/>
  <c r="G965" i="84"/>
  <c r="H955" i="84"/>
  <c r="G955" i="84"/>
  <c r="H935" i="84"/>
  <c r="H925" i="84"/>
  <c r="G925" i="84"/>
  <c r="H915" i="84"/>
  <c r="G915" i="84"/>
  <c r="H905" i="84"/>
  <c r="G905" i="84"/>
  <c r="G453" i="7"/>
  <c r="H895" i="84"/>
  <c r="G895" i="84"/>
  <c r="G452" i="7"/>
  <c r="H885" i="84"/>
  <c r="G885" i="84"/>
  <c r="H875" i="84"/>
  <c r="G875" i="84"/>
  <c r="H865" i="84"/>
  <c r="G865" i="84"/>
  <c r="H855" i="84"/>
  <c r="G855" i="84"/>
  <c r="H845" i="84"/>
  <c r="G845" i="84"/>
  <c r="G447" i="7" s="1"/>
  <c r="H819" i="84"/>
  <c r="G819" i="84"/>
  <c r="H809" i="84"/>
  <c r="G809" i="84"/>
  <c r="H799" i="84"/>
  <c r="G799" i="84"/>
  <c r="H789" i="84"/>
  <c r="G789" i="84"/>
  <c r="G442" i="7"/>
  <c r="H779" i="84"/>
  <c r="G779" i="84"/>
  <c r="H753" i="84"/>
  <c r="G753" i="84"/>
  <c r="H743" i="84"/>
  <c r="G743" i="84"/>
  <c r="H733" i="84"/>
  <c r="H717" i="84"/>
  <c r="G717" i="84"/>
  <c r="H707" i="84"/>
  <c r="G707" i="84"/>
  <c r="H697" i="84"/>
  <c r="G697" i="84"/>
  <c r="H687" i="84"/>
  <c r="G687" i="84"/>
  <c r="H677" i="84"/>
  <c r="G677" i="84"/>
  <c r="H667" i="84"/>
  <c r="G667" i="84"/>
  <c r="H657" i="84"/>
  <c r="G657" i="84"/>
  <c r="H647" i="84"/>
  <c r="G647" i="84"/>
  <c r="H637" i="84"/>
  <c r="G637" i="84"/>
  <c r="H627" i="84"/>
  <c r="G627" i="84"/>
  <c r="AN617" i="84"/>
  <c r="L617" i="84"/>
  <c r="L616" i="84"/>
  <c r="N613" i="84"/>
  <c r="J613" i="84"/>
  <c r="AN601" i="84"/>
  <c r="L601" i="84"/>
  <c r="N597" i="84"/>
  <c r="N599" i="84"/>
  <c r="H585" i="84"/>
  <c r="G585" i="84"/>
  <c r="H575" i="84"/>
  <c r="G575" i="84"/>
  <c r="H565" i="84"/>
  <c r="G565" i="84"/>
  <c r="G555" i="84"/>
  <c r="H555" i="84"/>
  <c r="H535" i="84"/>
  <c r="G535" i="84"/>
  <c r="H525" i="84"/>
  <c r="G525" i="84"/>
  <c r="H515" i="84"/>
  <c r="G515" i="84"/>
  <c r="H505" i="84"/>
  <c r="G505" i="84"/>
  <c r="H495" i="84"/>
  <c r="G495" i="84"/>
  <c r="H485" i="84"/>
  <c r="G485" i="84"/>
  <c r="H475" i="84"/>
  <c r="G475" i="84"/>
  <c r="H465" i="84"/>
  <c r="G465" i="84"/>
  <c r="H455" i="84"/>
  <c r="G455" i="84"/>
  <c r="H445" i="84"/>
  <c r="G445" i="84"/>
  <c r="H435" i="84"/>
  <c r="G435" i="84"/>
  <c r="H425" i="84"/>
  <c r="G425" i="84"/>
  <c r="H415" i="84"/>
  <c r="G415" i="84"/>
  <c r="H405" i="84"/>
  <c r="G405" i="84"/>
  <c r="H395" i="84"/>
  <c r="G395" i="84"/>
  <c r="H385" i="84"/>
  <c r="G385" i="84"/>
  <c r="H375" i="84"/>
  <c r="G375" i="84"/>
  <c r="H365" i="84"/>
  <c r="G365" i="84"/>
  <c r="H355" i="84"/>
  <c r="F511" i="7" s="1"/>
  <c r="G355" i="84"/>
  <c r="H345" i="84"/>
  <c r="G345" i="84"/>
  <c r="H335" i="84"/>
  <c r="G335" i="84"/>
  <c r="H325" i="84"/>
  <c r="G325" i="84"/>
  <c r="H315" i="84"/>
  <c r="G315" i="84"/>
  <c r="H305" i="84"/>
  <c r="G305" i="84"/>
  <c r="H285" i="84"/>
  <c r="G285" i="84"/>
  <c r="H275" i="84"/>
  <c r="G275" i="84"/>
  <c r="H265" i="84"/>
  <c r="G265" i="84"/>
  <c r="H255" i="84"/>
  <c r="G255" i="84"/>
  <c r="H245" i="84"/>
  <c r="G245" i="84"/>
  <c r="H235" i="84"/>
  <c r="G235" i="84"/>
  <c r="H225" i="84"/>
  <c r="F379" i="7"/>
  <c r="G225" i="84"/>
  <c r="H215" i="84"/>
  <c r="G215" i="84"/>
  <c r="H205" i="84"/>
  <c r="G205" i="84"/>
  <c r="H195" i="84"/>
  <c r="G195" i="84"/>
  <c r="H185" i="84"/>
  <c r="G185" i="84"/>
  <c r="G175" i="84"/>
  <c r="H175" i="84"/>
  <c r="H165" i="84"/>
  <c r="G165" i="84"/>
  <c r="G155" i="84"/>
  <c r="H155" i="84"/>
  <c r="G145" i="84"/>
  <c r="H145" i="84"/>
  <c r="G135" i="84"/>
  <c r="H135" i="84"/>
  <c r="G125" i="84"/>
  <c r="H125" i="84"/>
  <c r="N767" i="84"/>
  <c r="N614" i="84"/>
  <c r="L600" i="84"/>
  <c r="H83" i="84"/>
  <c r="G83" i="84"/>
  <c r="H73" i="84"/>
  <c r="G73" i="84"/>
  <c r="G53" i="84"/>
  <c r="H63" i="84"/>
  <c r="H53" i="84"/>
  <c r="H43" i="84"/>
  <c r="H33" i="84"/>
  <c r="H23" i="84"/>
  <c r="A11" i="84"/>
  <c r="J11" i="84"/>
  <c r="AS11" i="84"/>
  <c r="B21" i="7"/>
  <c r="Y40" i="79"/>
  <c r="X40" i="79"/>
  <c r="W40" i="79"/>
  <c r="B157" i="86"/>
  <c r="E157" i="86"/>
  <c r="B156" i="86"/>
  <c r="F156" i="86"/>
  <c r="B155" i="86"/>
  <c r="E155" i="86"/>
  <c r="B154" i="86"/>
  <c r="F154" i="86"/>
  <c r="B153" i="86"/>
  <c r="E153" i="86"/>
  <c r="B152" i="86"/>
  <c r="F152" i="86"/>
  <c r="B151" i="86"/>
  <c r="E151" i="86"/>
  <c r="B150" i="86"/>
  <c r="F150" i="86"/>
  <c r="B149" i="86"/>
  <c r="E149" i="86"/>
  <c r="B148" i="86"/>
  <c r="F148" i="86"/>
  <c r="B147" i="86"/>
  <c r="E147" i="86"/>
  <c r="B146" i="86"/>
  <c r="F146" i="86"/>
  <c r="B145" i="86"/>
  <c r="E145" i="86"/>
  <c r="B144" i="86"/>
  <c r="F144" i="86"/>
  <c r="B143" i="86"/>
  <c r="E143" i="86"/>
  <c r="B142" i="86"/>
  <c r="F142" i="86"/>
  <c r="B141" i="86"/>
  <c r="E141" i="86"/>
  <c r="B140" i="86"/>
  <c r="F140" i="86"/>
  <c r="B139" i="86"/>
  <c r="E139" i="86"/>
  <c r="B138" i="86"/>
  <c r="F138" i="86"/>
  <c r="B137" i="86"/>
  <c r="E137" i="86"/>
  <c r="B136" i="86"/>
  <c r="F136" i="86"/>
  <c r="B135" i="86"/>
  <c r="E135" i="86"/>
  <c r="B134" i="86"/>
  <c r="F134" i="86"/>
  <c r="B133" i="86"/>
  <c r="E133" i="86"/>
  <c r="B132" i="86"/>
  <c r="E132" i="86"/>
  <c r="A157" i="86"/>
  <c r="A156" i="86"/>
  <c r="A155" i="86"/>
  <c r="A154" i="86"/>
  <c r="A153" i="86"/>
  <c r="A152" i="86"/>
  <c r="A151" i="86"/>
  <c r="A150" i="86"/>
  <c r="A149" i="86"/>
  <c r="A148" i="86"/>
  <c r="A147" i="86"/>
  <c r="A146" i="86"/>
  <c r="A145" i="86"/>
  <c r="A144" i="86"/>
  <c r="A143" i="86"/>
  <c r="A142" i="86"/>
  <c r="A141" i="86"/>
  <c r="A140" i="86"/>
  <c r="A139" i="86"/>
  <c r="A138" i="86"/>
  <c r="A137" i="86"/>
  <c r="A136" i="86"/>
  <c r="A135" i="86"/>
  <c r="A134" i="86"/>
  <c r="A133" i="86"/>
  <c r="A132" i="86"/>
  <c r="B129" i="86"/>
  <c r="F129" i="86"/>
  <c r="B128" i="86"/>
  <c r="F128" i="86"/>
  <c r="B127" i="86"/>
  <c r="F127" i="86"/>
  <c r="B126" i="86"/>
  <c r="F126" i="86"/>
  <c r="B125" i="86"/>
  <c r="F125" i="86"/>
  <c r="B124" i="86"/>
  <c r="F124" i="86"/>
  <c r="B123" i="86"/>
  <c r="F123" i="86"/>
  <c r="B122" i="86"/>
  <c r="F122" i="86"/>
  <c r="B121" i="86"/>
  <c r="F121" i="86"/>
  <c r="B120" i="86"/>
  <c r="F120" i="86"/>
  <c r="B119" i="86"/>
  <c r="F119" i="86"/>
  <c r="B118" i="86"/>
  <c r="F118" i="86"/>
  <c r="B117" i="86"/>
  <c r="F117" i="86"/>
  <c r="B116" i="86"/>
  <c r="B115" i="86"/>
  <c r="B114" i="86"/>
  <c r="F114" i="86"/>
  <c r="B113" i="86"/>
  <c r="F113" i="86"/>
  <c r="B112" i="86"/>
  <c r="B111" i="86"/>
  <c r="F111" i="86" s="1"/>
  <c r="B110" i="86"/>
  <c r="B109" i="86"/>
  <c r="D109" i="86"/>
  <c r="B108" i="86"/>
  <c r="B107" i="86"/>
  <c r="B106" i="86"/>
  <c r="F106" i="86"/>
  <c r="B105" i="86"/>
  <c r="B104" i="86"/>
  <c r="E104" i="86"/>
  <c r="B102" i="86"/>
  <c r="B101" i="86"/>
  <c r="B100" i="86"/>
  <c r="B99" i="86"/>
  <c r="F99" i="86"/>
  <c r="B98" i="86"/>
  <c r="D98" i="86"/>
  <c r="B97" i="86"/>
  <c r="B96" i="86"/>
  <c r="F96" i="86" s="1"/>
  <c r="A129" i="86"/>
  <c r="A128" i="86"/>
  <c r="A127" i="86"/>
  <c r="A126" i="86"/>
  <c r="A125" i="86"/>
  <c r="A124" i="86"/>
  <c r="A123" i="86"/>
  <c r="A122" i="86"/>
  <c r="A121" i="86"/>
  <c r="A120" i="86"/>
  <c r="A119" i="86"/>
  <c r="A118" i="86"/>
  <c r="A117" i="86"/>
  <c r="A116" i="86"/>
  <c r="A115" i="86"/>
  <c r="A114" i="86"/>
  <c r="A113" i="86"/>
  <c r="A112" i="86"/>
  <c r="A111" i="86"/>
  <c r="A110" i="86"/>
  <c r="A109" i="86"/>
  <c r="A108" i="86"/>
  <c r="A107" i="86"/>
  <c r="A106" i="86"/>
  <c r="A105" i="86"/>
  <c r="A104" i="86"/>
  <c r="A103" i="86"/>
  <c r="A102" i="86"/>
  <c r="A101" i="86"/>
  <c r="A100" i="86"/>
  <c r="A99" i="86"/>
  <c r="A98" i="86"/>
  <c r="A97" i="86"/>
  <c r="A96" i="86"/>
  <c r="D74" i="86"/>
  <c r="D62" i="86"/>
  <c r="B93" i="86"/>
  <c r="E93" i="86"/>
  <c r="B92" i="86"/>
  <c r="B91" i="86"/>
  <c r="B90" i="86"/>
  <c r="B89" i="86"/>
  <c r="B88" i="86"/>
  <c r="B87" i="86"/>
  <c r="B86" i="86"/>
  <c r="B85" i="86"/>
  <c r="E85" i="86"/>
  <c r="B84" i="86"/>
  <c r="B83" i="86"/>
  <c r="B82" i="86"/>
  <c r="F82" i="86"/>
  <c r="B81" i="86"/>
  <c r="F81" i="86" s="1"/>
  <c r="B80" i="86"/>
  <c r="F80" i="86"/>
  <c r="B79" i="86"/>
  <c r="D79" i="86" s="1"/>
  <c r="B78" i="86"/>
  <c r="F78" i="86"/>
  <c r="B77" i="86"/>
  <c r="B76" i="86"/>
  <c r="D76" i="86"/>
  <c r="B75" i="86"/>
  <c r="B74" i="86"/>
  <c r="B73" i="86"/>
  <c r="F73" i="86"/>
  <c r="B72" i="86"/>
  <c r="E72" i="86" s="1"/>
  <c r="F72" i="86"/>
  <c r="B71" i="86"/>
  <c r="F71" i="86"/>
  <c r="B70" i="86"/>
  <c r="F70" i="86"/>
  <c r="B69" i="86"/>
  <c r="F69" i="86"/>
  <c r="B68" i="86"/>
  <c r="E68" i="86" s="1"/>
  <c r="F68" i="86"/>
  <c r="B67" i="86"/>
  <c r="F67" i="86"/>
  <c r="B66" i="86"/>
  <c r="F66" i="86"/>
  <c r="B65" i="86"/>
  <c r="F65" i="86"/>
  <c r="B64" i="86"/>
  <c r="E64" i="86" s="1"/>
  <c r="F64" i="86"/>
  <c r="B63" i="86"/>
  <c r="B62" i="86"/>
  <c r="B61" i="86"/>
  <c r="F61" i="86"/>
  <c r="B60" i="86"/>
  <c r="F60" i="86"/>
  <c r="B59" i="86"/>
  <c r="E59" i="86" s="1"/>
  <c r="F59" i="86"/>
  <c r="B58" i="86"/>
  <c r="F58" i="86"/>
  <c r="A93" i="86"/>
  <c r="A92" i="86"/>
  <c r="A91" i="86"/>
  <c r="A90" i="86"/>
  <c r="A89" i="86"/>
  <c r="A88" i="86"/>
  <c r="A87" i="86"/>
  <c r="A86" i="86"/>
  <c r="A85" i="86"/>
  <c r="A84" i="86"/>
  <c r="A83" i="86"/>
  <c r="A82" i="86"/>
  <c r="A81" i="86"/>
  <c r="A80" i="86"/>
  <c r="A79" i="86"/>
  <c r="A78" i="86"/>
  <c r="A77" i="86"/>
  <c r="A76" i="86"/>
  <c r="A75" i="86"/>
  <c r="A74" i="86"/>
  <c r="A73" i="86"/>
  <c r="A72" i="86"/>
  <c r="A71" i="86"/>
  <c r="A70" i="86"/>
  <c r="A69" i="86"/>
  <c r="A68" i="86"/>
  <c r="A67" i="86"/>
  <c r="A66" i="86"/>
  <c r="A65" i="86"/>
  <c r="A64" i="86"/>
  <c r="A63" i="86"/>
  <c r="A62" i="86"/>
  <c r="A61" i="86"/>
  <c r="A60" i="86"/>
  <c r="A59" i="86"/>
  <c r="A58" i="86"/>
  <c r="B55" i="86"/>
  <c r="D55" i="86" s="1"/>
  <c r="F55" i="86"/>
  <c r="B54" i="86"/>
  <c r="F54" i="86"/>
  <c r="B53" i="86"/>
  <c r="D53" i="86" s="1"/>
  <c r="F53" i="86"/>
  <c r="B52" i="86"/>
  <c r="F52" i="86"/>
  <c r="B51" i="86"/>
  <c r="F51" i="86"/>
  <c r="B50" i="86"/>
  <c r="F50" i="86"/>
  <c r="B49" i="86"/>
  <c r="F49" i="86"/>
  <c r="B48" i="86"/>
  <c r="F48" i="86"/>
  <c r="B47" i="86"/>
  <c r="D47" i="86" s="1"/>
  <c r="F47" i="86"/>
  <c r="B46" i="86"/>
  <c r="F46" i="86"/>
  <c r="B45" i="86"/>
  <c r="D45" i="86" s="1"/>
  <c r="F45" i="86"/>
  <c r="B44" i="86"/>
  <c r="F44" i="86"/>
  <c r="B43" i="86"/>
  <c r="F43" i="86"/>
  <c r="B42" i="86"/>
  <c r="F42" i="86"/>
  <c r="B41" i="86"/>
  <c r="F41" i="86"/>
  <c r="B40" i="86"/>
  <c r="F40" i="86"/>
  <c r="B39" i="86"/>
  <c r="D39" i="86" s="1"/>
  <c r="F39" i="86"/>
  <c r="B38" i="86"/>
  <c r="F38" i="86"/>
  <c r="B37" i="86"/>
  <c r="D37" i="86" s="1"/>
  <c r="F37" i="86"/>
  <c r="B36" i="86"/>
  <c r="F36" i="86"/>
  <c r="B35" i="86"/>
  <c r="F35" i="86"/>
  <c r="B34" i="86"/>
  <c r="F34" i="86"/>
  <c r="B33" i="86"/>
  <c r="F33" i="86"/>
  <c r="B32" i="86"/>
  <c r="F32" i="86"/>
  <c r="A55" i="86"/>
  <c r="A54" i="86"/>
  <c r="A53" i="86"/>
  <c r="A52" i="86"/>
  <c r="A51" i="86"/>
  <c r="A50" i="86"/>
  <c r="A49" i="86"/>
  <c r="A48" i="86"/>
  <c r="A47" i="86"/>
  <c r="A46" i="86"/>
  <c r="A45" i="86"/>
  <c r="A44" i="86"/>
  <c r="A43" i="86"/>
  <c r="A42" i="86"/>
  <c r="A41" i="86"/>
  <c r="A40" i="86"/>
  <c r="A39" i="86"/>
  <c r="A38" i="86"/>
  <c r="A37" i="86"/>
  <c r="A36" i="86"/>
  <c r="A35" i="86"/>
  <c r="A34" i="86"/>
  <c r="A33" i="86"/>
  <c r="A32" i="86"/>
  <c r="B29" i="86"/>
  <c r="F29" i="86" s="1"/>
  <c r="E29" i="86"/>
  <c r="B28" i="86"/>
  <c r="F28" i="86"/>
  <c r="B27" i="86"/>
  <c r="E27" i="86"/>
  <c r="B26" i="86"/>
  <c r="F26" i="86"/>
  <c r="B25" i="86"/>
  <c r="D25" i="86" s="1"/>
  <c r="E25" i="86"/>
  <c r="B24" i="86"/>
  <c r="F24" i="86"/>
  <c r="B23" i="86"/>
  <c r="F23" i="86" s="1"/>
  <c r="E23" i="86"/>
  <c r="B22" i="86"/>
  <c r="F22" i="86"/>
  <c r="B21" i="86"/>
  <c r="F21" i="86" s="1"/>
  <c r="E21" i="86"/>
  <c r="B20" i="86"/>
  <c r="F20" i="86"/>
  <c r="B19" i="86"/>
  <c r="E19" i="86"/>
  <c r="B18" i="86"/>
  <c r="F18" i="86"/>
  <c r="B17" i="86"/>
  <c r="D17" i="86" s="1"/>
  <c r="E17" i="86"/>
  <c r="B16" i="86"/>
  <c r="F16" i="86"/>
  <c r="B15" i="86"/>
  <c r="F15" i="86" s="1"/>
  <c r="E15" i="86"/>
  <c r="B14" i="86"/>
  <c r="F14" i="86" s="1"/>
  <c r="B13" i="86"/>
  <c r="F13" i="86" s="1"/>
  <c r="E13" i="86"/>
  <c r="B12" i="86"/>
  <c r="B11" i="86"/>
  <c r="D11" i="86"/>
  <c r="B10" i="86"/>
  <c r="E10" i="86" s="1"/>
  <c r="B9" i="86"/>
  <c r="F9" i="86"/>
  <c r="B8" i="86"/>
  <c r="D8" i="86" s="1"/>
  <c r="B7" i="86"/>
  <c r="F7" i="86"/>
  <c r="B6" i="86"/>
  <c r="F6" i="86" s="1"/>
  <c r="B5" i="86"/>
  <c r="F5" i="86"/>
  <c r="B4" i="86"/>
  <c r="D4" i="86" s="1"/>
  <c r="A29" i="86"/>
  <c r="A28" i="86"/>
  <c r="A27" i="86"/>
  <c r="A26" i="86"/>
  <c r="A25" i="86"/>
  <c r="A24" i="86"/>
  <c r="A23" i="86"/>
  <c r="A22" i="86"/>
  <c r="A21" i="86"/>
  <c r="A20" i="86"/>
  <c r="A19" i="86"/>
  <c r="A18" i="86"/>
  <c r="A17" i="86"/>
  <c r="A16" i="86"/>
  <c r="A15" i="86"/>
  <c r="A14" i="86"/>
  <c r="A13" i="86"/>
  <c r="A12" i="86"/>
  <c r="A11" i="86"/>
  <c r="A10" i="86"/>
  <c r="A9" i="86"/>
  <c r="A8" i="86"/>
  <c r="A7" i="86"/>
  <c r="A6" i="86"/>
  <c r="A5" i="86"/>
  <c r="A4" i="86"/>
  <c r="B3" i="86"/>
  <c r="F3" i="86" s="1"/>
  <c r="A3" i="86"/>
  <c r="D33" i="86"/>
  <c r="D35" i="86"/>
  <c r="D41" i="86"/>
  <c r="D43" i="86"/>
  <c r="D49" i="86"/>
  <c r="D51" i="86"/>
  <c r="E33" i="86"/>
  <c r="E35" i="86"/>
  <c r="E41" i="86"/>
  <c r="E43" i="86"/>
  <c r="E49" i="86"/>
  <c r="E51" i="86"/>
  <c r="D59" i="86"/>
  <c r="D61" i="86"/>
  <c r="D65" i="86"/>
  <c r="D67" i="86"/>
  <c r="D69" i="86"/>
  <c r="D71" i="86"/>
  <c r="D73" i="86"/>
  <c r="D86" i="86"/>
  <c r="D90" i="86"/>
  <c r="E58" i="86"/>
  <c r="E60" i="86"/>
  <c r="E61" i="86"/>
  <c r="E65" i="86"/>
  <c r="E66" i="86"/>
  <c r="E67" i="86"/>
  <c r="E69" i="86"/>
  <c r="E70" i="86"/>
  <c r="E71" i="86"/>
  <c r="E73" i="86"/>
  <c r="E75" i="86"/>
  <c r="E79" i="86"/>
  <c r="E89" i="86"/>
  <c r="D111" i="86"/>
  <c r="D118" i="86"/>
  <c r="D122" i="86"/>
  <c r="D126" i="86"/>
  <c r="E97" i="86"/>
  <c r="E108" i="86"/>
  <c r="E113" i="86"/>
  <c r="E117" i="86"/>
  <c r="E119" i="86"/>
  <c r="E121" i="86"/>
  <c r="E123" i="86"/>
  <c r="E125" i="86"/>
  <c r="E127" i="86"/>
  <c r="E129" i="86"/>
  <c r="F133" i="86"/>
  <c r="D135" i="86"/>
  <c r="E136" i="86"/>
  <c r="F137" i="86"/>
  <c r="D139" i="86"/>
  <c r="E140" i="86"/>
  <c r="F141" i="86"/>
  <c r="D143" i="86"/>
  <c r="E144" i="86"/>
  <c r="F145" i="86"/>
  <c r="D147" i="86"/>
  <c r="E148" i="86"/>
  <c r="F149" i="86"/>
  <c r="D151" i="86"/>
  <c r="E152" i="86"/>
  <c r="F153" i="86"/>
  <c r="D155" i="86"/>
  <c r="E156" i="86"/>
  <c r="F157" i="86"/>
  <c r="D32" i="86"/>
  <c r="D34" i="86"/>
  <c r="D36" i="86"/>
  <c r="D38" i="86"/>
  <c r="D40" i="86"/>
  <c r="D42" i="86"/>
  <c r="D44" i="86"/>
  <c r="D46" i="86"/>
  <c r="D48" i="86"/>
  <c r="D50" i="86"/>
  <c r="D52" i="86"/>
  <c r="D54" i="86"/>
  <c r="E32" i="86"/>
  <c r="E34" i="86"/>
  <c r="E36" i="86"/>
  <c r="E38" i="86"/>
  <c r="E40" i="86"/>
  <c r="E42" i="86"/>
  <c r="E44" i="86"/>
  <c r="E46" i="86"/>
  <c r="E48" i="86"/>
  <c r="E50" i="86"/>
  <c r="E52" i="86"/>
  <c r="E54" i="86"/>
  <c r="D58" i="86"/>
  <c r="D60" i="86"/>
  <c r="D64" i="86"/>
  <c r="D66" i="86"/>
  <c r="D68" i="86"/>
  <c r="D70" i="86"/>
  <c r="D72" i="86"/>
  <c r="D78" i="86"/>
  <c r="D82" i="86"/>
  <c r="D105" i="86"/>
  <c r="D113" i="86"/>
  <c r="D119" i="86"/>
  <c r="D123" i="86"/>
  <c r="D127" i="86"/>
  <c r="D134" i="86"/>
  <c r="D138" i="86"/>
  <c r="D142" i="86"/>
  <c r="D146" i="86"/>
  <c r="D150" i="86"/>
  <c r="D154" i="86"/>
  <c r="D132" i="86"/>
  <c r="D5" i="86"/>
  <c r="D9" i="86"/>
  <c r="D14" i="86"/>
  <c r="D16" i="86"/>
  <c r="D18" i="86"/>
  <c r="D20" i="86"/>
  <c r="D22" i="86"/>
  <c r="D24" i="86"/>
  <c r="D26" i="86"/>
  <c r="D28" i="86"/>
  <c r="E5" i="86"/>
  <c r="E9" i="86"/>
  <c r="E14" i="86"/>
  <c r="E16" i="86"/>
  <c r="E18" i="86"/>
  <c r="E20" i="86"/>
  <c r="E22" i="86"/>
  <c r="E24" i="86"/>
  <c r="E26" i="86"/>
  <c r="E28" i="86"/>
  <c r="F10" i="86"/>
  <c r="F17" i="86"/>
  <c r="F19" i="86"/>
  <c r="F25" i="86"/>
  <c r="F27" i="86"/>
  <c r="D13" i="86"/>
  <c r="D19" i="86"/>
  <c r="D21" i="86"/>
  <c r="D27" i="86"/>
  <c r="D29" i="86"/>
  <c r="C59" i="7"/>
  <c r="K62" i="7"/>
  <c r="J62" i="7"/>
  <c r="I62" i="7"/>
  <c r="H62" i="7"/>
  <c r="G62" i="7"/>
  <c r="F62" i="7"/>
  <c r="J54" i="7"/>
  <c r="J53" i="7"/>
  <c r="J52" i="7"/>
  <c r="B2" i="79"/>
  <c r="C61" i="7"/>
  <c r="C62" i="7"/>
  <c r="C60" i="7"/>
  <c r="C58" i="7"/>
  <c r="B26" i="7"/>
  <c r="B17" i="7"/>
  <c r="B15" i="7"/>
  <c r="C55" i="7"/>
  <c r="C54" i="7"/>
  <c r="K45" i="7"/>
  <c r="K44" i="7"/>
  <c r="J45" i="7"/>
  <c r="J44" i="7"/>
  <c r="J46" i="7" s="1"/>
  <c r="I45" i="7"/>
  <c r="I44" i="7"/>
  <c r="H45" i="7"/>
  <c r="H44" i="7"/>
  <c r="H46" i="7" s="1"/>
  <c r="G45" i="7"/>
  <c r="G44" i="7"/>
  <c r="F45" i="7"/>
  <c r="F44" i="7"/>
  <c r="K8" i="79"/>
  <c r="J8" i="79"/>
  <c r="B24" i="7"/>
  <c r="N997" i="84"/>
  <c r="N999" i="84"/>
  <c r="N998" i="84"/>
  <c r="L1001" i="84"/>
  <c r="D100" i="86"/>
  <c r="AN1001" i="84"/>
  <c r="L1000" i="84"/>
  <c r="A223" i="87"/>
  <c r="A221" i="87"/>
  <c r="A219" i="87"/>
  <c r="A217" i="87"/>
  <c r="A215" i="87"/>
  <c r="A213" i="87"/>
  <c r="A211" i="87"/>
  <c r="A209" i="87"/>
  <c r="A207" i="87"/>
  <c r="A205" i="87"/>
  <c r="A203" i="87"/>
  <c r="A201" i="87"/>
  <c r="A199" i="87"/>
  <c r="A197" i="87"/>
  <c r="A195" i="87"/>
  <c r="A193" i="87"/>
  <c r="A191" i="87"/>
  <c r="A189" i="87"/>
  <c r="A187" i="87"/>
  <c r="A185" i="87"/>
  <c r="A183" i="87"/>
  <c r="A181" i="87"/>
  <c r="A179" i="87"/>
  <c r="A177" i="87"/>
  <c r="A175" i="87"/>
  <c r="A173" i="87"/>
  <c r="A171" i="87"/>
  <c r="A169" i="87"/>
  <c r="A167" i="87"/>
  <c r="A165" i="87"/>
  <c r="A163" i="87"/>
  <c r="A161" i="87"/>
  <c r="A159" i="87"/>
  <c r="A157" i="87"/>
  <c r="A155" i="87"/>
  <c r="A153" i="87"/>
  <c r="A151" i="87"/>
  <c r="A149" i="87"/>
  <c r="A147" i="87"/>
  <c r="A145" i="87"/>
  <c r="A143" i="87"/>
  <c r="A141" i="87"/>
  <c r="A139" i="87"/>
  <c r="A137" i="87"/>
  <c r="A135" i="87"/>
  <c r="A133" i="87"/>
  <c r="A131" i="87"/>
  <c r="A129" i="87"/>
  <c r="A127" i="87"/>
  <c r="A125" i="87"/>
  <c r="A123" i="87"/>
  <c r="A121" i="87"/>
  <c r="A119" i="87"/>
  <c r="A117" i="87"/>
  <c r="A115" i="87"/>
  <c r="A113" i="87"/>
  <c r="A111" i="87"/>
  <c r="A109" i="87"/>
  <c r="A107" i="87"/>
  <c r="A105" i="87"/>
  <c r="A103" i="87"/>
  <c r="A101" i="87"/>
  <c r="A99" i="87"/>
  <c r="A97" i="87"/>
  <c r="A95" i="87"/>
  <c r="A93" i="87"/>
  <c r="A91" i="87"/>
  <c r="A89" i="87"/>
  <c r="A87" i="87"/>
  <c r="A85" i="87"/>
  <c r="A83" i="87"/>
  <c r="A81" i="87"/>
  <c r="A79" i="87"/>
  <c r="A77" i="87"/>
  <c r="A75" i="87"/>
  <c r="A73" i="87"/>
  <c r="A71" i="87"/>
  <c r="A69" i="87"/>
  <c r="A67" i="87"/>
  <c r="A65" i="87"/>
  <c r="A63" i="87"/>
  <c r="A61" i="87"/>
  <c r="A59" i="87"/>
  <c r="A57" i="87"/>
  <c r="A55" i="87"/>
  <c r="A53" i="87"/>
  <c r="A51" i="87"/>
  <c r="A49" i="87"/>
  <c r="A47" i="87"/>
  <c r="N95" i="84"/>
  <c r="N97" i="84"/>
  <c r="N1013" i="84"/>
  <c r="N1039" i="84"/>
  <c r="N1193" i="84"/>
  <c r="N1196" i="84" s="1"/>
  <c r="N1177" i="84"/>
  <c r="N1180" i="84" s="1"/>
  <c r="N1141" i="84"/>
  <c r="N1115" i="84"/>
  <c r="N1117" i="84"/>
  <c r="N831" i="84"/>
  <c r="N832" i="84" s="1"/>
  <c r="N111" i="84"/>
  <c r="N1040" i="84"/>
  <c r="N1014" i="84"/>
  <c r="N99" i="84"/>
  <c r="D116" i="86"/>
  <c r="D115" i="86"/>
  <c r="D112" i="86"/>
  <c r="D110" i="86"/>
  <c r="F330" i="7"/>
  <c r="J1897" i="84"/>
  <c r="J1896" i="84"/>
  <c r="F316" i="7"/>
  <c r="F314" i="7"/>
  <c r="F313" i="7"/>
  <c r="G1817" i="84"/>
  <c r="G1786" i="84"/>
  <c r="G1787" i="84"/>
  <c r="G552" i="7"/>
  <c r="F547" i="7"/>
  <c r="F300" i="7"/>
  <c r="F546" i="7"/>
  <c r="F297" i="7"/>
  <c r="F543" i="7"/>
  <c r="F296" i="7"/>
  <c r="G542" i="7"/>
  <c r="H295" i="7"/>
  <c r="F293" i="7"/>
  <c r="F292" i="7"/>
  <c r="F535" i="7"/>
  <c r="G1576" i="84"/>
  <c r="G1577" i="84" s="1"/>
  <c r="G526" i="7" s="1"/>
  <c r="F278" i="7"/>
  <c r="F524" i="7"/>
  <c r="F277" i="7"/>
  <c r="F521" i="7"/>
  <c r="G1486" i="84"/>
  <c r="G1487" i="84"/>
  <c r="G517" i="7" s="1"/>
  <c r="F267" i="7"/>
  <c r="F262" i="7"/>
  <c r="F261" i="7"/>
  <c r="F260" i="7"/>
  <c r="F259" i="7"/>
  <c r="F503" i="7"/>
  <c r="F248" i="7"/>
  <c r="G1316" i="84"/>
  <c r="G1317" i="84" s="1"/>
  <c r="G495" i="7" s="1"/>
  <c r="G1306" i="84"/>
  <c r="G1307" i="84"/>
  <c r="F246" i="7"/>
  <c r="F245" i="7"/>
  <c r="F244" i="7"/>
  <c r="F241" i="7"/>
  <c r="F485" i="7"/>
  <c r="F238" i="7"/>
  <c r="H1197" i="84"/>
  <c r="F483" i="7"/>
  <c r="H1196" i="84"/>
  <c r="F482" i="7"/>
  <c r="G233" i="7"/>
  <c r="H1145" i="84"/>
  <c r="G1145" i="84"/>
  <c r="H1144" i="84"/>
  <c r="G1144" i="84"/>
  <c r="F478" i="7"/>
  <c r="H1119" i="84"/>
  <c r="H1118" i="84"/>
  <c r="F229" i="7"/>
  <c r="F228" i="7"/>
  <c r="F227" i="7"/>
  <c r="F473" i="7"/>
  <c r="F226" i="7"/>
  <c r="H1043" i="84"/>
  <c r="H1042" i="84"/>
  <c r="H1017" i="84"/>
  <c r="H1016" i="84"/>
  <c r="H1001" i="84"/>
  <c r="H1000" i="84"/>
  <c r="G218" i="7"/>
  <c r="G463" i="7"/>
  <c r="G216" i="7"/>
  <c r="G934" i="84"/>
  <c r="G935" i="84"/>
  <c r="G456" i="7"/>
  <c r="G207" i="7"/>
  <c r="G206" i="7"/>
  <c r="G203" i="7"/>
  <c r="G202" i="7"/>
  <c r="G201" i="7"/>
  <c r="G200" i="7"/>
  <c r="H835" i="84"/>
  <c r="H834" i="84"/>
  <c r="G439" i="7"/>
  <c r="G190" i="7"/>
  <c r="F189" i="7"/>
  <c r="G435" i="7"/>
  <c r="G188" i="7"/>
  <c r="G434" i="7"/>
  <c r="G183" i="7"/>
  <c r="F182" i="7"/>
  <c r="H617" i="84"/>
  <c r="H616" i="84"/>
  <c r="J616" i="84"/>
  <c r="H601" i="84"/>
  <c r="H600" i="84"/>
  <c r="G174" i="7"/>
  <c r="G163" i="7"/>
  <c r="G162" i="7"/>
  <c r="G408" i="7"/>
  <c r="G161" i="7"/>
  <c r="G160" i="7"/>
  <c r="G404" i="7"/>
  <c r="G402" i="7"/>
  <c r="G155" i="7"/>
  <c r="G401" i="7"/>
  <c r="G399" i="7"/>
  <c r="G152" i="7"/>
  <c r="G396" i="7"/>
  <c r="G392" i="7"/>
  <c r="G145" i="7"/>
  <c r="G144" i="7"/>
  <c r="J285" i="84"/>
  <c r="F134" i="7"/>
  <c r="G134" i="7"/>
  <c r="G379" i="7"/>
  <c r="H115" i="84"/>
  <c r="H114" i="84"/>
  <c r="G33" i="84"/>
  <c r="J33" i="84"/>
  <c r="AN1017" i="84"/>
  <c r="K1017" i="84"/>
  <c r="L1017" i="84"/>
  <c r="K1043" i="84"/>
  <c r="K1042" i="84"/>
  <c r="AN1043" i="84"/>
  <c r="L1043" i="84"/>
  <c r="A19" i="87"/>
  <c r="A17" i="87"/>
  <c r="A15" i="87"/>
  <c r="A13" i="87"/>
  <c r="A11" i="87"/>
  <c r="A9" i="87"/>
  <c r="A7" i="87"/>
  <c r="A5" i="87"/>
  <c r="A3" i="87"/>
  <c r="G62" i="84"/>
  <c r="G63" i="84"/>
  <c r="G43" i="84"/>
  <c r="G113" i="7"/>
  <c r="G23" i="84"/>
  <c r="H12" i="84"/>
  <c r="H13" i="84"/>
  <c r="G13" i="84"/>
  <c r="I552" i="7"/>
  <c r="I551" i="7"/>
  <c r="I550" i="7"/>
  <c r="I549" i="7"/>
  <c r="I548" i="7"/>
  <c r="I547" i="7"/>
  <c r="I546" i="7"/>
  <c r="I545" i="7"/>
  <c r="I544" i="7"/>
  <c r="I543" i="7"/>
  <c r="I542" i="7"/>
  <c r="I541" i="7"/>
  <c r="I540" i="7"/>
  <c r="I539" i="7"/>
  <c r="I538" i="7"/>
  <c r="I537" i="7"/>
  <c r="I536" i="7"/>
  <c r="H552" i="7"/>
  <c r="J552" i="7"/>
  <c r="H551" i="7"/>
  <c r="H550" i="7"/>
  <c r="H549" i="7"/>
  <c r="H548" i="7"/>
  <c r="H547" i="7"/>
  <c r="H546" i="7"/>
  <c r="H545" i="7"/>
  <c r="H544" i="7"/>
  <c r="H543" i="7"/>
  <c r="H542" i="7"/>
  <c r="J542" i="7"/>
  <c r="H541" i="7"/>
  <c r="J541" i="7" s="1"/>
  <c r="H540" i="7"/>
  <c r="H539" i="7"/>
  <c r="H538" i="7"/>
  <c r="J538" i="7" s="1"/>
  <c r="H537" i="7"/>
  <c r="H536" i="7"/>
  <c r="G551" i="7"/>
  <c r="G550" i="7"/>
  <c r="G549" i="7"/>
  <c r="G548" i="7"/>
  <c r="G547" i="7"/>
  <c r="G546" i="7"/>
  <c r="G545" i="7"/>
  <c r="G544" i="7"/>
  <c r="G543" i="7"/>
  <c r="G541" i="7"/>
  <c r="G540" i="7"/>
  <c r="G539" i="7"/>
  <c r="G538" i="7"/>
  <c r="G537" i="7"/>
  <c r="G536" i="7"/>
  <c r="F552" i="7"/>
  <c r="F551" i="7"/>
  <c r="F549" i="7"/>
  <c r="F545" i="7"/>
  <c r="F542" i="7"/>
  <c r="F540" i="7"/>
  <c r="F537" i="7"/>
  <c r="C552" i="7"/>
  <c r="C551" i="7"/>
  <c r="C550" i="7"/>
  <c r="C549" i="7"/>
  <c r="C548" i="7"/>
  <c r="C547" i="7"/>
  <c r="C546" i="7"/>
  <c r="C545" i="7"/>
  <c r="C544" i="7"/>
  <c r="C543" i="7"/>
  <c r="C542" i="7"/>
  <c r="C541" i="7"/>
  <c r="C540" i="7"/>
  <c r="C539" i="7"/>
  <c r="C538" i="7"/>
  <c r="C537" i="7"/>
  <c r="C536" i="7"/>
  <c r="I535" i="7"/>
  <c r="H535" i="7"/>
  <c r="G535" i="7"/>
  <c r="C535" i="7"/>
  <c r="A552" i="7"/>
  <c r="A551" i="7"/>
  <c r="A550" i="7"/>
  <c r="A549" i="7"/>
  <c r="A548" i="7"/>
  <c r="A547" i="7"/>
  <c r="A546" i="7"/>
  <c r="A545" i="7"/>
  <c r="A544" i="7"/>
  <c r="A543" i="7"/>
  <c r="A542" i="7"/>
  <c r="A541" i="7"/>
  <c r="A540" i="7"/>
  <c r="A539" i="7"/>
  <c r="A538" i="7"/>
  <c r="A537" i="7"/>
  <c r="A536" i="7"/>
  <c r="A535" i="7"/>
  <c r="A305" i="7"/>
  <c r="A304" i="7"/>
  <c r="A303" i="7"/>
  <c r="A302" i="7"/>
  <c r="A301" i="7"/>
  <c r="A300" i="7"/>
  <c r="A299" i="7"/>
  <c r="A298" i="7"/>
  <c r="A297" i="7"/>
  <c r="A296" i="7"/>
  <c r="A295" i="7"/>
  <c r="A294" i="7"/>
  <c r="A293" i="7"/>
  <c r="A292" i="7"/>
  <c r="A291" i="7"/>
  <c r="A290" i="7"/>
  <c r="A289" i="7"/>
  <c r="A288" i="7"/>
  <c r="I528" i="7"/>
  <c r="I527" i="7"/>
  <c r="I526" i="7"/>
  <c r="I525" i="7"/>
  <c r="I524" i="7"/>
  <c r="I523" i="7"/>
  <c r="I522" i="7"/>
  <c r="I521" i="7"/>
  <c r="I520" i="7"/>
  <c r="I519" i="7"/>
  <c r="I518" i="7"/>
  <c r="I517" i="7"/>
  <c r="I516" i="7"/>
  <c r="I515" i="7"/>
  <c r="I514" i="7"/>
  <c r="I513" i="7"/>
  <c r="I512" i="7"/>
  <c r="I511" i="7"/>
  <c r="I510" i="7"/>
  <c r="I509" i="7"/>
  <c r="I508" i="7"/>
  <c r="I507" i="7"/>
  <c r="I506" i="7"/>
  <c r="I505" i="7"/>
  <c r="I504" i="7"/>
  <c r="G528" i="7"/>
  <c r="G527" i="7"/>
  <c r="G525" i="7"/>
  <c r="G523" i="7"/>
  <c r="G521" i="7"/>
  <c r="G519" i="7"/>
  <c r="G516" i="7"/>
  <c r="G515" i="7"/>
  <c r="G514" i="7"/>
  <c r="G513" i="7"/>
  <c r="G512" i="7"/>
  <c r="G511" i="7"/>
  <c r="G510" i="7"/>
  <c r="G509" i="7"/>
  <c r="G508" i="7"/>
  <c r="G507" i="7"/>
  <c r="G506" i="7"/>
  <c r="G505" i="7"/>
  <c r="G504" i="7"/>
  <c r="F528" i="7"/>
  <c r="F526" i="7"/>
  <c r="F525" i="7"/>
  <c r="F523" i="7"/>
  <c r="F522" i="7"/>
  <c r="F520" i="7"/>
  <c r="F519" i="7"/>
  <c r="F518" i="7"/>
  <c r="F517" i="7"/>
  <c r="F516" i="7"/>
  <c r="F512" i="7"/>
  <c r="F510" i="7"/>
  <c r="F508" i="7"/>
  <c r="F506" i="7"/>
  <c r="F504" i="7"/>
  <c r="C528" i="7"/>
  <c r="C527" i="7"/>
  <c r="C526" i="7"/>
  <c r="C525" i="7"/>
  <c r="C524" i="7"/>
  <c r="C523" i="7"/>
  <c r="C522" i="7"/>
  <c r="C521" i="7"/>
  <c r="C520" i="7"/>
  <c r="C519" i="7"/>
  <c r="C518" i="7"/>
  <c r="C517" i="7"/>
  <c r="C516" i="7"/>
  <c r="C515" i="7"/>
  <c r="C514" i="7"/>
  <c r="C513" i="7"/>
  <c r="C512" i="7"/>
  <c r="C511" i="7"/>
  <c r="C510" i="7"/>
  <c r="C509" i="7"/>
  <c r="C508" i="7"/>
  <c r="C507" i="7"/>
  <c r="C506" i="7"/>
  <c r="C505" i="7"/>
  <c r="C504" i="7"/>
  <c r="I503" i="7"/>
  <c r="G503" i="7"/>
  <c r="C503" i="7"/>
  <c r="A528" i="7"/>
  <c r="A527" i="7"/>
  <c r="A526" i="7"/>
  <c r="A525" i="7"/>
  <c r="A524" i="7"/>
  <c r="A523" i="7"/>
  <c r="A522" i="7"/>
  <c r="A521" i="7"/>
  <c r="A520" i="7"/>
  <c r="A519" i="7"/>
  <c r="A518" i="7"/>
  <c r="A517" i="7"/>
  <c r="A516" i="7"/>
  <c r="A515" i="7"/>
  <c r="A514" i="7"/>
  <c r="A513" i="7"/>
  <c r="A512" i="7"/>
  <c r="A511" i="7"/>
  <c r="A510" i="7"/>
  <c r="A509" i="7"/>
  <c r="A508" i="7"/>
  <c r="A507" i="7"/>
  <c r="A506" i="7"/>
  <c r="A505" i="7"/>
  <c r="A504" i="7"/>
  <c r="A503" i="7"/>
  <c r="A281" i="7"/>
  <c r="A280" i="7"/>
  <c r="A279" i="7"/>
  <c r="A278" i="7"/>
  <c r="A277" i="7"/>
  <c r="A276" i="7"/>
  <c r="A275" i="7"/>
  <c r="A274" i="7"/>
  <c r="A273" i="7"/>
  <c r="A272" i="7"/>
  <c r="A271" i="7"/>
  <c r="A270" i="7"/>
  <c r="A269" i="7"/>
  <c r="A268" i="7"/>
  <c r="A267" i="7"/>
  <c r="A266" i="7"/>
  <c r="A265" i="7"/>
  <c r="A264" i="7"/>
  <c r="A263" i="7"/>
  <c r="A262" i="7"/>
  <c r="A261" i="7"/>
  <c r="A260" i="7"/>
  <c r="A259" i="7"/>
  <c r="A258" i="7"/>
  <c r="A257" i="7"/>
  <c r="A256" i="7"/>
  <c r="A496" i="7"/>
  <c r="A495" i="7"/>
  <c r="A494" i="7"/>
  <c r="A493" i="7"/>
  <c r="A492" i="7"/>
  <c r="A491" i="7"/>
  <c r="A490" i="7"/>
  <c r="A489" i="7"/>
  <c r="A488" i="7"/>
  <c r="A487" i="7"/>
  <c r="A486" i="7"/>
  <c r="A485" i="7"/>
  <c r="A484" i="7"/>
  <c r="A483" i="7"/>
  <c r="A482" i="7"/>
  <c r="A481" i="7"/>
  <c r="A480" i="7"/>
  <c r="A479" i="7"/>
  <c r="A478" i="7"/>
  <c r="A477" i="7"/>
  <c r="A476" i="7"/>
  <c r="A475" i="7"/>
  <c r="A474" i="7"/>
  <c r="A473" i="7"/>
  <c r="A472" i="7"/>
  <c r="A471" i="7"/>
  <c r="A470" i="7"/>
  <c r="A469" i="7"/>
  <c r="A468" i="7"/>
  <c r="A467" i="7"/>
  <c r="A466" i="7"/>
  <c r="A465" i="7"/>
  <c r="A464" i="7"/>
  <c r="A463" i="7"/>
  <c r="A249" i="7"/>
  <c r="A248" i="7"/>
  <c r="A247" i="7"/>
  <c r="A246" i="7"/>
  <c r="A245" i="7"/>
  <c r="A244"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456" i="7"/>
  <c r="A455" i="7"/>
  <c r="A454" i="7"/>
  <c r="A453" i="7"/>
  <c r="A452" i="7"/>
  <c r="A451" i="7"/>
  <c r="A450" i="7"/>
  <c r="A449" i="7"/>
  <c r="A448" i="7"/>
  <c r="A447" i="7"/>
  <c r="A446" i="7"/>
  <c r="A445" i="7"/>
  <c r="A444" i="7"/>
  <c r="A443" i="7"/>
  <c r="A442" i="7"/>
  <c r="A441" i="7"/>
  <c r="A440" i="7"/>
  <c r="A439" i="7"/>
  <c r="A438" i="7"/>
  <c r="A437" i="7"/>
  <c r="A436" i="7"/>
  <c r="A435" i="7"/>
  <c r="A434" i="7"/>
  <c r="A433" i="7"/>
  <c r="A432" i="7"/>
  <c r="A431" i="7"/>
  <c r="A430" i="7"/>
  <c r="A429" i="7"/>
  <c r="A428" i="7"/>
  <c r="A427" i="7"/>
  <c r="A426" i="7"/>
  <c r="A425" i="7"/>
  <c r="A424" i="7"/>
  <c r="A423" i="7"/>
  <c r="A422" i="7"/>
  <c r="A421" i="7"/>
  <c r="A209" i="7"/>
  <c r="A208" i="7"/>
  <c r="A207" i="7"/>
  <c r="A206" i="7"/>
  <c r="A205" i="7"/>
  <c r="A204" i="7"/>
  <c r="A203" i="7"/>
  <c r="A202" i="7"/>
  <c r="A201" i="7"/>
  <c r="A200" i="7"/>
  <c r="A199" i="7"/>
  <c r="A198" i="7"/>
  <c r="A197" i="7"/>
  <c r="A196" i="7"/>
  <c r="A195" i="7"/>
  <c r="A194" i="7"/>
  <c r="A193" i="7"/>
  <c r="A192" i="7"/>
  <c r="A191" i="7"/>
  <c r="A190" i="7"/>
  <c r="A189" i="7"/>
  <c r="A188" i="7"/>
  <c r="A187" i="7"/>
  <c r="A186" i="7"/>
  <c r="A185" i="7"/>
  <c r="A184" i="7"/>
  <c r="A183" i="7"/>
  <c r="A182" i="7"/>
  <c r="A181" i="7"/>
  <c r="A180" i="7"/>
  <c r="A179" i="7"/>
  <c r="A178" i="7"/>
  <c r="A177" i="7"/>
  <c r="A176" i="7"/>
  <c r="A175" i="7"/>
  <c r="A174" i="7"/>
  <c r="A414" i="7"/>
  <c r="A413" i="7"/>
  <c r="A412" i="7"/>
  <c r="A411" i="7"/>
  <c r="A410" i="7"/>
  <c r="A409" i="7"/>
  <c r="A408" i="7"/>
  <c r="A407" i="7"/>
  <c r="A406" i="7"/>
  <c r="A405" i="7"/>
  <c r="A404" i="7"/>
  <c r="A403" i="7"/>
  <c r="A402" i="7"/>
  <c r="A401" i="7"/>
  <c r="A400" i="7"/>
  <c r="A399" i="7"/>
  <c r="A398" i="7"/>
  <c r="A397" i="7"/>
  <c r="A396" i="7"/>
  <c r="A395" i="7"/>
  <c r="A394" i="7"/>
  <c r="A393" i="7"/>
  <c r="A392" i="7"/>
  <c r="A391" i="7"/>
  <c r="A167" i="7"/>
  <c r="A166" i="7"/>
  <c r="A165" i="7"/>
  <c r="A164" i="7"/>
  <c r="A163" i="7"/>
  <c r="A162" i="7"/>
  <c r="A161" i="7"/>
  <c r="A160" i="7"/>
  <c r="A159" i="7"/>
  <c r="A158" i="7"/>
  <c r="A157" i="7"/>
  <c r="A156" i="7"/>
  <c r="A155" i="7"/>
  <c r="A154" i="7"/>
  <c r="A153" i="7"/>
  <c r="A152" i="7"/>
  <c r="A151" i="7"/>
  <c r="A150" i="7"/>
  <c r="A149" i="7"/>
  <c r="A148" i="7"/>
  <c r="A147" i="7"/>
  <c r="A146" i="7"/>
  <c r="A145" i="7"/>
  <c r="A144" i="7"/>
  <c r="A385" i="7"/>
  <c r="A384" i="7"/>
  <c r="A383" i="7"/>
  <c r="A382" i="7"/>
  <c r="A381" i="7"/>
  <c r="A380" i="7"/>
  <c r="A379" i="7"/>
  <c r="A378" i="7"/>
  <c r="A377" i="7"/>
  <c r="A376" i="7"/>
  <c r="A375" i="7"/>
  <c r="A374" i="7"/>
  <c r="A373" i="7"/>
  <c r="A372" i="7"/>
  <c r="A371" i="7"/>
  <c r="A370" i="7"/>
  <c r="A369" i="7"/>
  <c r="A368" i="7"/>
  <c r="A367" i="7"/>
  <c r="A366" i="7"/>
  <c r="A365" i="7"/>
  <c r="A364" i="7"/>
  <c r="A363" i="7"/>
  <c r="A362" i="7"/>
  <c r="A361" i="7"/>
  <c r="A360" i="7"/>
  <c r="A359"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1" i="7"/>
  <c r="A112" i="7"/>
  <c r="I496" i="7"/>
  <c r="I495" i="7"/>
  <c r="I494" i="7"/>
  <c r="I493" i="7"/>
  <c r="I492" i="7"/>
  <c r="I491" i="7"/>
  <c r="I490" i="7"/>
  <c r="I489" i="7"/>
  <c r="I488" i="7"/>
  <c r="I487" i="7"/>
  <c r="I486" i="7"/>
  <c r="I485" i="7"/>
  <c r="I484" i="7"/>
  <c r="I483" i="7"/>
  <c r="I482" i="7"/>
  <c r="I481" i="7"/>
  <c r="I480" i="7"/>
  <c r="I479" i="7"/>
  <c r="I478" i="7"/>
  <c r="I477" i="7"/>
  <c r="I476" i="7"/>
  <c r="I475" i="7"/>
  <c r="I474" i="7"/>
  <c r="I473" i="7"/>
  <c r="I472" i="7"/>
  <c r="I471" i="7"/>
  <c r="I470" i="7"/>
  <c r="I469" i="7"/>
  <c r="I468" i="7"/>
  <c r="I467" i="7"/>
  <c r="I466" i="7"/>
  <c r="I465" i="7"/>
  <c r="I464" i="7"/>
  <c r="G496" i="7"/>
  <c r="G494" i="7"/>
  <c r="G493" i="7"/>
  <c r="G492" i="7"/>
  <c r="G491" i="7"/>
  <c r="G490" i="7"/>
  <c r="G489" i="7"/>
  <c r="G488" i="7"/>
  <c r="G487" i="7"/>
  <c r="G486" i="7"/>
  <c r="G485" i="7"/>
  <c r="G484" i="7"/>
  <c r="G483" i="7"/>
  <c r="G482" i="7"/>
  <c r="G481" i="7"/>
  <c r="G480" i="7"/>
  <c r="G479" i="7"/>
  <c r="G478" i="7"/>
  <c r="G476" i="7"/>
  <c r="G475" i="7"/>
  <c r="G474" i="7"/>
  <c r="G473" i="7"/>
  <c r="G472" i="7"/>
  <c r="G471" i="7"/>
  <c r="G470" i="7"/>
  <c r="G469" i="7"/>
  <c r="G468" i="7"/>
  <c r="G467" i="7"/>
  <c r="G466" i="7"/>
  <c r="G465" i="7"/>
  <c r="G464" i="7"/>
  <c r="F495" i="7"/>
  <c r="F494" i="7"/>
  <c r="F493" i="7"/>
  <c r="F491" i="7"/>
  <c r="F489" i="7"/>
  <c r="F487" i="7"/>
  <c r="F484" i="7"/>
  <c r="F481" i="7"/>
  <c r="F480" i="7"/>
  <c r="F479" i="7"/>
  <c r="F477" i="7"/>
  <c r="F476" i="7"/>
  <c r="F475" i="7"/>
  <c r="F474" i="7"/>
  <c r="F472" i="7"/>
  <c r="F471" i="7"/>
  <c r="F470" i="7"/>
  <c r="F469" i="7"/>
  <c r="F468" i="7"/>
  <c r="F467" i="7"/>
  <c r="F466" i="7"/>
  <c r="F465" i="7"/>
  <c r="F464" i="7"/>
  <c r="C496" i="7"/>
  <c r="C495" i="7"/>
  <c r="C494" i="7"/>
  <c r="C493" i="7"/>
  <c r="C492" i="7"/>
  <c r="C491" i="7"/>
  <c r="C490" i="7"/>
  <c r="C489" i="7"/>
  <c r="C488" i="7"/>
  <c r="C487" i="7"/>
  <c r="C486" i="7"/>
  <c r="C485" i="7"/>
  <c r="C484" i="7"/>
  <c r="C483" i="7"/>
  <c r="C482" i="7"/>
  <c r="C481" i="7"/>
  <c r="C480" i="7"/>
  <c r="C479" i="7"/>
  <c r="C478" i="7"/>
  <c r="C477" i="7"/>
  <c r="C476" i="7"/>
  <c r="C475" i="7"/>
  <c r="C474" i="7"/>
  <c r="C473" i="7"/>
  <c r="C472" i="7"/>
  <c r="C471" i="7"/>
  <c r="C470" i="7"/>
  <c r="C469" i="7"/>
  <c r="C468" i="7"/>
  <c r="C467" i="7"/>
  <c r="C466" i="7"/>
  <c r="C465" i="7"/>
  <c r="C464" i="7"/>
  <c r="I463" i="7"/>
  <c r="F463" i="7"/>
  <c r="C463" i="7"/>
  <c r="I456" i="7"/>
  <c r="I455" i="7"/>
  <c r="I454" i="7"/>
  <c r="I453" i="7"/>
  <c r="I452" i="7"/>
  <c r="I451" i="7"/>
  <c r="I450" i="7"/>
  <c r="I449" i="7"/>
  <c r="I448" i="7"/>
  <c r="I447" i="7"/>
  <c r="I446" i="7"/>
  <c r="I445" i="7"/>
  <c r="I444" i="7"/>
  <c r="I443" i="7"/>
  <c r="I442" i="7"/>
  <c r="I441" i="7"/>
  <c r="I440" i="7"/>
  <c r="I439" i="7"/>
  <c r="I438" i="7"/>
  <c r="I437" i="7"/>
  <c r="I436" i="7"/>
  <c r="I435" i="7"/>
  <c r="I434" i="7"/>
  <c r="I433" i="7"/>
  <c r="I432" i="7"/>
  <c r="I431" i="7"/>
  <c r="I430" i="7"/>
  <c r="I429" i="7"/>
  <c r="I428" i="7"/>
  <c r="I427" i="7"/>
  <c r="I426" i="7"/>
  <c r="I425" i="7"/>
  <c r="I424" i="7"/>
  <c r="I423" i="7"/>
  <c r="I422" i="7"/>
  <c r="G455" i="7"/>
  <c r="G454" i="7"/>
  <c r="G451" i="7"/>
  <c r="G450" i="7"/>
  <c r="G449" i="7"/>
  <c r="G448" i="7"/>
  <c r="G446" i="7"/>
  <c r="G445" i="7"/>
  <c r="G444" i="7"/>
  <c r="G443" i="7"/>
  <c r="G441" i="7"/>
  <c r="G438" i="7"/>
  <c r="G436" i="7"/>
  <c r="G433" i="7"/>
  <c r="G432" i="7"/>
  <c r="G431" i="7"/>
  <c r="G430" i="7"/>
  <c r="G429" i="7"/>
  <c r="G428" i="7"/>
  <c r="G427" i="7"/>
  <c r="G426" i="7"/>
  <c r="G425" i="7"/>
  <c r="G424" i="7"/>
  <c r="G423" i="7"/>
  <c r="G422" i="7"/>
  <c r="F456" i="7"/>
  <c r="F455" i="7"/>
  <c r="F454" i="7"/>
  <c r="F453" i="7"/>
  <c r="F452" i="7"/>
  <c r="F451" i="7"/>
  <c r="F450" i="7"/>
  <c r="F449" i="7"/>
  <c r="F448" i="7"/>
  <c r="F447" i="7"/>
  <c r="F446" i="7"/>
  <c r="F445" i="7"/>
  <c r="F444" i="7"/>
  <c r="F443" i="7"/>
  <c r="F442" i="7"/>
  <c r="F441" i="7"/>
  <c r="F439" i="7"/>
  <c r="F438" i="7"/>
  <c r="F437" i="7"/>
  <c r="F436" i="7"/>
  <c r="F435" i="7"/>
  <c r="F434" i="7"/>
  <c r="F433" i="7"/>
  <c r="F432" i="7"/>
  <c r="F431" i="7"/>
  <c r="F430" i="7"/>
  <c r="F429" i="7"/>
  <c r="F428" i="7"/>
  <c r="F427" i="7"/>
  <c r="F426" i="7"/>
  <c r="F425" i="7"/>
  <c r="F424" i="7"/>
  <c r="F423" i="7"/>
  <c r="F422" i="7"/>
  <c r="C456" i="7"/>
  <c r="C455" i="7"/>
  <c r="C454" i="7"/>
  <c r="C453" i="7"/>
  <c r="C452" i="7"/>
  <c r="C451" i="7"/>
  <c r="C450" i="7"/>
  <c r="C449" i="7"/>
  <c r="C448" i="7"/>
  <c r="C447" i="7"/>
  <c r="C446" i="7"/>
  <c r="C445" i="7"/>
  <c r="C444" i="7"/>
  <c r="C443" i="7"/>
  <c r="C442" i="7"/>
  <c r="C441" i="7"/>
  <c r="C440" i="7"/>
  <c r="C439" i="7"/>
  <c r="C438" i="7"/>
  <c r="C437" i="7"/>
  <c r="C436" i="7"/>
  <c r="C435" i="7"/>
  <c r="C434" i="7"/>
  <c r="C433" i="7"/>
  <c r="C432" i="7"/>
  <c r="C431" i="7"/>
  <c r="C430" i="7"/>
  <c r="C429" i="7"/>
  <c r="C428" i="7"/>
  <c r="C427" i="7"/>
  <c r="C426" i="7"/>
  <c r="C425" i="7"/>
  <c r="C424" i="7"/>
  <c r="C423" i="7"/>
  <c r="C422" i="7"/>
  <c r="I421" i="7"/>
  <c r="G421" i="7"/>
  <c r="F421" i="7"/>
  <c r="C421" i="7"/>
  <c r="I414" i="7"/>
  <c r="I413" i="7"/>
  <c r="I412" i="7"/>
  <c r="I411" i="7"/>
  <c r="I410" i="7"/>
  <c r="I409" i="7"/>
  <c r="I408" i="7"/>
  <c r="I407" i="7"/>
  <c r="I406" i="7"/>
  <c r="I405" i="7"/>
  <c r="I404" i="7"/>
  <c r="I403" i="7"/>
  <c r="I402" i="7"/>
  <c r="I401" i="7"/>
  <c r="I400" i="7"/>
  <c r="I399" i="7"/>
  <c r="I398" i="7"/>
  <c r="I397" i="7"/>
  <c r="I396" i="7"/>
  <c r="I395" i="7"/>
  <c r="I394" i="7"/>
  <c r="I393" i="7"/>
  <c r="I392" i="7"/>
  <c r="G414" i="7"/>
  <c r="G413" i="7"/>
  <c r="G412" i="7"/>
  <c r="G411" i="7"/>
  <c r="G410" i="7"/>
  <c r="G409" i="7"/>
  <c r="G407" i="7"/>
  <c r="G406" i="7"/>
  <c r="G405" i="7"/>
  <c r="G403" i="7"/>
  <c r="G400" i="7"/>
  <c r="G398" i="7"/>
  <c r="G397" i="7"/>
  <c r="G395" i="7"/>
  <c r="G394" i="7"/>
  <c r="G393" i="7"/>
  <c r="F414" i="7"/>
  <c r="F413" i="7"/>
  <c r="F412" i="7"/>
  <c r="F411" i="7"/>
  <c r="F410" i="7"/>
  <c r="F409" i="7"/>
  <c r="F408" i="7"/>
  <c r="F407" i="7"/>
  <c r="F406" i="7"/>
  <c r="F405" i="7"/>
  <c r="F404" i="7"/>
  <c r="F403" i="7"/>
  <c r="F402" i="7"/>
  <c r="F401" i="7"/>
  <c r="F400" i="7"/>
  <c r="F399" i="7"/>
  <c r="F398" i="7"/>
  <c r="F397" i="7"/>
  <c r="F396" i="7"/>
  <c r="F395" i="7"/>
  <c r="F394" i="7"/>
  <c r="F393" i="7"/>
  <c r="F392" i="7"/>
  <c r="C414" i="7"/>
  <c r="C413" i="7"/>
  <c r="C412" i="7"/>
  <c r="C411" i="7"/>
  <c r="C410" i="7"/>
  <c r="C409" i="7"/>
  <c r="C408" i="7"/>
  <c r="C407" i="7"/>
  <c r="C406" i="7"/>
  <c r="C405" i="7"/>
  <c r="C404" i="7"/>
  <c r="C403" i="7"/>
  <c r="C402" i="7"/>
  <c r="C401" i="7"/>
  <c r="C400" i="7"/>
  <c r="C399" i="7"/>
  <c r="C398" i="7"/>
  <c r="C397" i="7"/>
  <c r="C396" i="7"/>
  <c r="C395" i="7"/>
  <c r="C394" i="7"/>
  <c r="C393" i="7"/>
  <c r="C392" i="7"/>
  <c r="I391" i="7"/>
  <c r="G391" i="7"/>
  <c r="F391" i="7"/>
  <c r="C391" i="7"/>
  <c r="I385" i="7"/>
  <c r="I384" i="7"/>
  <c r="I383" i="7"/>
  <c r="I382" i="7"/>
  <c r="I381" i="7"/>
  <c r="I380" i="7"/>
  <c r="I379" i="7"/>
  <c r="I378" i="7"/>
  <c r="I377" i="7"/>
  <c r="I376" i="7"/>
  <c r="G385" i="7"/>
  <c r="G384" i="7"/>
  <c r="G383" i="7"/>
  <c r="G382" i="7"/>
  <c r="G381" i="7"/>
  <c r="G380" i="7"/>
  <c r="G378" i="7"/>
  <c r="G377" i="7"/>
  <c r="G376" i="7"/>
  <c r="F385" i="7"/>
  <c r="F384" i="7"/>
  <c r="F383" i="7"/>
  <c r="F382" i="7"/>
  <c r="F381" i="7"/>
  <c r="F380" i="7"/>
  <c r="F378" i="7"/>
  <c r="F377" i="7"/>
  <c r="F376" i="7"/>
  <c r="C385" i="7"/>
  <c r="C384" i="7"/>
  <c r="C383" i="7"/>
  <c r="C382" i="7"/>
  <c r="C381" i="7"/>
  <c r="C380" i="7"/>
  <c r="C379" i="7"/>
  <c r="C378" i="7"/>
  <c r="C377" i="7"/>
  <c r="C376" i="7"/>
  <c r="I305" i="7"/>
  <c r="I304" i="7"/>
  <c r="I303" i="7"/>
  <c r="I302" i="7"/>
  <c r="I301" i="7"/>
  <c r="I300" i="7"/>
  <c r="I299" i="7"/>
  <c r="I298" i="7"/>
  <c r="I297" i="7"/>
  <c r="I296" i="7"/>
  <c r="I295" i="7"/>
  <c r="I294" i="7"/>
  <c r="I293" i="7"/>
  <c r="I292" i="7"/>
  <c r="I291" i="7"/>
  <c r="I290" i="7"/>
  <c r="I289" i="7"/>
  <c r="H305" i="7"/>
  <c r="J305" i="7"/>
  <c r="H304" i="7"/>
  <c r="J304" i="7" s="1"/>
  <c r="H303" i="7"/>
  <c r="H302" i="7"/>
  <c r="H301" i="7"/>
  <c r="J301" i="7" s="1"/>
  <c r="H300" i="7"/>
  <c r="J300" i="7"/>
  <c r="H299" i="7"/>
  <c r="H298" i="7"/>
  <c r="H297" i="7"/>
  <c r="J297" i="7"/>
  <c r="H296" i="7"/>
  <c r="J296" i="7" s="1"/>
  <c r="H294" i="7"/>
  <c r="H293" i="7"/>
  <c r="H292" i="7"/>
  <c r="J292" i="7" s="1"/>
  <c r="H291" i="7"/>
  <c r="H290" i="7"/>
  <c r="H289" i="7"/>
  <c r="G305" i="7"/>
  <c r="G304" i="7"/>
  <c r="G303" i="7"/>
  <c r="G302" i="7"/>
  <c r="G301" i="7"/>
  <c r="G300" i="7"/>
  <c r="G299" i="7"/>
  <c r="G298" i="7"/>
  <c r="G297" i="7"/>
  <c r="G296" i="7"/>
  <c r="G295" i="7"/>
  <c r="G294" i="7"/>
  <c r="G293" i="7"/>
  <c r="G292" i="7"/>
  <c r="G291" i="7"/>
  <c r="G290" i="7"/>
  <c r="G289" i="7"/>
  <c r="F305" i="7"/>
  <c r="F304" i="7"/>
  <c r="F303" i="7"/>
  <c r="F302" i="7"/>
  <c r="F301" i="7"/>
  <c r="F299" i="7"/>
  <c r="F298" i="7"/>
  <c r="F295" i="7"/>
  <c r="F294" i="7"/>
  <c r="F291" i="7"/>
  <c r="F290" i="7"/>
  <c r="F289" i="7"/>
  <c r="C305" i="7"/>
  <c r="C304" i="7"/>
  <c r="C303" i="7"/>
  <c r="C302" i="7"/>
  <c r="C301" i="7"/>
  <c r="C300" i="7"/>
  <c r="C299" i="7"/>
  <c r="C298" i="7"/>
  <c r="C297" i="7"/>
  <c r="C296" i="7"/>
  <c r="C295" i="7"/>
  <c r="C294" i="7"/>
  <c r="C293" i="7"/>
  <c r="C292" i="7"/>
  <c r="C291" i="7"/>
  <c r="C290" i="7"/>
  <c r="C289" i="7"/>
  <c r="C266" i="7"/>
  <c r="I288" i="7"/>
  <c r="H288" i="7"/>
  <c r="G288" i="7"/>
  <c r="F288" i="7"/>
  <c r="I324" i="7"/>
  <c r="J324" i="7" s="1"/>
  <c r="I323" i="7"/>
  <c r="I322" i="7"/>
  <c r="I321" i="7"/>
  <c r="I320" i="7"/>
  <c r="I319" i="7"/>
  <c r="I318" i="7"/>
  <c r="I317" i="7"/>
  <c r="I316" i="7"/>
  <c r="J316" i="7" s="1"/>
  <c r="I315" i="7"/>
  <c r="H324" i="7"/>
  <c r="H323" i="7"/>
  <c r="J323" i="7" s="1"/>
  <c r="H322" i="7"/>
  <c r="J322" i="7"/>
  <c r="H321" i="7"/>
  <c r="J321" i="7" s="1"/>
  <c r="H320" i="7"/>
  <c r="J320" i="7"/>
  <c r="H319" i="7"/>
  <c r="J319" i="7" s="1"/>
  <c r="H318" i="7"/>
  <c r="J318" i="7"/>
  <c r="H317" i="7"/>
  <c r="J317" i="7" s="1"/>
  <c r="H316" i="7"/>
  <c r="H315" i="7"/>
  <c r="J315" i="7" s="1"/>
  <c r="G324" i="7"/>
  <c r="G323" i="7"/>
  <c r="G322" i="7"/>
  <c r="G321" i="7"/>
  <c r="G320" i="7"/>
  <c r="G319" i="7"/>
  <c r="G318" i="7"/>
  <c r="G317" i="7"/>
  <c r="G316" i="7"/>
  <c r="G315" i="7"/>
  <c r="F324" i="7"/>
  <c r="F323" i="7"/>
  <c r="F322" i="7"/>
  <c r="F321" i="7"/>
  <c r="F320" i="7"/>
  <c r="F319" i="7"/>
  <c r="F318" i="7"/>
  <c r="F317" i="7"/>
  <c r="F315" i="7"/>
  <c r="C324" i="7"/>
  <c r="C323" i="7"/>
  <c r="C322" i="7"/>
  <c r="C321" i="7"/>
  <c r="C320" i="7"/>
  <c r="C319" i="7"/>
  <c r="C318" i="7"/>
  <c r="C317" i="7"/>
  <c r="C316" i="7"/>
  <c r="C315" i="7"/>
  <c r="C288" i="7"/>
  <c r="I330" i="7"/>
  <c r="H330" i="7"/>
  <c r="G330" i="7"/>
  <c r="C330" i="7"/>
  <c r="I329" i="7"/>
  <c r="H329" i="7"/>
  <c r="J329" i="7" s="1"/>
  <c r="C93" i="7" s="1"/>
  <c r="G329" i="7"/>
  <c r="F329" i="7"/>
  <c r="C329" i="7"/>
  <c r="I314" i="7"/>
  <c r="I313" i="7"/>
  <c r="I312" i="7"/>
  <c r="I311" i="7"/>
  <c r="H314" i="7"/>
  <c r="J314" i="7" s="1"/>
  <c r="H313" i="7"/>
  <c r="J313" i="7" s="1"/>
  <c r="H312" i="7"/>
  <c r="J312" i="7"/>
  <c r="H311" i="7"/>
  <c r="J311" i="7" s="1"/>
  <c r="G314" i="7"/>
  <c r="G313" i="7"/>
  <c r="G312" i="7"/>
  <c r="G311" i="7"/>
  <c r="F312" i="7"/>
  <c r="F311" i="7"/>
  <c r="C314" i="7"/>
  <c r="C313" i="7"/>
  <c r="C312" i="7"/>
  <c r="C311" i="7"/>
  <c r="I310" i="7"/>
  <c r="H310" i="7"/>
  <c r="J310" i="7" s="1"/>
  <c r="G310" i="7"/>
  <c r="F310" i="7"/>
  <c r="C310" i="7"/>
  <c r="AS202" i="84"/>
  <c r="AS201" i="84"/>
  <c r="AS199" i="84"/>
  <c r="AS198" i="84"/>
  <c r="AS197" i="84"/>
  <c r="AS196" i="84"/>
  <c r="AS195" i="84"/>
  <c r="AS194" i="84"/>
  <c r="AS193" i="84"/>
  <c r="AS192" i="84"/>
  <c r="AS191" i="84"/>
  <c r="AS190" i="84"/>
  <c r="AS189" i="84"/>
  <c r="AS188" i="84"/>
  <c r="AS187" i="84"/>
  <c r="AS186" i="84"/>
  <c r="AS185" i="84"/>
  <c r="B1972" i="84"/>
  <c r="E330" i="7" s="1"/>
  <c r="J1977" i="84"/>
  <c r="A1977" i="84"/>
  <c r="J1976" i="84"/>
  <c r="A1976" i="84"/>
  <c r="J1975" i="84"/>
  <c r="A1975" i="84"/>
  <c r="B1962" i="84"/>
  <c r="E329" i="7" s="1"/>
  <c r="J1967" i="84"/>
  <c r="A1967" i="84"/>
  <c r="J1966" i="84"/>
  <c r="A1966" i="84"/>
  <c r="J1965" i="84"/>
  <c r="A1965" i="84"/>
  <c r="B1942" i="84"/>
  <c r="E324" i="7" s="1"/>
  <c r="B1932" i="84"/>
  <c r="E323" i="7"/>
  <c r="B1922" i="84"/>
  <c r="E322" i="7" s="1"/>
  <c r="B1912" i="84"/>
  <c r="E321" i="7"/>
  <c r="B1902" i="84"/>
  <c r="E320" i="7" s="1"/>
  <c r="B1892" i="84"/>
  <c r="E319" i="7"/>
  <c r="B1882" i="84"/>
  <c r="E318" i="7" s="1"/>
  <c r="B1872" i="84"/>
  <c r="E317" i="7"/>
  <c r="B1862" i="84"/>
  <c r="E316" i="7" s="1"/>
  <c r="B1852" i="84"/>
  <c r="E315" i="7"/>
  <c r="B1842" i="84"/>
  <c r="E314" i="7" s="1"/>
  <c r="B1832" i="84"/>
  <c r="E313" i="7"/>
  <c r="B1822" i="84"/>
  <c r="E312" i="7" s="1"/>
  <c r="B1812" i="84"/>
  <c r="E311" i="7"/>
  <c r="J1947" i="84"/>
  <c r="A1947" i="84"/>
  <c r="J1946" i="84"/>
  <c r="A1946" i="84"/>
  <c r="J1945" i="84"/>
  <c r="A1945" i="84"/>
  <c r="J1937" i="84"/>
  <c r="A1937" i="84"/>
  <c r="J1936" i="84"/>
  <c r="A1936" i="84"/>
  <c r="J1935" i="84"/>
  <c r="A1935" i="84"/>
  <c r="J1927" i="84"/>
  <c r="A1927" i="84"/>
  <c r="J1926" i="84"/>
  <c r="A1926" i="84"/>
  <c r="J1925" i="84"/>
  <c r="A1925" i="84"/>
  <c r="J1917" i="84"/>
  <c r="A1917" i="84"/>
  <c r="J1916" i="84"/>
  <c r="A1916" i="84"/>
  <c r="J1915" i="84"/>
  <c r="A1915" i="84"/>
  <c r="J1907" i="84"/>
  <c r="A1907" i="84"/>
  <c r="J1906" i="84"/>
  <c r="A1906" i="84"/>
  <c r="J1905" i="84"/>
  <c r="A1905" i="84"/>
  <c r="A1897" i="84"/>
  <c r="A1896" i="84"/>
  <c r="J1895" i="84"/>
  <c r="A1895" i="84"/>
  <c r="J1887" i="84"/>
  <c r="A1887" i="84"/>
  <c r="J1886" i="84"/>
  <c r="A1886" i="84"/>
  <c r="J1885" i="84"/>
  <c r="A1885" i="84"/>
  <c r="J1877" i="84"/>
  <c r="A1877" i="84"/>
  <c r="J1876" i="84"/>
  <c r="A1876" i="84"/>
  <c r="J1875" i="84"/>
  <c r="A1875" i="84"/>
  <c r="J1867" i="84"/>
  <c r="A1867" i="84"/>
  <c r="J1866" i="84"/>
  <c r="A1866" i="84"/>
  <c r="J1865" i="84"/>
  <c r="A1865" i="84"/>
  <c r="J1857" i="84"/>
  <c r="A1857" i="84"/>
  <c r="J1856" i="84"/>
  <c r="A1856" i="84"/>
  <c r="J1855" i="84"/>
  <c r="A1855" i="84"/>
  <c r="J1847" i="84"/>
  <c r="A1847" i="84"/>
  <c r="J1846" i="84"/>
  <c r="A1846" i="84"/>
  <c r="J1845" i="84"/>
  <c r="A1845" i="84"/>
  <c r="J1837" i="84"/>
  <c r="A1837" i="84"/>
  <c r="J1836" i="84"/>
  <c r="A1836" i="84"/>
  <c r="J1835" i="84"/>
  <c r="A1835" i="84"/>
  <c r="J1827" i="84"/>
  <c r="A1827" i="84"/>
  <c r="J1826" i="84"/>
  <c r="A1826" i="84"/>
  <c r="J1825" i="84"/>
  <c r="A1825" i="84"/>
  <c r="J1817" i="84"/>
  <c r="A1817" i="84"/>
  <c r="J1816" i="84"/>
  <c r="A1816" i="84"/>
  <c r="J1815" i="84"/>
  <c r="A1815" i="84"/>
  <c r="B1802" i="84"/>
  <c r="E310" i="7"/>
  <c r="J1807" i="84"/>
  <c r="A1807" i="84"/>
  <c r="J1806" i="84"/>
  <c r="A1806" i="84"/>
  <c r="J1805" i="84"/>
  <c r="A1805" i="84"/>
  <c r="AS183" i="84"/>
  <c r="AS182" i="84"/>
  <c r="AS181" i="84"/>
  <c r="AS180" i="84"/>
  <c r="AS179" i="84"/>
  <c r="AS178" i="84"/>
  <c r="AS177" i="84"/>
  <c r="AS176" i="84"/>
  <c r="AS175" i="84"/>
  <c r="AS174" i="84"/>
  <c r="AS173" i="84"/>
  <c r="AS172" i="84"/>
  <c r="AS171" i="84"/>
  <c r="AS170" i="84"/>
  <c r="AS169" i="84"/>
  <c r="AS168" i="84"/>
  <c r="AS167" i="84"/>
  <c r="AS166" i="84"/>
  <c r="B1782" i="84"/>
  <c r="E305" i="7" s="1"/>
  <c r="B1772" i="84"/>
  <c r="E551" i="7"/>
  <c r="B1762" i="84"/>
  <c r="E303" i="7" s="1"/>
  <c r="J1787" i="84"/>
  <c r="A1787" i="84"/>
  <c r="J1786" i="84"/>
  <c r="A1786" i="84"/>
  <c r="J1785" i="84"/>
  <c r="A1785" i="84"/>
  <c r="J1777" i="84"/>
  <c r="A1777" i="84"/>
  <c r="J1776" i="84"/>
  <c r="A1776" i="84"/>
  <c r="J1775" i="84"/>
  <c r="A1775" i="84"/>
  <c r="J1767" i="84"/>
  <c r="A1767" i="84"/>
  <c r="J1766" i="84"/>
  <c r="A1766" i="84"/>
  <c r="J1765" i="84"/>
  <c r="A1765" i="84"/>
  <c r="B1752" i="84"/>
  <c r="E549" i="7" s="1"/>
  <c r="B1742" i="84"/>
  <c r="E301" i="7"/>
  <c r="B1732" i="84"/>
  <c r="E547" i="7" s="1"/>
  <c r="B1722" i="84"/>
  <c r="E299" i="7"/>
  <c r="B1712" i="84"/>
  <c r="E545" i="7" s="1"/>
  <c r="B1702" i="84"/>
  <c r="E297" i="7"/>
  <c r="B1692" i="84"/>
  <c r="E543" i="7" s="1"/>
  <c r="B1682" i="84"/>
  <c r="E295" i="7"/>
  <c r="B1672" i="84"/>
  <c r="E541" i="7" s="1"/>
  <c r="B1662" i="84"/>
  <c r="E293" i="7"/>
  <c r="B1652" i="84"/>
  <c r="E539" i="7" s="1"/>
  <c r="B1642" i="84"/>
  <c r="E291" i="7"/>
  <c r="B1632" i="84"/>
  <c r="E537" i="7" s="1"/>
  <c r="B1622" i="84"/>
  <c r="E289" i="7"/>
  <c r="B1612" i="84"/>
  <c r="E288" i="7" s="1"/>
  <c r="J1757" i="84"/>
  <c r="A1757" i="84"/>
  <c r="J1756" i="84"/>
  <c r="A1756" i="84"/>
  <c r="J1755" i="84"/>
  <c r="A1755" i="84"/>
  <c r="J1747" i="84"/>
  <c r="A1747" i="84"/>
  <c r="J1746" i="84"/>
  <c r="A1746" i="84"/>
  <c r="J1745" i="84"/>
  <c r="A1745" i="84"/>
  <c r="J1737" i="84"/>
  <c r="A1737" i="84"/>
  <c r="J1736" i="84"/>
  <c r="A1736" i="84"/>
  <c r="J1735" i="84"/>
  <c r="A1735" i="84"/>
  <c r="J1727" i="84"/>
  <c r="A1727" i="84"/>
  <c r="J1726" i="84"/>
  <c r="A1726" i="84"/>
  <c r="J1725" i="84"/>
  <c r="A1725" i="84"/>
  <c r="J1717" i="84"/>
  <c r="A1717" i="84"/>
  <c r="J1716" i="84"/>
  <c r="A1716" i="84"/>
  <c r="J1715" i="84"/>
  <c r="A1715" i="84"/>
  <c r="J1707" i="84"/>
  <c r="A1707" i="84"/>
  <c r="J1706" i="84"/>
  <c r="A1706" i="84"/>
  <c r="J1705" i="84"/>
  <c r="A1705" i="84"/>
  <c r="J1697" i="84"/>
  <c r="A1697" i="84"/>
  <c r="J1696" i="84"/>
  <c r="A1696" i="84"/>
  <c r="J1695" i="84"/>
  <c r="A1695" i="84"/>
  <c r="J1687" i="84"/>
  <c r="A1687" i="84"/>
  <c r="J1686" i="84"/>
  <c r="A1686" i="84"/>
  <c r="J1685" i="84"/>
  <c r="A1685" i="84"/>
  <c r="J1677" i="84"/>
  <c r="A1677" i="84"/>
  <c r="J1676" i="84"/>
  <c r="A1676" i="84"/>
  <c r="J1675" i="84"/>
  <c r="A1675" i="84"/>
  <c r="J1667" i="84"/>
  <c r="A1667" i="84"/>
  <c r="J1666" i="84"/>
  <c r="A1666" i="84"/>
  <c r="J1665" i="84"/>
  <c r="A1665" i="84"/>
  <c r="Z1662" i="84"/>
  <c r="J1657" i="84"/>
  <c r="A1657" i="84"/>
  <c r="J1656" i="84"/>
  <c r="A1656" i="84"/>
  <c r="J1655" i="84"/>
  <c r="A1655" i="84"/>
  <c r="J1647" i="84"/>
  <c r="A1647" i="84"/>
  <c r="J1646" i="84"/>
  <c r="A1646" i="84"/>
  <c r="J1645" i="84"/>
  <c r="A1645" i="84"/>
  <c r="J1637" i="84"/>
  <c r="A1637" i="84"/>
  <c r="J1636" i="84"/>
  <c r="A1636" i="84"/>
  <c r="J1635" i="84"/>
  <c r="A1635" i="84"/>
  <c r="J1627" i="84"/>
  <c r="A1627" i="84"/>
  <c r="J1626" i="84"/>
  <c r="A1626" i="84"/>
  <c r="J1625" i="84"/>
  <c r="A1625" i="84"/>
  <c r="J1617" i="84"/>
  <c r="A1617" i="84"/>
  <c r="J1616" i="84"/>
  <c r="A1616" i="84"/>
  <c r="J1615" i="84"/>
  <c r="A1615" i="84"/>
  <c r="I281" i="7"/>
  <c r="I280" i="7"/>
  <c r="I279" i="7"/>
  <c r="I278" i="7"/>
  <c r="I277" i="7"/>
  <c r="I276" i="7"/>
  <c r="I275" i="7"/>
  <c r="I274" i="7"/>
  <c r="I273" i="7"/>
  <c r="I272" i="7"/>
  <c r="I271" i="7"/>
  <c r="I270" i="7"/>
  <c r="I269" i="7"/>
  <c r="I268" i="7"/>
  <c r="I267" i="7"/>
  <c r="I266" i="7"/>
  <c r="I265" i="7"/>
  <c r="I264" i="7"/>
  <c r="I263" i="7"/>
  <c r="I262" i="7"/>
  <c r="I261" i="7"/>
  <c r="I260" i="7"/>
  <c r="I259" i="7"/>
  <c r="I258" i="7"/>
  <c r="I257" i="7"/>
  <c r="G281" i="7"/>
  <c r="G280" i="7"/>
  <c r="G279" i="7"/>
  <c r="G278" i="7"/>
  <c r="G277" i="7"/>
  <c r="G276" i="7"/>
  <c r="G275" i="7"/>
  <c r="G274" i="7"/>
  <c r="G273" i="7"/>
  <c r="G272" i="7"/>
  <c r="G271" i="7"/>
  <c r="G270" i="7"/>
  <c r="G269" i="7"/>
  <c r="G268" i="7"/>
  <c r="G267" i="7"/>
  <c r="G266" i="7"/>
  <c r="G265" i="7"/>
  <c r="G264" i="7"/>
  <c r="G263" i="7"/>
  <c r="G262" i="7"/>
  <c r="G261" i="7"/>
  <c r="G260" i="7"/>
  <c r="G259" i="7"/>
  <c r="G258" i="7"/>
  <c r="G257" i="7"/>
  <c r="F281" i="7"/>
  <c r="F280" i="7"/>
  <c r="F279" i="7"/>
  <c r="F276" i="7"/>
  <c r="F275" i="7"/>
  <c r="F274" i="7"/>
  <c r="F273" i="7"/>
  <c r="F272" i="7"/>
  <c r="F271" i="7"/>
  <c r="F270" i="7"/>
  <c r="F269" i="7"/>
  <c r="F268" i="7"/>
  <c r="F266" i="7"/>
  <c r="F265" i="7"/>
  <c r="F264" i="7"/>
  <c r="F263" i="7"/>
  <c r="F258" i="7"/>
  <c r="F257" i="7"/>
  <c r="C281" i="7"/>
  <c r="C280" i="7"/>
  <c r="C279" i="7"/>
  <c r="C278" i="7"/>
  <c r="C277" i="7"/>
  <c r="C276" i="7"/>
  <c r="C275" i="7"/>
  <c r="C274" i="7"/>
  <c r="C273" i="7"/>
  <c r="C272" i="7"/>
  <c r="C271" i="7"/>
  <c r="C270" i="7"/>
  <c r="C269" i="7"/>
  <c r="C268" i="7"/>
  <c r="C267" i="7"/>
  <c r="C265" i="7"/>
  <c r="C264" i="7"/>
  <c r="C263" i="7"/>
  <c r="C262" i="7"/>
  <c r="C261" i="7"/>
  <c r="C260" i="7"/>
  <c r="C259" i="7"/>
  <c r="C258" i="7"/>
  <c r="C257" i="7"/>
  <c r="I256" i="7"/>
  <c r="G256" i="7"/>
  <c r="F256" i="7"/>
  <c r="C256" i="7"/>
  <c r="AS164" i="84"/>
  <c r="AS163" i="84"/>
  <c r="AS162" i="84"/>
  <c r="AS161" i="84"/>
  <c r="AS160" i="84"/>
  <c r="AS159" i="84"/>
  <c r="AS158" i="84"/>
  <c r="AS157" i="84"/>
  <c r="AS156" i="84"/>
  <c r="AS155" i="84"/>
  <c r="AS154" i="84"/>
  <c r="AS153" i="84"/>
  <c r="AS152" i="84"/>
  <c r="AS151" i="84"/>
  <c r="AS150" i="84"/>
  <c r="AS149" i="84"/>
  <c r="AS148" i="84"/>
  <c r="AS147" i="84"/>
  <c r="AS146" i="84"/>
  <c r="AS145" i="84"/>
  <c r="AS144" i="84"/>
  <c r="AS143" i="84"/>
  <c r="AS142" i="84"/>
  <c r="AS140" i="84"/>
  <c r="B1592" i="84"/>
  <c r="E281" i="7"/>
  <c r="B1582" i="84"/>
  <c r="B1572" i="84"/>
  <c r="E279" i="7" s="1"/>
  <c r="B1562" i="84"/>
  <c r="O1567" i="84"/>
  <c r="H525" i="7"/>
  <c r="J525" i="7" s="1"/>
  <c r="B1552" i="84"/>
  <c r="E277" i="7"/>
  <c r="B1542" i="84"/>
  <c r="B1532" i="84"/>
  <c r="E275" i="7"/>
  <c r="B1522" i="84"/>
  <c r="O1525" i="84"/>
  <c r="B1512" i="84"/>
  <c r="E273" i="7"/>
  <c r="B1502" i="84"/>
  <c r="AJ1507" i="84" s="1"/>
  <c r="B1492" i="84"/>
  <c r="O1497" i="84"/>
  <c r="H518" i="7" s="1"/>
  <c r="B1482" i="84"/>
  <c r="E270" i="7"/>
  <c r="B1472" i="84"/>
  <c r="O1477" i="84" s="1"/>
  <c r="H516" i="7" s="1"/>
  <c r="J516" i="7"/>
  <c r="B1462" i="84"/>
  <c r="B1452" i="84"/>
  <c r="E267" i="7"/>
  <c r="B1442" i="84"/>
  <c r="B1432" i="84"/>
  <c r="E265" i="7"/>
  <c r="B1422" i="84"/>
  <c r="E264" i="7" s="1"/>
  <c r="B1412" i="84"/>
  <c r="E263" i="7"/>
  <c r="B1402" i="84"/>
  <c r="B1392" i="84"/>
  <c r="E261" i="7"/>
  <c r="B1382" i="84"/>
  <c r="E260" i="7" s="1"/>
  <c r="B1372" i="84"/>
  <c r="O1375" i="84"/>
  <c r="B1362" i="84"/>
  <c r="E258" i="7" s="1"/>
  <c r="B1352" i="84"/>
  <c r="B1342" i="84"/>
  <c r="E256" i="7" s="1"/>
  <c r="AS141" i="84"/>
  <c r="J1597" i="84"/>
  <c r="A1597" i="84"/>
  <c r="J1596" i="84"/>
  <c r="A1596" i="84"/>
  <c r="J1595" i="84"/>
  <c r="A1595" i="84"/>
  <c r="AI1594" i="84"/>
  <c r="AH1594" i="84"/>
  <c r="AG1594" i="84"/>
  <c r="AF1594" i="84"/>
  <c r="AE1594" i="84"/>
  <c r="AD1594" i="84"/>
  <c r="AC1594" i="84"/>
  <c r="AB1594" i="84"/>
  <c r="AA1594" i="84"/>
  <c r="Z1594" i="84"/>
  <c r="Y1594" i="84"/>
  <c r="X1594" i="84"/>
  <c r="W1594" i="84"/>
  <c r="V1594" i="84"/>
  <c r="U1594" i="84"/>
  <c r="T1594" i="84"/>
  <c r="S1594" i="84"/>
  <c r="R1594" i="84"/>
  <c r="Q1594" i="84"/>
  <c r="P1594" i="84"/>
  <c r="Z1592" i="84"/>
  <c r="O1592" i="84"/>
  <c r="J1587" i="84"/>
  <c r="A1587" i="84"/>
  <c r="J1586" i="84"/>
  <c r="A1586" i="84"/>
  <c r="J1585" i="84"/>
  <c r="A1585" i="84"/>
  <c r="AI1584" i="84"/>
  <c r="AH1584" i="84"/>
  <c r="AG1584" i="84"/>
  <c r="AG1585" i="84"/>
  <c r="AF1584" i="84"/>
  <c r="AE1584" i="84"/>
  <c r="AD1584" i="84"/>
  <c r="AC1584" i="84"/>
  <c r="AB1584" i="84"/>
  <c r="AA1584" i="84"/>
  <c r="Z1584" i="84"/>
  <c r="Y1584" i="84"/>
  <c r="X1584" i="84"/>
  <c r="W1584" i="84"/>
  <c r="V1584" i="84"/>
  <c r="U1584" i="84"/>
  <c r="T1584" i="84"/>
  <c r="S1584" i="84"/>
  <c r="R1584" i="84"/>
  <c r="Q1584" i="84"/>
  <c r="P1584" i="84"/>
  <c r="Z1582" i="84"/>
  <c r="O1582" i="84"/>
  <c r="J1577" i="84"/>
  <c r="A1577" i="84"/>
  <c r="J1576" i="84"/>
  <c r="A1576" i="84"/>
  <c r="J1575" i="84"/>
  <c r="A1575" i="84"/>
  <c r="AI1574" i="84"/>
  <c r="AH1574" i="84"/>
  <c r="AG1574" i="84"/>
  <c r="AF1574" i="84"/>
  <c r="AE1574" i="84"/>
  <c r="AD1574" i="84"/>
  <c r="AC1574" i="84"/>
  <c r="AB1574" i="84"/>
  <c r="AA1574" i="84"/>
  <c r="Z1574" i="84"/>
  <c r="Y1574" i="84"/>
  <c r="X1574" i="84"/>
  <c r="W1574" i="84"/>
  <c r="V1574" i="84"/>
  <c r="U1574" i="84"/>
  <c r="T1574" i="84"/>
  <c r="S1574" i="84"/>
  <c r="R1574" i="84"/>
  <c r="Q1574" i="84"/>
  <c r="P1574" i="84"/>
  <c r="Z1572" i="84"/>
  <c r="O1572" i="84"/>
  <c r="J1567" i="84"/>
  <c r="A1567" i="84"/>
  <c r="J1566" i="84"/>
  <c r="A1566" i="84"/>
  <c r="J1565" i="84"/>
  <c r="A1565" i="84"/>
  <c r="AI1564" i="84"/>
  <c r="AH1564" i="84"/>
  <c r="AH1566" i="84" s="1"/>
  <c r="AD278" i="7" s="1"/>
  <c r="AG1564" i="84"/>
  <c r="AF1564" i="84"/>
  <c r="AF1566" i="84"/>
  <c r="AB278" i="7" s="1"/>
  <c r="AE1564" i="84"/>
  <c r="AD1564" i="84"/>
  <c r="AD1566" i="84"/>
  <c r="Z278" i="7" s="1"/>
  <c r="AC1564" i="84"/>
  <c r="AB1564" i="84"/>
  <c r="AB1566" i="84" s="1"/>
  <c r="X278" i="7" s="1"/>
  <c r="AA1564" i="84"/>
  <c r="Z1564" i="84"/>
  <c r="Z1566" i="84"/>
  <c r="V278" i="7" s="1"/>
  <c r="Y1564" i="84"/>
  <c r="X1564" i="84"/>
  <c r="X1566" i="84"/>
  <c r="T278" i="7" s="1"/>
  <c r="W1564" i="84"/>
  <c r="V1564" i="84"/>
  <c r="V1566" i="84"/>
  <c r="R278" i="7" s="1"/>
  <c r="U1564" i="84"/>
  <c r="T1564" i="84"/>
  <c r="T1566" i="84" s="1"/>
  <c r="P278" i="7" s="1"/>
  <c r="S1564" i="84"/>
  <c r="R1564" i="84"/>
  <c r="R1566" i="84"/>
  <c r="N278" i="7" s="1"/>
  <c r="Q1564" i="84"/>
  <c r="P1564" i="84"/>
  <c r="P1566" i="84" s="1"/>
  <c r="L278" i="7" s="1"/>
  <c r="Z1562" i="84"/>
  <c r="O1562" i="84"/>
  <c r="J1557" i="84"/>
  <c r="A1557" i="84"/>
  <c r="J1556" i="84"/>
  <c r="A1556" i="84"/>
  <c r="J1555" i="84"/>
  <c r="A1555" i="84"/>
  <c r="AI1554" i="84"/>
  <c r="AH1554" i="84"/>
  <c r="AG1554" i="84"/>
  <c r="AF1554" i="84"/>
  <c r="AE1554" i="84"/>
  <c r="AD1554" i="84"/>
  <c r="AC1554" i="84"/>
  <c r="AB1554" i="84"/>
  <c r="AA1554" i="84"/>
  <c r="Z1554" i="84"/>
  <c r="Y1554" i="84"/>
  <c r="X1554" i="84"/>
  <c r="W1554" i="84"/>
  <c r="V1554" i="84"/>
  <c r="U1554" i="84"/>
  <c r="T1554" i="84"/>
  <c r="S1554" i="84"/>
  <c r="R1554" i="84"/>
  <c r="Q1554" i="84"/>
  <c r="P1554" i="84"/>
  <c r="Z1552" i="84"/>
  <c r="O1552" i="84"/>
  <c r="J1547" i="84"/>
  <c r="A1547" i="84"/>
  <c r="J1546" i="84"/>
  <c r="A1546" i="84"/>
  <c r="J1545" i="84"/>
  <c r="A1545" i="84"/>
  <c r="AI1544" i="84"/>
  <c r="AH1544" i="84"/>
  <c r="AH1546" i="84"/>
  <c r="AD276" i="7" s="1"/>
  <c r="AG1544" i="84"/>
  <c r="AF1544" i="84"/>
  <c r="AE1544" i="84"/>
  <c r="AD1544" i="84"/>
  <c r="AD1546" i="84" s="1"/>
  <c r="Z276" i="7" s="1"/>
  <c r="AC1544" i="84"/>
  <c r="AB1544" i="84"/>
  <c r="AB1546" i="84" s="1"/>
  <c r="X276" i="7" s="1"/>
  <c r="AA1544" i="84"/>
  <c r="Z1544" i="84"/>
  <c r="Z1546" i="84"/>
  <c r="V276" i="7" s="1"/>
  <c r="Y1544" i="84"/>
  <c r="X1544" i="84"/>
  <c r="W1544" i="84"/>
  <c r="V1544" i="84"/>
  <c r="V1546" i="84" s="1"/>
  <c r="R276" i="7" s="1"/>
  <c r="U1544" i="84"/>
  <c r="T1544" i="84"/>
  <c r="T1546" i="84"/>
  <c r="P276" i="7" s="1"/>
  <c r="S1544" i="84"/>
  <c r="R1544" i="84"/>
  <c r="R1546" i="84"/>
  <c r="N276" i="7" s="1"/>
  <c r="Q1544" i="84"/>
  <c r="P1544" i="84"/>
  <c r="Z1542" i="84"/>
  <c r="O1542" i="84"/>
  <c r="J1537" i="84"/>
  <c r="A1537" i="84"/>
  <c r="J1536" i="84"/>
  <c r="A1536" i="84"/>
  <c r="J1535" i="84"/>
  <c r="A1535" i="84"/>
  <c r="AI1534" i="84"/>
  <c r="AH1534" i="84"/>
  <c r="AG1534" i="84"/>
  <c r="AF1534" i="84"/>
  <c r="AE1534" i="84"/>
  <c r="AD1534" i="84"/>
  <c r="AC1534" i="84"/>
  <c r="AB1534" i="84"/>
  <c r="AA1534" i="84"/>
  <c r="Z1534" i="84"/>
  <c r="Y1534" i="84"/>
  <c r="X1534" i="84"/>
  <c r="W1534" i="84"/>
  <c r="V1534" i="84"/>
  <c r="U1534" i="84"/>
  <c r="T1534" i="84"/>
  <c r="S1534" i="84"/>
  <c r="R1534" i="84"/>
  <c r="Q1534" i="84"/>
  <c r="P1534" i="84"/>
  <c r="Z1532" i="84"/>
  <c r="O1532" i="84"/>
  <c r="J1527" i="84"/>
  <c r="A1527" i="84"/>
  <c r="J1526" i="84"/>
  <c r="A1526" i="84"/>
  <c r="J1525" i="84"/>
  <c r="A1525" i="84"/>
  <c r="AI1524" i="84"/>
  <c r="AH1524" i="84"/>
  <c r="AG1524" i="84"/>
  <c r="AF1524" i="84"/>
  <c r="AE1524" i="84"/>
  <c r="AD1524" i="84"/>
  <c r="AC1524" i="84"/>
  <c r="AB1524" i="84"/>
  <c r="AA1524" i="84"/>
  <c r="Z1524" i="84"/>
  <c r="Y1524" i="84"/>
  <c r="X1524" i="84"/>
  <c r="W1524" i="84"/>
  <c r="W1525" i="84"/>
  <c r="V1524" i="84"/>
  <c r="U1524" i="84"/>
  <c r="T1524" i="84"/>
  <c r="S1524" i="84"/>
  <c r="R1524" i="84"/>
  <c r="Q1524" i="84"/>
  <c r="P1524" i="84"/>
  <c r="Z1522" i="84"/>
  <c r="O1522" i="84"/>
  <c r="J1517" i="84"/>
  <c r="A1517" i="84"/>
  <c r="J1516" i="84"/>
  <c r="A1516" i="84"/>
  <c r="J1515" i="84"/>
  <c r="A1515" i="84"/>
  <c r="AI1514" i="84"/>
  <c r="AH1514" i="84"/>
  <c r="AG1514" i="84"/>
  <c r="AF1514" i="84"/>
  <c r="AE1514" i="84"/>
  <c r="AD1514" i="84"/>
  <c r="AC1514" i="84"/>
  <c r="AB1514" i="84"/>
  <c r="AA1514" i="84"/>
  <c r="Z1514" i="84"/>
  <c r="Y1514" i="84"/>
  <c r="X1514" i="84"/>
  <c r="W1514" i="84"/>
  <c r="V1514" i="84"/>
  <c r="U1514" i="84"/>
  <c r="T1514" i="84"/>
  <c r="S1514" i="84"/>
  <c r="R1514" i="84"/>
  <c r="Q1514" i="84"/>
  <c r="P1514" i="84"/>
  <c r="Z1512" i="84"/>
  <c r="O1512" i="84"/>
  <c r="J1507" i="84"/>
  <c r="A1507" i="84"/>
  <c r="J1506" i="84"/>
  <c r="A1506" i="84"/>
  <c r="J1505" i="84"/>
  <c r="A1505" i="84"/>
  <c r="AI1504" i="84"/>
  <c r="AH1504" i="84"/>
  <c r="AG1504" i="84"/>
  <c r="AF1504" i="84"/>
  <c r="AE1504" i="84"/>
  <c r="AD1504" i="84"/>
  <c r="AC1504" i="84"/>
  <c r="AB1504" i="84"/>
  <c r="AA1504" i="84"/>
  <c r="Z1504" i="84"/>
  <c r="Y1504" i="84"/>
  <c r="X1504" i="84"/>
  <c r="W1504" i="84"/>
  <c r="V1504" i="84"/>
  <c r="U1504" i="84"/>
  <c r="T1504" i="84"/>
  <c r="S1504" i="84"/>
  <c r="R1504" i="84"/>
  <c r="Q1504" i="84"/>
  <c r="P1504" i="84"/>
  <c r="Z1502" i="84"/>
  <c r="O1502" i="84"/>
  <c r="J1497" i="84"/>
  <c r="A1497" i="84"/>
  <c r="J1496" i="84"/>
  <c r="A1496" i="84"/>
  <c r="J1495" i="84"/>
  <c r="A1495" i="84"/>
  <c r="AI1494" i="84"/>
  <c r="AI1495" i="84"/>
  <c r="AH1494" i="84"/>
  <c r="AH1496" i="84"/>
  <c r="AD271" i="7"/>
  <c r="AG1494" i="84"/>
  <c r="AF1494" i="84"/>
  <c r="AE1494" i="84"/>
  <c r="AE1495" i="84"/>
  <c r="AD1494" i="84"/>
  <c r="AD1496" i="84" s="1"/>
  <c r="Z271" i="7" s="1"/>
  <c r="AC1494" i="84"/>
  <c r="AB1494" i="84"/>
  <c r="AA1494" i="84"/>
  <c r="AA1495" i="84"/>
  <c r="Z1494" i="84"/>
  <c r="Z1496" i="84" s="1"/>
  <c r="V271" i="7" s="1"/>
  <c r="Y1494" i="84"/>
  <c r="X1494" i="84"/>
  <c r="W1494" i="84"/>
  <c r="W1495" i="84" s="1"/>
  <c r="V1494" i="84"/>
  <c r="V1496" i="84"/>
  <c r="R271" i="7" s="1"/>
  <c r="U1494" i="84"/>
  <c r="T1494" i="84"/>
  <c r="T1496" i="84" s="1"/>
  <c r="P271" i="7" s="1"/>
  <c r="S1494" i="84"/>
  <c r="R1494" i="84"/>
  <c r="R1496" i="84" s="1"/>
  <c r="N271" i="7" s="1"/>
  <c r="Q1494" i="84"/>
  <c r="P1494" i="84"/>
  <c r="P1496" i="84"/>
  <c r="L271" i="7" s="1"/>
  <c r="Z1492" i="84"/>
  <c r="O1492" i="84"/>
  <c r="J1487" i="84"/>
  <c r="A1487" i="84"/>
  <c r="J1486" i="84"/>
  <c r="A1486" i="84"/>
  <c r="J1485" i="84"/>
  <c r="A1485" i="84"/>
  <c r="AI1484" i="84"/>
  <c r="AH1484" i="84"/>
  <c r="AG1484" i="84"/>
  <c r="AF1484" i="84"/>
  <c r="AE1484" i="84"/>
  <c r="AD1484" i="84"/>
  <c r="AC1484" i="84"/>
  <c r="AB1484" i="84"/>
  <c r="AA1484" i="84"/>
  <c r="Z1484" i="84"/>
  <c r="Y1484" i="84"/>
  <c r="X1484" i="84"/>
  <c r="W1484" i="84"/>
  <c r="V1484" i="84"/>
  <c r="U1484" i="84"/>
  <c r="T1484" i="84"/>
  <c r="S1484" i="84"/>
  <c r="R1484" i="84"/>
  <c r="Q1484" i="84"/>
  <c r="P1484" i="84"/>
  <c r="Z1482" i="84"/>
  <c r="O1482" i="84"/>
  <c r="J1477" i="84"/>
  <c r="A1477" i="84"/>
  <c r="J1476" i="84"/>
  <c r="A1476" i="84"/>
  <c r="J1475" i="84"/>
  <c r="A1475" i="84"/>
  <c r="AI1474" i="84"/>
  <c r="AI1477" i="84"/>
  <c r="AE516" i="7"/>
  <c r="AH1474" i="84"/>
  <c r="AH1476" i="84" s="1"/>
  <c r="AD269" i="7"/>
  <c r="AG1474" i="84"/>
  <c r="AG1475" i="84"/>
  <c r="AF1474" i="84"/>
  <c r="AF1476" i="84"/>
  <c r="AB269" i="7" s="1"/>
  <c r="AE1474" i="84"/>
  <c r="AE1477" i="84" s="1"/>
  <c r="AA516" i="7" s="1"/>
  <c r="AD1474" i="84"/>
  <c r="AD1476" i="84" s="1"/>
  <c r="Z269" i="7" s="1"/>
  <c r="AC1474" i="84"/>
  <c r="AC1475" i="84" s="1"/>
  <c r="AB1474" i="84"/>
  <c r="AB1476" i="84" s="1"/>
  <c r="X269" i="7"/>
  <c r="AA1474" i="84"/>
  <c r="AA1477" i="84" s="1"/>
  <c r="W516" i="7" s="1"/>
  <c r="Z1474" i="84"/>
  <c r="Z1476" i="84"/>
  <c r="V269" i="7"/>
  <c r="Y1474" i="84"/>
  <c r="Y1475" i="84"/>
  <c r="X1474" i="84"/>
  <c r="X1476" i="84"/>
  <c r="T269" i="7" s="1"/>
  <c r="W1474" i="84"/>
  <c r="W1477" i="84"/>
  <c r="S516" i="7"/>
  <c r="V1474" i="84"/>
  <c r="V1476" i="84"/>
  <c r="R269" i="7"/>
  <c r="U1474" i="84"/>
  <c r="U1475" i="84" s="1"/>
  <c r="T1474" i="84"/>
  <c r="T1476" i="84" s="1"/>
  <c r="P269" i="7" s="1"/>
  <c r="S1474" i="84"/>
  <c r="S1477" i="84"/>
  <c r="O516" i="7" s="1"/>
  <c r="R1474" i="84"/>
  <c r="R1476" i="84" s="1"/>
  <c r="N269" i="7" s="1"/>
  <c r="Q1474" i="84"/>
  <c r="Q1475" i="84" s="1"/>
  <c r="P1474" i="84"/>
  <c r="P1476" i="84"/>
  <c r="L269" i="7" s="1"/>
  <c r="Z1472" i="84"/>
  <c r="O1472" i="84"/>
  <c r="J1467" i="84"/>
  <c r="A1467" i="84"/>
  <c r="J1466" i="84"/>
  <c r="A1466" i="84"/>
  <c r="J1465" i="84"/>
  <c r="A1465" i="84"/>
  <c r="AI1464" i="84"/>
  <c r="AH1464" i="84"/>
  <c r="AH1466" i="84"/>
  <c r="AG1464" i="84"/>
  <c r="AF1464" i="84"/>
  <c r="AE1464" i="84"/>
  <c r="AD1464" i="84"/>
  <c r="AC1464" i="84"/>
  <c r="AB1464" i="84"/>
  <c r="AB1466" i="84"/>
  <c r="AA1464" i="84"/>
  <c r="Z1464" i="84"/>
  <c r="Y1464" i="84"/>
  <c r="X1464" i="84"/>
  <c r="W1464" i="84"/>
  <c r="V1464" i="84"/>
  <c r="U1464" i="84"/>
  <c r="T1464" i="84"/>
  <c r="S1464" i="84"/>
  <c r="R1464" i="84"/>
  <c r="Q1464" i="84"/>
  <c r="P1464" i="84"/>
  <c r="P1466" i="84"/>
  <c r="L268" i="7" s="1"/>
  <c r="Z1462" i="84"/>
  <c r="O1462" i="84"/>
  <c r="J1457" i="84"/>
  <c r="A1457" i="84"/>
  <c r="J1456" i="84"/>
  <c r="A1456" i="84"/>
  <c r="J1455" i="84"/>
  <c r="A1455" i="84"/>
  <c r="AI1454" i="84"/>
  <c r="AH1454" i="84"/>
  <c r="AG1454" i="84"/>
  <c r="AF1454" i="84"/>
  <c r="AE1454" i="84"/>
  <c r="AD1454" i="84"/>
  <c r="AC1454" i="84"/>
  <c r="AB1454" i="84"/>
  <c r="AA1454" i="84"/>
  <c r="Z1454" i="84"/>
  <c r="Y1454" i="84"/>
  <c r="X1454" i="84"/>
  <c r="W1454" i="84"/>
  <c r="V1454" i="84"/>
  <c r="U1454" i="84"/>
  <c r="T1454" i="84"/>
  <c r="S1454" i="84"/>
  <c r="R1454" i="84"/>
  <c r="Q1454" i="84"/>
  <c r="P1454" i="84"/>
  <c r="Z1452" i="84"/>
  <c r="O1452" i="84"/>
  <c r="J1447" i="84"/>
  <c r="A1447" i="84"/>
  <c r="J1446" i="84"/>
  <c r="A1446" i="84"/>
  <c r="J1445" i="84"/>
  <c r="A1445" i="84"/>
  <c r="AI1444" i="84"/>
  <c r="AI1447" i="84"/>
  <c r="AE513" i="7"/>
  <c r="AH1444" i="84"/>
  <c r="AG1444" i="84"/>
  <c r="AG1447" i="84"/>
  <c r="AC513" i="7" s="1"/>
  <c r="AF1444" i="84"/>
  <c r="AF1446" i="84"/>
  <c r="AB266" i="7" s="1"/>
  <c r="AE1444" i="84"/>
  <c r="AE1447" i="84"/>
  <c r="AA513" i="7" s="1"/>
  <c r="AD1444" i="84"/>
  <c r="AC1444" i="84"/>
  <c r="AC1447" i="84" s="1"/>
  <c r="Y513" i="7" s="1"/>
  <c r="AB1444" i="84"/>
  <c r="AB1446" i="84"/>
  <c r="X266" i="7" s="1"/>
  <c r="AA1444" i="84"/>
  <c r="AA1447" i="84"/>
  <c r="W513" i="7"/>
  <c r="Z1444" i="84"/>
  <c r="Y1444" i="84"/>
  <c r="Y1447" i="84"/>
  <c r="U513" i="7" s="1"/>
  <c r="X1444" i="84"/>
  <c r="X1446" i="84" s="1"/>
  <c r="T266" i="7" s="1"/>
  <c r="W1444" i="84"/>
  <c r="W1447" i="84"/>
  <c r="S513" i="7" s="1"/>
  <c r="V1444" i="84"/>
  <c r="U1444" i="84"/>
  <c r="U1447" i="84" s="1"/>
  <c r="Q513" i="7" s="1"/>
  <c r="T1444" i="84"/>
  <c r="T1446" i="84"/>
  <c r="P266" i="7"/>
  <c r="S1444" i="84"/>
  <c r="S1447" i="84"/>
  <c r="O513" i="7"/>
  <c r="R1444" i="84"/>
  <c r="Q1444" i="84"/>
  <c r="Q1447" i="84"/>
  <c r="M513" i="7" s="1"/>
  <c r="P1444" i="84"/>
  <c r="P1446" i="84" s="1"/>
  <c r="L266" i="7" s="1"/>
  <c r="Z1442" i="84"/>
  <c r="O1442" i="84"/>
  <c r="J1437" i="84"/>
  <c r="A1437" i="84"/>
  <c r="J1436" i="84"/>
  <c r="A1436" i="84"/>
  <c r="J1435" i="84"/>
  <c r="A1435" i="84"/>
  <c r="AI1434" i="84"/>
  <c r="AH1434" i="84"/>
  <c r="AG1434" i="84"/>
  <c r="AF1434" i="84"/>
  <c r="AE1434" i="84"/>
  <c r="AD1434" i="84"/>
  <c r="AC1434" i="84"/>
  <c r="AB1434" i="84"/>
  <c r="AA1434" i="84"/>
  <c r="Z1434" i="84"/>
  <c r="Y1434" i="84"/>
  <c r="X1434" i="84"/>
  <c r="W1434" i="84"/>
  <c r="V1434" i="84"/>
  <c r="U1434" i="84"/>
  <c r="T1434" i="84"/>
  <c r="S1434" i="84"/>
  <c r="R1434" i="84"/>
  <c r="Q1434" i="84"/>
  <c r="P1434" i="84"/>
  <c r="Z1432" i="84"/>
  <c r="O1432" i="84"/>
  <c r="J1427" i="84"/>
  <c r="A1427" i="84"/>
  <c r="J1426" i="84"/>
  <c r="A1426" i="84"/>
  <c r="J1425" i="84"/>
  <c r="A1425" i="84"/>
  <c r="AI1424" i="84"/>
  <c r="AI1427" i="84"/>
  <c r="AE511" i="7"/>
  <c r="AH1424" i="84"/>
  <c r="AH1426" i="84" s="1"/>
  <c r="AD264" i="7"/>
  <c r="AG1424" i="84"/>
  <c r="AG1427" i="84"/>
  <c r="AC511" i="7" s="1"/>
  <c r="AF1424" i="84"/>
  <c r="AF1426" i="84"/>
  <c r="AB264" i="7"/>
  <c r="AE1424" i="84"/>
  <c r="AE1427" i="84"/>
  <c r="AA511" i="7"/>
  <c r="AD1424" i="84"/>
  <c r="AD1426" i="84" s="1"/>
  <c r="Z264" i="7"/>
  <c r="AC1424" i="84"/>
  <c r="AC1427" i="84"/>
  <c r="Y511" i="7" s="1"/>
  <c r="AB1424" i="84"/>
  <c r="AB1426" i="84"/>
  <c r="X264" i="7" s="1"/>
  <c r="AA1424" i="84"/>
  <c r="AA1427" i="84"/>
  <c r="W511" i="7"/>
  <c r="Z1424" i="84"/>
  <c r="Z1426" i="84" s="1"/>
  <c r="V264" i="7"/>
  <c r="Y1424" i="84"/>
  <c r="Y1427" i="84"/>
  <c r="U511" i="7" s="1"/>
  <c r="X1424" i="84"/>
  <c r="X1426" i="84"/>
  <c r="T264" i="7" s="1"/>
  <c r="W1424" i="84"/>
  <c r="W1427" i="84"/>
  <c r="S511" i="7"/>
  <c r="V1424" i="84"/>
  <c r="V1426" i="84" s="1"/>
  <c r="R264" i="7"/>
  <c r="U1424" i="84"/>
  <c r="U1427" i="84"/>
  <c r="Q511" i="7" s="1"/>
  <c r="T1424" i="84"/>
  <c r="T1426" i="84"/>
  <c r="P264" i="7" s="1"/>
  <c r="S1424" i="84"/>
  <c r="S1427" i="84"/>
  <c r="O511" i="7" s="1"/>
  <c r="R1424" i="84"/>
  <c r="R1426" i="84" s="1"/>
  <c r="N264" i="7"/>
  <c r="Q1424" i="84"/>
  <c r="Q1427" i="84" s="1"/>
  <c r="M511" i="7" s="1"/>
  <c r="P1424" i="84"/>
  <c r="P1426" i="84"/>
  <c r="L264" i="7" s="1"/>
  <c r="Z1422" i="84"/>
  <c r="O1422" i="84"/>
  <c r="J1417" i="84"/>
  <c r="A1417" i="84"/>
  <c r="J1416" i="84"/>
  <c r="A1416" i="84"/>
  <c r="J1415" i="84"/>
  <c r="A1415" i="84"/>
  <c r="AI1414" i="84"/>
  <c r="AH1414" i="84"/>
  <c r="AG1414" i="84"/>
  <c r="AF1414" i="84"/>
  <c r="AE1414" i="84"/>
  <c r="AD1414" i="84"/>
  <c r="AC1414" i="84"/>
  <c r="AB1414" i="84"/>
  <c r="AA1414" i="84"/>
  <c r="Z1414" i="84"/>
  <c r="Y1414" i="84"/>
  <c r="X1414" i="84"/>
  <c r="W1414" i="84"/>
  <c r="V1414" i="84"/>
  <c r="U1414" i="84"/>
  <c r="T1414" i="84"/>
  <c r="S1414" i="84"/>
  <c r="R1414" i="84"/>
  <c r="Q1414" i="84"/>
  <c r="P1414" i="84"/>
  <c r="Z1412" i="84"/>
  <c r="O1412" i="84"/>
  <c r="J1407" i="84"/>
  <c r="A1407" i="84"/>
  <c r="J1406" i="84"/>
  <c r="A1406" i="84"/>
  <c r="J1405" i="84"/>
  <c r="A1405" i="84"/>
  <c r="AI1404" i="84"/>
  <c r="AH1404" i="84"/>
  <c r="AG1404" i="84"/>
  <c r="AF1404" i="84"/>
  <c r="AF1406" i="84" s="1"/>
  <c r="AB262" i="7" s="1"/>
  <c r="AE1404" i="84"/>
  <c r="AD1404" i="84"/>
  <c r="AC1404" i="84"/>
  <c r="AC1407" i="84"/>
  <c r="Y509" i="7" s="1"/>
  <c r="AB1404" i="84"/>
  <c r="AA1404" i="84"/>
  <c r="Z1404" i="84"/>
  <c r="Y1404" i="84"/>
  <c r="Y1407" i="84"/>
  <c r="U509" i="7" s="1"/>
  <c r="X1404" i="84"/>
  <c r="W1404" i="84"/>
  <c r="W1407" i="84"/>
  <c r="S509" i="7" s="1"/>
  <c r="V1404" i="84"/>
  <c r="U1404" i="84"/>
  <c r="T1404" i="84"/>
  <c r="T1406" i="84"/>
  <c r="P262" i="7" s="1"/>
  <c r="S1404" i="84"/>
  <c r="R1404" i="84"/>
  <c r="Q1404" i="84"/>
  <c r="P1404" i="84"/>
  <c r="P1406" i="84" s="1"/>
  <c r="L262" i="7" s="1"/>
  <c r="Z1402" i="84"/>
  <c r="O1402" i="84"/>
  <c r="J1397" i="84"/>
  <c r="A1397" i="84"/>
  <c r="J1396" i="84"/>
  <c r="A1396" i="84"/>
  <c r="J1395" i="84"/>
  <c r="A1395" i="84"/>
  <c r="AI1394" i="84"/>
  <c r="AH1394" i="84"/>
  <c r="AG1394" i="84"/>
  <c r="AF1394" i="84"/>
  <c r="AE1394" i="84"/>
  <c r="AD1394" i="84"/>
  <c r="AC1394" i="84"/>
  <c r="AB1394" i="84"/>
  <c r="AA1394" i="84"/>
  <c r="Z1394" i="84"/>
  <c r="Y1394" i="84"/>
  <c r="X1394" i="84"/>
  <c r="W1394" i="84"/>
  <c r="V1394" i="84"/>
  <c r="U1394" i="84"/>
  <c r="T1394" i="84"/>
  <c r="S1394" i="84"/>
  <c r="R1394" i="84"/>
  <c r="Q1394" i="84"/>
  <c r="P1394" i="84"/>
  <c r="Z1392" i="84"/>
  <c r="O1392" i="84"/>
  <c r="J1387" i="84"/>
  <c r="A1387" i="84"/>
  <c r="J1386" i="84"/>
  <c r="A1386" i="84"/>
  <c r="J1385" i="84"/>
  <c r="A1385" i="84"/>
  <c r="AI1384" i="84"/>
  <c r="AH1384" i="84"/>
  <c r="AG1384" i="84"/>
  <c r="AF1384" i="84"/>
  <c r="AE1384" i="84"/>
  <c r="AD1384" i="84"/>
  <c r="AC1384" i="84"/>
  <c r="AB1384" i="84"/>
  <c r="AA1384" i="84"/>
  <c r="Z1384" i="84"/>
  <c r="Y1384" i="84"/>
  <c r="X1384" i="84"/>
  <c r="W1384" i="84"/>
  <c r="V1384" i="84"/>
  <c r="U1384" i="84"/>
  <c r="T1384" i="84"/>
  <c r="S1384" i="84"/>
  <c r="R1384" i="84"/>
  <c r="Q1384" i="84"/>
  <c r="P1384" i="84"/>
  <c r="Z1382" i="84"/>
  <c r="O1382" i="84"/>
  <c r="J1377" i="84"/>
  <c r="A1377" i="84"/>
  <c r="J1376" i="84"/>
  <c r="A1376" i="84"/>
  <c r="J1375" i="84"/>
  <c r="A1375" i="84"/>
  <c r="AI1374" i="84"/>
  <c r="AI1377" i="84"/>
  <c r="AE506" i="7"/>
  <c r="AH1374" i="84"/>
  <c r="AH1376" i="84" s="1"/>
  <c r="AD259" i="7"/>
  <c r="AG1374" i="84"/>
  <c r="AG1377" i="84"/>
  <c r="AC506" i="7" s="1"/>
  <c r="AF1374" i="84"/>
  <c r="AF1376" i="84"/>
  <c r="AB259" i="7"/>
  <c r="AE1374" i="84"/>
  <c r="AE1377" i="84"/>
  <c r="AA506" i="7"/>
  <c r="AD1374" i="84"/>
  <c r="AD1376" i="84" s="1"/>
  <c r="Z259" i="7"/>
  <c r="AC1374" i="84"/>
  <c r="AC1377" i="84"/>
  <c r="Y506" i="7" s="1"/>
  <c r="AB1374" i="84"/>
  <c r="AB1376" i="84"/>
  <c r="X259" i="7" s="1"/>
  <c r="AA1374" i="84"/>
  <c r="AA1377" i="84"/>
  <c r="W506" i="7"/>
  <c r="Z1374" i="84"/>
  <c r="Z1376" i="84" s="1"/>
  <c r="V259" i="7"/>
  <c r="Y1374" i="84"/>
  <c r="Y1377" i="84"/>
  <c r="U506" i="7" s="1"/>
  <c r="X1374" i="84"/>
  <c r="X1376" i="84"/>
  <c r="T259" i="7" s="1"/>
  <c r="W1374" i="84"/>
  <c r="W1377" i="84" s="1"/>
  <c r="S506" i="7"/>
  <c r="V1374" i="84"/>
  <c r="V1376" i="84" s="1"/>
  <c r="R259" i="7" s="1"/>
  <c r="U1374" i="84"/>
  <c r="U1377" i="84"/>
  <c r="Q506" i="7" s="1"/>
  <c r="T1374" i="84"/>
  <c r="T1376" i="84"/>
  <c r="P259" i="7"/>
  <c r="S1374" i="84"/>
  <c r="S1377" i="84" s="1"/>
  <c r="O506" i="7" s="1"/>
  <c r="R1374" i="84"/>
  <c r="R1376" i="84"/>
  <c r="N259" i="7" s="1"/>
  <c r="Q1374" i="84"/>
  <c r="Q1377" i="84" s="1"/>
  <c r="M506" i="7" s="1"/>
  <c r="P1374" i="84"/>
  <c r="P1376" i="84"/>
  <c r="L259" i="7" s="1"/>
  <c r="Z1372" i="84"/>
  <c r="O1372" i="84"/>
  <c r="J1367" i="84"/>
  <c r="A1367" i="84"/>
  <c r="J1366" i="84"/>
  <c r="A1366" i="84"/>
  <c r="J1365" i="84"/>
  <c r="A1365" i="84"/>
  <c r="AI1364" i="84"/>
  <c r="AH1364" i="84"/>
  <c r="AG1364" i="84"/>
  <c r="AF1364" i="84"/>
  <c r="AE1364" i="84"/>
  <c r="AD1364" i="84"/>
  <c r="AC1364" i="84"/>
  <c r="AB1364" i="84"/>
  <c r="AA1364" i="84"/>
  <c r="Z1364" i="84"/>
  <c r="Y1364" i="84"/>
  <c r="X1364" i="84"/>
  <c r="W1364" i="84"/>
  <c r="V1364" i="84"/>
  <c r="U1364" i="84"/>
  <c r="T1364" i="84"/>
  <c r="S1364" i="84"/>
  <c r="R1364" i="84"/>
  <c r="Q1364" i="84"/>
  <c r="P1364" i="84"/>
  <c r="Z1362" i="84"/>
  <c r="O1362" i="84"/>
  <c r="J1357" i="84"/>
  <c r="A1357" i="84"/>
  <c r="J1356" i="84"/>
  <c r="A1356" i="84"/>
  <c r="J1355" i="84"/>
  <c r="A1355" i="84"/>
  <c r="AI1354" i="84"/>
  <c r="AI1357" i="84" s="1"/>
  <c r="AE504" i="7"/>
  <c r="AH1354" i="84"/>
  <c r="AH1356" i="84"/>
  <c r="AD257" i="7" s="1"/>
  <c r="AG1354" i="84"/>
  <c r="AG1357" i="84"/>
  <c r="AC504" i="7" s="1"/>
  <c r="AF1354" i="84"/>
  <c r="AF1356" i="84"/>
  <c r="AB257" i="7"/>
  <c r="AE1354" i="84"/>
  <c r="AE1357" i="84" s="1"/>
  <c r="AA504" i="7"/>
  <c r="AD1354" i="84"/>
  <c r="AD1356" i="84"/>
  <c r="Z257" i="7" s="1"/>
  <c r="AC1354" i="84"/>
  <c r="AC1357" i="84"/>
  <c r="Y504" i="7" s="1"/>
  <c r="AB1354" i="84"/>
  <c r="AB1356" i="84"/>
  <c r="X257" i="7"/>
  <c r="AA1354" i="84"/>
  <c r="AA1357" i="84" s="1"/>
  <c r="W504" i="7"/>
  <c r="Z1354" i="84"/>
  <c r="Z1356" i="84"/>
  <c r="V257" i="7" s="1"/>
  <c r="Y1354" i="84"/>
  <c r="Y1357" i="84"/>
  <c r="U504" i="7" s="1"/>
  <c r="X1354" i="84"/>
  <c r="X1356" i="84"/>
  <c r="T257" i="7"/>
  <c r="W1354" i="84"/>
  <c r="W1357" i="84" s="1"/>
  <c r="S504" i="7"/>
  <c r="V1354" i="84"/>
  <c r="V1356" i="84"/>
  <c r="R257" i="7" s="1"/>
  <c r="U1354" i="84"/>
  <c r="U1357" i="84"/>
  <c r="Q504" i="7" s="1"/>
  <c r="T1354" i="84"/>
  <c r="T1356" i="84"/>
  <c r="P257" i="7"/>
  <c r="S1354" i="84"/>
  <c r="S1357" i="84" s="1"/>
  <c r="O504" i="7"/>
  <c r="R1354" i="84"/>
  <c r="R1356" i="84"/>
  <c r="N257" i="7" s="1"/>
  <c r="Q1354" i="84"/>
  <c r="Q1357" i="84"/>
  <c r="M504" i="7" s="1"/>
  <c r="P1354" i="84"/>
  <c r="P1356" i="84"/>
  <c r="L257" i="7"/>
  <c r="Z1352" i="84"/>
  <c r="O1352" i="84"/>
  <c r="J1347" i="84"/>
  <c r="A1347" i="84"/>
  <c r="J1346" i="84"/>
  <c r="A1346" i="84"/>
  <c r="J1345" i="84"/>
  <c r="A1345" i="84"/>
  <c r="AI1344" i="84"/>
  <c r="AH1344" i="84"/>
  <c r="AG1344" i="84"/>
  <c r="AF1344" i="84"/>
  <c r="AE1344" i="84"/>
  <c r="AD1344" i="84"/>
  <c r="AC1344" i="84"/>
  <c r="AB1344" i="84"/>
  <c r="AA1344" i="84"/>
  <c r="Z1344" i="84"/>
  <c r="Y1344" i="84"/>
  <c r="X1344" i="84"/>
  <c r="W1344" i="84"/>
  <c r="V1344" i="84"/>
  <c r="U1344" i="84"/>
  <c r="T1344" i="84"/>
  <c r="S1344" i="84"/>
  <c r="R1344" i="84"/>
  <c r="Q1344" i="84"/>
  <c r="P1344" i="84"/>
  <c r="Z1342" i="84"/>
  <c r="O1342" i="84"/>
  <c r="I249" i="7"/>
  <c r="I248" i="7"/>
  <c r="I247" i="7"/>
  <c r="I246" i="7"/>
  <c r="I245" i="7"/>
  <c r="I244" i="7"/>
  <c r="I243" i="7"/>
  <c r="I242" i="7"/>
  <c r="I241" i="7"/>
  <c r="I240" i="7"/>
  <c r="I239" i="7"/>
  <c r="I238" i="7"/>
  <c r="I237" i="7"/>
  <c r="I236" i="7"/>
  <c r="I235" i="7"/>
  <c r="I234" i="7"/>
  <c r="I233" i="7"/>
  <c r="I232" i="7"/>
  <c r="I231" i="7"/>
  <c r="I230" i="7"/>
  <c r="I229" i="7"/>
  <c r="I228" i="7"/>
  <c r="I227" i="7"/>
  <c r="I226" i="7"/>
  <c r="I225" i="7"/>
  <c r="I224" i="7"/>
  <c r="I223" i="7"/>
  <c r="I222" i="7"/>
  <c r="I221" i="7"/>
  <c r="I220" i="7"/>
  <c r="I219" i="7"/>
  <c r="I218" i="7"/>
  <c r="I217" i="7"/>
  <c r="H241" i="7"/>
  <c r="G249" i="7"/>
  <c r="G248" i="7"/>
  <c r="G247" i="7"/>
  <c r="G246" i="7"/>
  <c r="G245" i="7"/>
  <c r="G244" i="7"/>
  <c r="G243" i="7"/>
  <c r="G242" i="7"/>
  <c r="G241" i="7"/>
  <c r="G240" i="7"/>
  <c r="G239" i="7"/>
  <c r="G238" i="7"/>
  <c r="G237" i="7"/>
  <c r="G236" i="7"/>
  <c r="G235" i="7"/>
  <c r="G234" i="7"/>
  <c r="G232" i="7"/>
  <c r="G231" i="7"/>
  <c r="G230" i="7"/>
  <c r="G229" i="7"/>
  <c r="G228" i="7"/>
  <c r="G227" i="7"/>
  <c r="G226" i="7"/>
  <c r="G225" i="7"/>
  <c r="G224" i="7"/>
  <c r="G223" i="7"/>
  <c r="G222" i="7"/>
  <c r="G221" i="7"/>
  <c r="G220" i="7"/>
  <c r="G219" i="7"/>
  <c r="G217" i="7"/>
  <c r="F249" i="7"/>
  <c r="F247" i="7"/>
  <c r="F243" i="7"/>
  <c r="F242" i="7"/>
  <c r="F240" i="7"/>
  <c r="F239" i="7"/>
  <c r="F237" i="7"/>
  <c r="F236" i="7"/>
  <c r="F235" i="7"/>
  <c r="F234" i="7"/>
  <c r="F233" i="7"/>
  <c r="F232" i="7"/>
  <c r="F231" i="7"/>
  <c r="F230" i="7"/>
  <c r="F225" i="7"/>
  <c r="F224" i="7"/>
  <c r="F223" i="7"/>
  <c r="F222" i="7"/>
  <c r="F221" i="7"/>
  <c r="F220" i="7"/>
  <c r="F219" i="7"/>
  <c r="F218" i="7"/>
  <c r="F217" i="7"/>
  <c r="C249" i="7"/>
  <c r="C248" i="7"/>
  <c r="C247" i="7"/>
  <c r="C246" i="7"/>
  <c r="C245" i="7"/>
  <c r="C244" i="7"/>
  <c r="C243" i="7"/>
  <c r="C242" i="7"/>
  <c r="C241" i="7"/>
  <c r="C240" i="7"/>
  <c r="C239" i="7"/>
  <c r="C238" i="7"/>
  <c r="C237" i="7"/>
  <c r="C236" i="7"/>
  <c r="C235" i="7"/>
  <c r="C234" i="7"/>
  <c r="C233" i="7"/>
  <c r="C232" i="7"/>
  <c r="C231" i="7"/>
  <c r="C230" i="7"/>
  <c r="C229" i="7"/>
  <c r="C228" i="7"/>
  <c r="C227" i="7"/>
  <c r="C226" i="7"/>
  <c r="C225" i="7"/>
  <c r="C224" i="7"/>
  <c r="C223" i="7"/>
  <c r="C222" i="7"/>
  <c r="C221" i="7"/>
  <c r="C220" i="7"/>
  <c r="C219" i="7"/>
  <c r="C218" i="7"/>
  <c r="C217" i="7"/>
  <c r="I216" i="7"/>
  <c r="F216" i="7"/>
  <c r="C216" i="7"/>
  <c r="AS139" i="84"/>
  <c r="AS137" i="84"/>
  <c r="AS136" i="84"/>
  <c r="AS135" i="84"/>
  <c r="AS134" i="84"/>
  <c r="AS133" i="84"/>
  <c r="AS132" i="84"/>
  <c r="AS131" i="84"/>
  <c r="AS130" i="84"/>
  <c r="AS129" i="84"/>
  <c r="AS128" i="84"/>
  <c r="AS127" i="84"/>
  <c r="AS126" i="84"/>
  <c r="AS125" i="84"/>
  <c r="AS124" i="84"/>
  <c r="AS123" i="84"/>
  <c r="AS122" i="84"/>
  <c r="AS121" i="84"/>
  <c r="AS120" i="84"/>
  <c r="AS119" i="84"/>
  <c r="AS118" i="84"/>
  <c r="AS117" i="84"/>
  <c r="AS116" i="84"/>
  <c r="AS115" i="84"/>
  <c r="AS114" i="84"/>
  <c r="AS111" i="84"/>
  <c r="AS110" i="84"/>
  <c r="AS109" i="84"/>
  <c r="AS108" i="84"/>
  <c r="AS103" i="84"/>
  <c r="AS102" i="84"/>
  <c r="AS101" i="84"/>
  <c r="AS100" i="84"/>
  <c r="AS99" i="84"/>
  <c r="B1322" i="84"/>
  <c r="E496" i="7" s="1"/>
  <c r="B1312" i="84"/>
  <c r="B1302" i="84"/>
  <c r="E494" i="7"/>
  <c r="B1292" i="84"/>
  <c r="B1282" i="84"/>
  <c r="E492" i="7" s="1"/>
  <c r="B1272" i="84"/>
  <c r="B1262" i="84"/>
  <c r="B1252" i="84"/>
  <c r="E242" i="7" s="1"/>
  <c r="B1242" i="84"/>
  <c r="B1232" i="84"/>
  <c r="E240" i="7"/>
  <c r="B1222" i="84"/>
  <c r="B1212" i="84"/>
  <c r="B1202" i="84"/>
  <c r="E236" i="7"/>
  <c r="B1160" i="84"/>
  <c r="B1150" i="84"/>
  <c r="E232" i="7"/>
  <c r="B1124" i="84"/>
  <c r="E477" i="7"/>
  <c r="B1098" i="84"/>
  <c r="B1088" i="84"/>
  <c r="E228" i="7" s="1"/>
  <c r="B1078" i="84"/>
  <c r="E227" i="7"/>
  <c r="B1068" i="84"/>
  <c r="E226" i="7" s="1"/>
  <c r="B1058" i="84"/>
  <c r="B1048" i="84"/>
  <c r="E224" i="7" s="1"/>
  <c r="E223" i="7"/>
  <c r="B1022" i="84"/>
  <c r="E222" i="7" s="1"/>
  <c r="E221" i="7"/>
  <c r="E220" i="7"/>
  <c r="B980" i="84"/>
  <c r="B970" i="84"/>
  <c r="E218" i="7"/>
  <c r="B960" i="84"/>
  <c r="B950" i="84"/>
  <c r="E216" i="7"/>
  <c r="J1327" i="84"/>
  <c r="A1327" i="84"/>
  <c r="J1326" i="84"/>
  <c r="A1326" i="84"/>
  <c r="J1325" i="84"/>
  <c r="A1325" i="84"/>
  <c r="AI1324" i="84"/>
  <c r="AH1324" i="84"/>
  <c r="AG1324" i="84"/>
  <c r="AF1324" i="84"/>
  <c r="AE1324" i="84"/>
  <c r="AD1324" i="84"/>
  <c r="AC1324" i="84"/>
  <c r="AB1324" i="84"/>
  <c r="AA1324" i="84"/>
  <c r="Z1324" i="84"/>
  <c r="Y1324" i="84"/>
  <c r="X1324" i="84"/>
  <c r="W1324" i="84"/>
  <c r="V1324" i="84"/>
  <c r="U1324" i="84"/>
  <c r="T1324" i="84"/>
  <c r="S1324" i="84"/>
  <c r="R1324" i="84"/>
  <c r="Q1324" i="84"/>
  <c r="P1324" i="84"/>
  <c r="Z1322" i="84"/>
  <c r="O1322" i="84"/>
  <c r="J1317" i="84"/>
  <c r="A1317" i="84"/>
  <c r="J1316" i="84"/>
  <c r="A1316" i="84"/>
  <c r="J1315" i="84"/>
  <c r="A1315" i="84"/>
  <c r="AI1314" i="84"/>
  <c r="AH1314" i="84"/>
  <c r="AG1314" i="84"/>
  <c r="AF1314" i="84"/>
  <c r="AE1314" i="84"/>
  <c r="AD1314" i="84"/>
  <c r="AC1314" i="84"/>
  <c r="AB1314" i="84"/>
  <c r="AA1314" i="84"/>
  <c r="Z1314" i="84"/>
  <c r="Y1314" i="84"/>
  <c r="X1314" i="84"/>
  <c r="W1314" i="84"/>
  <c r="V1314" i="84"/>
  <c r="U1314" i="84"/>
  <c r="T1314" i="84"/>
  <c r="S1314" i="84"/>
  <c r="R1314" i="84"/>
  <c r="Q1314" i="84"/>
  <c r="P1314" i="84"/>
  <c r="Z1312" i="84"/>
  <c r="O1312" i="84"/>
  <c r="J1307" i="84"/>
  <c r="A1307" i="84"/>
  <c r="J1306" i="84"/>
  <c r="A1306" i="84"/>
  <c r="J1305" i="84"/>
  <c r="A1305" i="84"/>
  <c r="AI1304" i="84"/>
  <c r="AH1304" i="84"/>
  <c r="AG1304" i="84"/>
  <c r="AF1304" i="84"/>
  <c r="AE1304" i="84"/>
  <c r="AD1304" i="84"/>
  <c r="AC1304" i="84"/>
  <c r="AB1304" i="84"/>
  <c r="AA1304" i="84"/>
  <c r="Z1304" i="84"/>
  <c r="Y1304" i="84"/>
  <c r="X1304" i="84"/>
  <c r="W1304" i="84"/>
  <c r="V1304" i="84"/>
  <c r="U1304" i="84"/>
  <c r="T1304" i="84"/>
  <c r="S1304" i="84"/>
  <c r="R1304" i="84"/>
  <c r="Q1304" i="84"/>
  <c r="P1304" i="84"/>
  <c r="Z1302" i="84"/>
  <c r="O1302" i="84"/>
  <c r="J1297" i="84"/>
  <c r="A1297" i="84"/>
  <c r="J1296" i="84"/>
  <c r="A1296" i="84"/>
  <c r="J1295" i="84"/>
  <c r="A1295" i="84"/>
  <c r="AI1294" i="84"/>
  <c r="AH1294" i="84"/>
  <c r="AG1294" i="84"/>
  <c r="AF1294" i="84"/>
  <c r="AE1294" i="84"/>
  <c r="AD1294" i="84"/>
  <c r="AC1294" i="84"/>
  <c r="AB1294" i="84"/>
  <c r="AA1294" i="84"/>
  <c r="Z1294" i="84"/>
  <c r="Y1294" i="84"/>
  <c r="X1294" i="84"/>
  <c r="W1294" i="84"/>
  <c r="V1294" i="84"/>
  <c r="U1294" i="84"/>
  <c r="T1294" i="84"/>
  <c r="S1294" i="84"/>
  <c r="R1294" i="84"/>
  <c r="Q1294" i="84"/>
  <c r="P1294" i="84"/>
  <c r="Z1292" i="84"/>
  <c r="O1292" i="84"/>
  <c r="J1287" i="84"/>
  <c r="A1287" i="84"/>
  <c r="J1286" i="84"/>
  <c r="A1286" i="84"/>
  <c r="J1285" i="84"/>
  <c r="A1285" i="84"/>
  <c r="AI1284" i="84"/>
  <c r="AH1284" i="84"/>
  <c r="AG1284" i="84"/>
  <c r="AF1284" i="84"/>
  <c r="AE1284" i="84"/>
  <c r="AD1284" i="84"/>
  <c r="AC1284" i="84"/>
  <c r="AB1284" i="84"/>
  <c r="AA1284" i="84"/>
  <c r="Z1284" i="84"/>
  <c r="Y1284" i="84"/>
  <c r="X1284" i="84"/>
  <c r="W1284" i="84"/>
  <c r="V1284" i="84"/>
  <c r="U1284" i="84"/>
  <c r="T1284" i="84"/>
  <c r="S1284" i="84"/>
  <c r="R1284" i="84"/>
  <c r="Q1284" i="84"/>
  <c r="P1284" i="84"/>
  <c r="Z1282" i="84"/>
  <c r="O1282" i="84"/>
  <c r="J1277" i="84"/>
  <c r="A1277" i="84"/>
  <c r="J1276" i="84"/>
  <c r="A1276" i="84"/>
  <c r="J1275" i="84"/>
  <c r="A1275" i="84"/>
  <c r="AI1274" i="84"/>
  <c r="AH1274" i="84"/>
  <c r="AG1274" i="84"/>
  <c r="AF1274" i="84"/>
  <c r="AE1274" i="84"/>
  <c r="AD1274" i="84"/>
  <c r="AC1274" i="84"/>
  <c r="AB1274" i="84"/>
  <c r="AA1274" i="84"/>
  <c r="Z1274" i="84"/>
  <c r="Y1274" i="84"/>
  <c r="X1274" i="84"/>
  <c r="W1274" i="84"/>
  <c r="V1274" i="84"/>
  <c r="U1274" i="84"/>
  <c r="T1274" i="84"/>
  <c r="S1274" i="84"/>
  <c r="R1274" i="84"/>
  <c r="Q1274" i="84"/>
  <c r="P1274" i="84"/>
  <c r="Z1272" i="84"/>
  <c r="O1272" i="84"/>
  <c r="J1267" i="84"/>
  <c r="A1267" i="84"/>
  <c r="J1266" i="84"/>
  <c r="A1266" i="84"/>
  <c r="J1265" i="84"/>
  <c r="A1265" i="84"/>
  <c r="AI1264" i="84"/>
  <c r="AH1264" i="84"/>
  <c r="AG1264" i="84"/>
  <c r="AF1264" i="84"/>
  <c r="AE1264" i="84"/>
  <c r="AD1264" i="84"/>
  <c r="AC1264" i="84"/>
  <c r="AB1264" i="84"/>
  <c r="AA1264" i="84"/>
  <c r="Z1264" i="84"/>
  <c r="Y1264" i="84"/>
  <c r="X1264" i="84"/>
  <c r="W1264" i="84"/>
  <c r="V1264" i="84"/>
  <c r="U1264" i="84"/>
  <c r="T1264" i="84"/>
  <c r="S1264" i="84"/>
  <c r="R1264" i="84"/>
  <c r="Q1264" i="84"/>
  <c r="P1264" i="84"/>
  <c r="Z1262" i="84"/>
  <c r="O1262" i="84"/>
  <c r="J1257" i="84"/>
  <c r="A1257" i="84"/>
  <c r="J1256" i="84"/>
  <c r="A1256" i="84"/>
  <c r="J1255" i="84"/>
  <c r="A1255" i="84"/>
  <c r="AI1254" i="84"/>
  <c r="AH1254" i="84"/>
  <c r="AH1256" i="84"/>
  <c r="AD242" i="7" s="1"/>
  <c r="AG1254" i="84"/>
  <c r="AF1254" i="84"/>
  <c r="AF1256" i="84"/>
  <c r="AB242" i="7" s="1"/>
  <c r="AE1254" i="84"/>
  <c r="AD1254" i="84"/>
  <c r="AD1256" i="84"/>
  <c r="Z242" i="7" s="1"/>
  <c r="AC1254" i="84"/>
  <c r="AB1254" i="84"/>
  <c r="AB1256" i="84"/>
  <c r="X242" i="7" s="1"/>
  <c r="AA1254" i="84"/>
  <c r="Z1254" i="84"/>
  <c r="Z1256" i="84"/>
  <c r="V242" i="7" s="1"/>
  <c r="Y1254" i="84"/>
  <c r="X1254" i="84"/>
  <c r="X1256" i="84"/>
  <c r="T242" i="7" s="1"/>
  <c r="W1254" i="84"/>
  <c r="V1254" i="84"/>
  <c r="V1256" i="84"/>
  <c r="R242" i="7" s="1"/>
  <c r="U1254" i="84"/>
  <c r="T1254" i="84"/>
  <c r="T1256" i="84"/>
  <c r="P242" i="7" s="1"/>
  <c r="S1254" i="84"/>
  <c r="R1254" i="84"/>
  <c r="R1256" i="84"/>
  <c r="N242" i="7" s="1"/>
  <c r="Q1254" i="84"/>
  <c r="P1254" i="84"/>
  <c r="P1256" i="84"/>
  <c r="L242" i="7" s="1"/>
  <c r="Z1252" i="84"/>
  <c r="O1252" i="84"/>
  <c r="J1247" i="84"/>
  <c r="A1247" i="84"/>
  <c r="J1246" i="84"/>
  <c r="A1246" i="84"/>
  <c r="J1245" i="84"/>
  <c r="A1245" i="84"/>
  <c r="AI1244" i="84"/>
  <c r="AH1244" i="84"/>
  <c r="AG1244" i="84"/>
  <c r="AF1244" i="84"/>
  <c r="AE1244" i="84"/>
  <c r="AD1244" i="84"/>
  <c r="AC1244" i="84"/>
  <c r="AB1244" i="84"/>
  <c r="AB1245" i="84"/>
  <c r="AA1244" i="84"/>
  <c r="Z1244" i="84"/>
  <c r="Y1244" i="84"/>
  <c r="Y1246" i="84"/>
  <c r="U241" i="7" s="1"/>
  <c r="X1244" i="84"/>
  <c r="W1244" i="84"/>
  <c r="V1244" i="84"/>
  <c r="U1244" i="84"/>
  <c r="T1244" i="84"/>
  <c r="T1245" i="84"/>
  <c r="S1244" i="84"/>
  <c r="R1244" i="84"/>
  <c r="Q1244" i="84"/>
  <c r="Q1246" i="84"/>
  <c r="M241" i="7" s="1"/>
  <c r="P1244" i="84"/>
  <c r="P1247" i="84"/>
  <c r="L488" i="7" s="1"/>
  <c r="Z1242" i="84"/>
  <c r="O1242" i="84"/>
  <c r="J1237" i="84"/>
  <c r="A1237" i="84"/>
  <c r="J1236" i="84"/>
  <c r="A1236" i="84"/>
  <c r="J1235" i="84"/>
  <c r="A1235" i="84"/>
  <c r="AI1234" i="84"/>
  <c r="AI1237" i="84"/>
  <c r="AE487" i="7"/>
  <c r="AH1234" i="84"/>
  <c r="AG1234" i="84"/>
  <c r="AG1235" i="84"/>
  <c r="AF1234" i="84"/>
  <c r="AF1236" i="84"/>
  <c r="AB240" i="7" s="1"/>
  <c r="AE1234" i="84"/>
  <c r="AD1234" i="84"/>
  <c r="AD1236" i="84" s="1"/>
  <c r="Z240" i="7" s="1"/>
  <c r="AC1234" i="84"/>
  <c r="AC1235" i="84" s="1"/>
  <c r="AB1234" i="84"/>
  <c r="AA1234" i="84"/>
  <c r="AA1237" i="84" s="1"/>
  <c r="W487" i="7" s="1"/>
  <c r="Z1234" i="84"/>
  <c r="Z1236" i="84" s="1"/>
  <c r="V240" i="7"/>
  <c r="Y1234" i="84"/>
  <c r="Y1235" i="84"/>
  <c r="X1234" i="84"/>
  <c r="X1236" i="84"/>
  <c r="T240" i="7" s="1"/>
  <c r="W1234" i="84"/>
  <c r="W1237" i="84"/>
  <c r="S487" i="7" s="1"/>
  <c r="V1234" i="84"/>
  <c r="V1236" i="84"/>
  <c r="R240" i="7"/>
  <c r="U1234" i="84"/>
  <c r="T1234" i="84"/>
  <c r="T1236" i="84" s="1"/>
  <c r="P240" i="7" s="1"/>
  <c r="S1234" i="84"/>
  <c r="S1237" i="84"/>
  <c r="O487" i="7" s="1"/>
  <c r="R1234" i="84"/>
  <c r="Q1234" i="84"/>
  <c r="Q1235" i="84" s="1"/>
  <c r="P1234" i="84"/>
  <c r="P1236" i="84"/>
  <c r="L240" i="7"/>
  <c r="Z1232" i="84"/>
  <c r="O1232" i="84"/>
  <c r="J1227" i="84"/>
  <c r="A1227" i="84"/>
  <c r="J1226" i="84"/>
  <c r="A1226" i="84"/>
  <c r="J1225" i="84"/>
  <c r="A1225" i="84"/>
  <c r="AI1224" i="84"/>
  <c r="AH1224" i="84"/>
  <c r="AH1227" i="84"/>
  <c r="AD486" i="7"/>
  <c r="AG1224" i="84"/>
  <c r="AF1224" i="84"/>
  <c r="AF1225" i="84"/>
  <c r="AE1224" i="84"/>
  <c r="AD1224" i="84"/>
  <c r="AD1227" i="84" s="1"/>
  <c r="Z486" i="7"/>
  <c r="AC1224" i="84"/>
  <c r="AC1226" i="84"/>
  <c r="Y239" i="7" s="1"/>
  <c r="AB1224" i="84"/>
  <c r="AA1224" i="84"/>
  <c r="Z1224" i="84"/>
  <c r="Z1227" i="84" s="1"/>
  <c r="V486" i="7" s="1"/>
  <c r="Y1224" i="84"/>
  <c r="Y1226" i="84" s="1"/>
  <c r="U239" i="7" s="1"/>
  <c r="X1224" i="84"/>
  <c r="X1225" i="84"/>
  <c r="W1224" i="84"/>
  <c r="V1224" i="84"/>
  <c r="U1224" i="84"/>
  <c r="U1226" i="84" s="1"/>
  <c r="Q239" i="7" s="1"/>
  <c r="T1224" i="84"/>
  <c r="T1225" i="84" s="1"/>
  <c r="S1224" i="84"/>
  <c r="R1224" i="84"/>
  <c r="R1227" i="84"/>
  <c r="N486" i="7" s="1"/>
  <c r="Q1224" i="84"/>
  <c r="P1224" i="84"/>
  <c r="P1227" i="84" s="1"/>
  <c r="L486" i="7" s="1"/>
  <c r="Z1222" i="84"/>
  <c r="O1222" i="84"/>
  <c r="J1217" i="84"/>
  <c r="A1217" i="84"/>
  <c r="J1216" i="84"/>
  <c r="A1216" i="84"/>
  <c r="J1215" i="84"/>
  <c r="A1215" i="84"/>
  <c r="AI1214" i="84"/>
  <c r="AI1217" i="84" s="1"/>
  <c r="AE485" i="7" s="1"/>
  <c r="AH1214" i="84"/>
  <c r="AG1214" i="84"/>
  <c r="AG1215" i="84" s="1"/>
  <c r="AF1214" i="84"/>
  <c r="AE1214" i="84"/>
  <c r="AD1214" i="84"/>
  <c r="AC1214" i="84"/>
  <c r="AB1214" i="84"/>
  <c r="AA1214" i="84"/>
  <c r="AA1217" i="84"/>
  <c r="W485" i="7" s="1"/>
  <c r="Z1214" i="84"/>
  <c r="Y1214" i="84"/>
  <c r="Y1215" i="84"/>
  <c r="X1214" i="84"/>
  <c r="X1216" i="84"/>
  <c r="T238" i="7" s="1"/>
  <c r="W1214" i="84"/>
  <c r="V1214" i="84"/>
  <c r="V1216" i="84" s="1"/>
  <c r="R238" i="7" s="1"/>
  <c r="U1214" i="84"/>
  <c r="T1214" i="84"/>
  <c r="S1214" i="84"/>
  <c r="R1214" i="84"/>
  <c r="Q1214" i="84"/>
  <c r="P1214" i="84"/>
  <c r="P1216" i="84" s="1"/>
  <c r="L238" i="7" s="1"/>
  <c r="Z1212" i="84"/>
  <c r="O1212" i="84"/>
  <c r="J1207" i="84"/>
  <c r="A1207" i="84"/>
  <c r="J1206" i="84"/>
  <c r="A1206" i="84"/>
  <c r="J1205" i="84"/>
  <c r="A1205" i="84"/>
  <c r="AI1204" i="84"/>
  <c r="AH1204" i="84"/>
  <c r="AG1204" i="84"/>
  <c r="AF1204" i="84"/>
  <c r="AE1204" i="84"/>
  <c r="AD1204" i="84"/>
  <c r="AC1204" i="84"/>
  <c r="AB1204" i="84"/>
  <c r="AA1204" i="84"/>
  <c r="Z1204" i="84"/>
  <c r="Y1204" i="84"/>
  <c r="X1204" i="84"/>
  <c r="W1204" i="84"/>
  <c r="V1204" i="84"/>
  <c r="U1204" i="84"/>
  <c r="T1204" i="84"/>
  <c r="S1204" i="84"/>
  <c r="R1204" i="84"/>
  <c r="Q1204" i="84"/>
  <c r="P1204" i="84"/>
  <c r="Z1202" i="84"/>
  <c r="O1202" i="84"/>
  <c r="J1197" i="84"/>
  <c r="A1197" i="84"/>
  <c r="J1196" i="84"/>
  <c r="A1196" i="84"/>
  <c r="J1193" i="84"/>
  <c r="AI1192" i="84"/>
  <c r="AI1197" i="84" s="1"/>
  <c r="AE483" i="7" s="1"/>
  <c r="AH1192" i="84"/>
  <c r="AH1196" i="84"/>
  <c r="AD236" i="7" s="1"/>
  <c r="AG1192" i="84"/>
  <c r="AF1192" i="84"/>
  <c r="AF1196" i="84"/>
  <c r="AB236" i="7" s="1"/>
  <c r="AE1192" i="84"/>
  <c r="AE1197" i="84" s="1"/>
  <c r="AA483" i="7" s="1"/>
  <c r="AD1192" i="84"/>
  <c r="AD1196" i="84" s="1"/>
  <c r="Z236" i="7" s="1"/>
  <c r="AC1192" i="84"/>
  <c r="AB1192" i="84"/>
  <c r="AB1196" i="84"/>
  <c r="X236" i="7" s="1"/>
  <c r="AA1192" i="84"/>
  <c r="AA1197" i="84"/>
  <c r="W483" i="7" s="1"/>
  <c r="Z1192" i="84"/>
  <c r="Z1196" i="84"/>
  <c r="V236" i="7"/>
  <c r="Y1192" i="84"/>
  <c r="X1192" i="84"/>
  <c r="X1196" i="84"/>
  <c r="T236" i="7"/>
  <c r="W1192" i="84"/>
  <c r="W1197" i="84" s="1"/>
  <c r="S483" i="7"/>
  <c r="V1192" i="84"/>
  <c r="V1196" i="84"/>
  <c r="R236" i="7" s="1"/>
  <c r="U1192" i="84"/>
  <c r="T1192" i="84"/>
  <c r="T1196" i="84" s="1"/>
  <c r="P236" i="7" s="1"/>
  <c r="S1192" i="84"/>
  <c r="S1197" i="84" s="1"/>
  <c r="O483" i="7" s="1"/>
  <c r="R1192" i="84"/>
  <c r="R1196" i="84"/>
  <c r="N236" i="7" s="1"/>
  <c r="Q1192" i="84"/>
  <c r="P1192" i="84"/>
  <c r="P1196" i="84"/>
  <c r="L236" i="7" s="1"/>
  <c r="Z1190" i="84"/>
  <c r="O1190" i="84"/>
  <c r="J1181" i="84"/>
  <c r="A1181" i="84"/>
  <c r="J1180" i="84"/>
  <c r="O1180" i="84" s="1"/>
  <c r="H235" i="7" s="1"/>
  <c r="A1180" i="84"/>
  <c r="J1177" i="84"/>
  <c r="AI1176" i="84"/>
  <c r="AH1176" i="84"/>
  <c r="AH1181" i="84"/>
  <c r="AD482" i="7" s="1"/>
  <c r="AG1176" i="84"/>
  <c r="AF1176" i="84"/>
  <c r="AF1178" i="84" s="1"/>
  <c r="AE1176" i="84"/>
  <c r="AD1176" i="84"/>
  <c r="AD1181" i="84" s="1"/>
  <c r="Z482" i="7"/>
  <c r="AC1176" i="84"/>
  <c r="AB1176" i="84"/>
  <c r="AA1176" i="84"/>
  <c r="Z1176" i="84"/>
  <c r="Z1181" i="84" s="1"/>
  <c r="V482" i="7"/>
  <c r="Y1176" i="84"/>
  <c r="X1176" i="84"/>
  <c r="W1176" i="84"/>
  <c r="V1176" i="84"/>
  <c r="V1181" i="84" s="1"/>
  <c r="R482" i="7" s="1"/>
  <c r="U1176" i="84"/>
  <c r="T1176" i="84"/>
  <c r="S1176" i="84"/>
  <c r="R1176" i="84"/>
  <c r="R1181" i="84"/>
  <c r="N482" i="7" s="1"/>
  <c r="Q1176" i="84"/>
  <c r="P1176" i="84"/>
  <c r="P1181" i="84"/>
  <c r="L482" i="7" s="1"/>
  <c r="Z1174" i="84"/>
  <c r="O1174" i="84"/>
  <c r="J1165" i="84"/>
  <c r="A1165" i="84"/>
  <c r="J1164" i="84"/>
  <c r="A1164" i="84"/>
  <c r="J1163" i="84"/>
  <c r="A1163" i="84"/>
  <c r="AI1162" i="84"/>
  <c r="AH1162" i="84"/>
  <c r="AH1164" i="84"/>
  <c r="AD234" i="7" s="1"/>
  <c r="AG1162" i="84"/>
  <c r="AF1162" i="84"/>
  <c r="AE1162" i="84"/>
  <c r="AE1165" i="84" s="1"/>
  <c r="AA481" i="7" s="1"/>
  <c r="AD1162" i="84"/>
  <c r="AC1162" i="84"/>
  <c r="AC1163" i="84"/>
  <c r="AB1162" i="84"/>
  <c r="AB1164" i="84"/>
  <c r="X234" i="7" s="1"/>
  <c r="AA1162" i="84"/>
  <c r="Z1162" i="84"/>
  <c r="Z1164" i="84"/>
  <c r="V234" i="7" s="1"/>
  <c r="Y1162" i="84"/>
  <c r="X1162" i="84"/>
  <c r="W1162" i="84"/>
  <c r="W1165" i="84" s="1"/>
  <c r="S481" i="7" s="1"/>
  <c r="V1162" i="84"/>
  <c r="U1162" i="84"/>
  <c r="U1163" i="84" s="1"/>
  <c r="T1162" i="84"/>
  <c r="S1162" i="84"/>
  <c r="R1162" i="84"/>
  <c r="Q1162" i="84"/>
  <c r="P1162" i="84"/>
  <c r="Z1160" i="84"/>
  <c r="O1160" i="84"/>
  <c r="J1155" i="84"/>
  <c r="A1155" i="84"/>
  <c r="J1154" i="84"/>
  <c r="A1154" i="84"/>
  <c r="J1153" i="84"/>
  <c r="A1153" i="84"/>
  <c r="AI1152" i="84"/>
  <c r="AH1152" i="84"/>
  <c r="AG1152" i="84"/>
  <c r="AG1154" i="84"/>
  <c r="AC233" i="7" s="1"/>
  <c r="AF1152" i="84"/>
  <c r="AE1152" i="84"/>
  <c r="AD1152" i="84"/>
  <c r="AC1152" i="84"/>
  <c r="AB1152" i="84"/>
  <c r="AA1152" i="84"/>
  <c r="Z1152" i="84"/>
  <c r="Y1152" i="84"/>
  <c r="X1152" i="84"/>
  <c r="W1152" i="84"/>
  <c r="V1152" i="84"/>
  <c r="V1155" i="84"/>
  <c r="R480" i="7" s="1"/>
  <c r="U1152" i="84"/>
  <c r="T1152" i="84"/>
  <c r="T1153" i="84"/>
  <c r="S1152" i="84"/>
  <c r="R1152" i="84"/>
  <c r="Q1152" i="84"/>
  <c r="Q1154" i="84"/>
  <c r="M233" i="7" s="1"/>
  <c r="P1152" i="84"/>
  <c r="Z1150" i="84"/>
  <c r="O1150" i="84"/>
  <c r="J1145" i="84"/>
  <c r="A1145" i="84"/>
  <c r="J1144" i="84"/>
  <c r="A1144" i="84"/>
  <c r="J1141" i="84"/>
  <c r="AI1140" i="84"/>
  <c r="AH1140" i="84"/>
  <c r="AH1144" i="84"/>
  <c r="AD232" i="7" s="1"/>
  <c r="AG1140" i="84"/>
  <c r="AF1140" i="84"/>
  <c r="AF1142" i="84"/>
  <c r="AF1144" i="84"/>
  <c r="AB232" i="7"/>
  <c r="AE1140" i="84"/>
  <c r="AD1140" i="84"/>
  <c r="AD1144" i="84" s="1"/>
  <c r="Z232" i="7"/>
  <c r="AC1140" i="84"/>
  <c r="AB1140" i="84"/>
  <c r="AB1144" i="84" s="1"/>
  <c r="X232" i="7" s="1"/>
  <c r="AA1140" i="84"/>
  <c r="Z1140" i="84"/>
  <c r="Z1144" i="84" s="1"/>
  <c r="V232" i="7" s="1"/>
  <c r="Y1140" i="84"/>
  <c r="X1140" i="84"/>
  <c r="X1142" i="84" s="1"/>
  <c r="X1144" i="84"/>
  <c r="T232" i="7" s="1"/>
  <c r="W1140" i="84"/>
  <c r="V1140" i="84"/>
  <c r="V1144" i="84" s="1"/>
  <c r="R232" i="7" s="1"/>
  <c r="U1140" i="84"/>
  <c r="T1140" i="84"/>
  <c r="T1144" i="84"/>
  <c r="P232" i="7" s="1"/>
  <c r="S1140" i="84"/>
  <c r="R1140" i="84"/>
  <c r="R1144" i="84" s="1"/>
  <c r="N232" i="7" s="1"/>
  <c r="Q1140" i="84"/>
  <c r="P1140" i="84"/>
  <c r="P1144" i="84"/>
  <c r="L232" i="7" s="1"/>
  <c r="Z1138" i="84"/>
  <c r="O1138" i="84"/>
  <c r="J1129" i="84"/>
  <c r="A1129" i="84"/>
  <c r="J1128" i="84"/>
  <c r="A1128" i="84"/>
  <c r="J1127" i="84"/>
  <c r="A1127" i="84"/>
  <c r="AI1126" i="84"/>
  <c r="AH1126" i="84"/>
  <c r="AH1129" i="84" s="1"/>
  <c r="AD478" i="7" s="1"/>
  <c r="AG1126" i="84"/>
  <c r="AF1126" i="84"/>
  <c r="AF1127" i="84"/>
  <c r="AE1126" i="84"/>
  <c r="AD1126" i="84"/>
  <c r="AC1126" i="84"/>
  <c r="AC1128" i="84"/>
  <c r="Y231" i="7" s="1"/>
  <c r="AB1126" i="84"/>
  <c r="AA1126" i="84"/>
  <c r="Z1126" i="84"/>
  <c r="Z1129" i="84" s="1"/>
  <c r="V478" i="7"/>
  <c r="Y1126" i="84"/>
  <c r="X1126" i="84"/>
  <c r="X1127" i="84" s="1"/>
  <c r="W1126" i="84"/>
  <c r="V1126" i="84"/>
  <c r="U1126" i="84"/>
  <c r="U1128" i="84" s="1"/>
  <c r="Q231" i="7"/>
  <c r="T1126" i="84"/>
  <c r="S1126" i="84"/>
  <c r="R1126" i="84"/>
  <c r="R1129" i="84"/>
  <c r="N478" i="7" s="1"/>
  <c r="Q1126" i="84"/>
  <c r="P1126" i="84"/>
  <c r="P1129" i="84"/>
  <c r="L478" i="7" s="1"/>
  <c r="Z1124" i="84"/>
  <c r="O1124" i="84"/>
  <c r="J1119" i="84"/>
  <c r="A1119" i="84"/>
  <c r="J1118" i="84"/>
  <c r="A1118" i="84"/>
  <c r="J1115" i="84"/>
  <c r="AI1114" i="84"/>
  <c r="AI1117" i="84"/>
  <c r="AH1114" i="84"/>
  <c r="AG1114" i="84"/>
  <c r="AG1115" i="84" s="1"/>
  <c r="AF1114" i="84"/>
  <c r="AE1114" i="84"/>
  <c r="AE1117" i="84"/>
  <c r="AD1114" i="84"/>
  <c r="AC1114" i="84"/>
  <c r="AC1115" i="84" s="1"/>
  <c r="AB1114" i="84"/>
  <c r="AA1114" i="84"/>
  <c r="AA1117" i="84" s="1"/>
  <c r="Z1114" i="84"/>
  <c r="Y1114" i="84"/>
  <c r="Y1115" i="84"/>
  <c r="X1114" i="84"/>
  <c r="W1114" i="84"/>
  <c r="W1117" i="84"/>
  <c r="V1114" i="84"/>
  <c r="U1114" i="84"/>
  <c r="U1115" i="84" s="1"/>
  <c r="T1114" i="84"/>
  <c r="S1114" i="84"/>
  <c r="S1117" i="84"/>
  <c r="R1114" i="84"/>
  <c r="Q1114" i="84"/>
  <c r="Q1115" i="84" s="1"/>
  <c r="P1114" i="84"/>
  <c r="Z1112" i="84"/>
  <c r="O1112" i="84"/>
  <c r="J1103" i="84"/>
  <c r="A1103" i="84"/>
  <c r="J1102" i="84"/>
  <c r="A1102" i="84"/>
  <c r="J1101" i="84"/>
  <c r="A1101" i="84"/>
  <c r="AI1100" i="84"/>
  <c r="AH1100" i="84"/>
  <c r="AG1100" i="84"/>
  <c r="AG1101" i="84"/>
  <c r="AF1100" i="84"/>
  <c r="AF1103" i="84"/>
  <c r="AB476" i="7" s="1"/>
  <c r="AE1100" i="84"/>
  <c r="AD1100" i="84"/>
  <c r="AC1100" i="84"/>
  <c r="AB1100" i="84"/>
  <c r="AA1100" i="84"/>
  <c r="Z1100" i="84"/>
  <c r="Y1100" i="84"/>
  <c r="Y1101" i="84" s="1"/>
  <c r="X1100" i="84"/>
  <c r="W1100" i="84"/>
  <c r="V1100" i="84"/>
  <c r="U1100" i="84"/>
  <c r="T1100" i="84"/>
  <c r="S1100" i="84"/>
  <c r="R1100" i="84"/>
  <c r="Q1100" i="84"/>
  <c r="Q1101" i="84"/>
  <c r="P1100" i="84"/>
  <c r="P1102" i="84" s="1"/>
  <c r="L229" i="7" s="1"/>
  <c r="Z1098" i="84"/>
  <c r="O1098" i="84"/>
  <c r="J1093" i="84"/>
  <c r="A1093" i="84"/>
  <c r="J1092" i="84"/>
  <c r="A1092" i="84"/>
  <c r="J1091" i="84"/>
  <c r="A1091" i="84"/>
  <c r="AI1090" i="84"/>
  <c r="AH1090" i="84"/>
  <c r="AG1090" i="84"/>
  <c r="AF1090" i="84"/>
  <c r="AE1090" i="84"/>
  <c r="AD1090" i="84"/>
  <c r="AC1090" i="84"/>
  <c r="AB1090" i="84"/>
  <c r="AA1090" i="84"/>
  <c r="Z1090" i="84"/>
  <c r="Y1090" i="84"/>
  <c r="X1090" i="84"/>
  <c r="W1090" i="84"/>
  <c r="V1090" i="84"/>
  <c r="U1090" i="84"/>
  <c r="T1090" i="84"/>
  <c r="S1090" i="84"/>
  <c r="R1090" i="84"/>
  <c r="Q1090" i="84"/>
  <c r="P1090" i="84"/>
  <c r="Z1088" i="84"/>
  <c r="O1088" i="84"/>
  <c r="J1083" i="84"/>
  <c r="A1083" i="84"/>
  <c r="J1082" i="84"/>
  <c r="A1082" i="84"/>
  <c r="J1081" i="84"/>
  <c r="A1081" i="84"/>
  <c r="AI1080" i="84"/>
  <c r="AH1080" i="84"/>
  <c r="AH1082" i="84"/>
  <c r="AD227" i="7" s="1"/>
  <c r="AG1080" i="84"/>
  <c r="AF1080" i="84"/>
  <c r="AF1082" i="84" s="1"/>
  <c r="AB227" i="7" s="1"/>
  <c r="AE1080" i="84"/>
  <c r="AD1080" i="84"/>
  <c r="AD1082" i="84"/>
  <c r="Z227" i="7" s="1"/>
  <c r="AC1080" i="84"/>
  <c r="AB1080" i="84"/>
  <c r="AB1082" i="84" s="1"/>
  <c r="X227" i="7" s="1"/>
  <c r="AA1080" i="84"/>
  <c r="Z1080" i="84"/>
  <c r="Z1082" i="84"/>
  <c r="V227" i="7" s="1"/>
  <c r="Y1080" i="84"/>
  <c r="X1080" i="84"/>
  <c r="X1082" i="84" s="1"/>
  <c r="T227" i="7" s="1"/>
  <c r="W1080" i="84"/>
  <c r="V1080" i="84"/>
  <c r="V1082" i="84"/>
  <c r="R227" i="7" s="1"/>
  <c r="U1080" i="84"/>
  <c r="T1080" i="84"/>
  <c r="T1082" i="84" s="1"/>
  <c r="P227" i="7" s="1"/>
  <c r="S1080" i="84"/>
  <c r="R1080" i="84"/>
  <c r="R1082" i="84"/>
  <c r="N227" i="7" s="1"/>
  <c r="Q1080" i="84"/>
  <c r="P1080" i="84"/>
  <c r="P1082" i="84" s="1"/>
  <c r="L227" i="7" s="1"/>
  <c r="Z1078" i="84"/>
  <c r="O1078" i="84"/>
  <c r="J1073" i="84"/>
  <c r="A1073" i="84"/>
  <c r="J1072" i="84"/>
  <c r="A1072" i="84"/>
  <c r="J1071" i="84"/>
  <c r="A1071" i="84"/>
  <c r="AI1070" i="84"/>
  <c r="AH1070" i="84"/>
  <c r="AG1070" i="84"/>
  <c r="AF1070" i="84"/>
  <c r="AE1070" i="84"/>
  <c r="AD1070" i="84"/>
  <c r="AC1070" i="84"/>
  <c r="AB1070" i="84"/>
  <c r="AA1070" i="84"/>
  <c r="Z1070" i="84"/>
  <c r="Y1070" i="84"/>
  <c r="X1070" i="84"/>
  <c r="W1070" i="84"/>
  <c r="V1070" i="84"/>
  <c r="U1070" i="84"/>
  <c r="T1070" i="84"/>
  <c r="S1070" i="84"/>
  <c r="R1070" i="84"/>
  <c r="Q1070" i="84"/>
  <c r="P1070" i="84"/>
  <c r="Z1068" i="84"/>
  <c r="O1068" i="84"/>
  <c r="J1063" i="84"/>
  <c r="A1063" i="84"/>
  <c r="J1062" i="84"/>
  <c r="A1062" i="84"/>
  <c r="J1061" i="84"/>
  <c r="A1061" i="84"/>
  <c r="AI1060" i="84"/>
  <c r="AH1060" i="84"/>
  <c r="AG1060" i="84"/>
  <c r="AF1060" i="84"/>
  <c r="AE1060" i="84"/>
  <c r="AD1060" i="84"/>
  <c r="AD1062" i="84"/>
  <c r="Z225" i="7" s="1"/>
  <c r="AC1060" i="84"/>
  <c r="AB1060" i="84"/>
  <c r="AA1060" i="84"/>
  <c r="Z1060" i="84"/>
  <c r="Y1060" i="84"/>
  <c r="X1060" i="84"/>
  <c r="W1060" i="84"/>
  <c r="V1060" i="84"/>
  <c r="U1060" i="84"/>
  <c r="T1060" i="84"/>
  <c r="S1060" i="84"/>
  <c r="R1060" i="84"/>
  <c r="Q1060" i="84"/>
  <c r="P1060" i="84"/>
  <c r="Z1058" i="84"/>
  <c r="O1058" i="84"/>
  <c r="J1053" i="84"/>
  <c r="A1053" i="84"/>
  <c r="J1052" i="84"/>
  <c r="A1052" i="84"/>
  <c r="J1051" i="84"/>
  <c r="A1051" i="84"/>
  <c r="AI1050" i="84"/>
  <c r="AH1050" i="84"/>
  <c r="AG1050" i="84"/>
  <c r="AF1050" i="84"/>
  <c r="AE1050" i="84"/>
  <c r="AD1050" i="84"/>
  <c r="AC1050" i="84"/>
  <c r="AB1050" i="84"/>
  <c r="AA1050" i="84"/>
  <c r="Z1050" i="84"/>
  <c r="Y1050" i="84"/>
  <c r="X1050" i="84"/>
  <c r="W1050" i="84"/>
  <c r="V1050" i="84"/>
  <c r="U1050" i="84"/>
  <c r="T1050" i="84"/>
  <c r="S1050" i="84"/>
  <c r="R1050" i="84"/>
  <c r="Q1050" i="84"/>
  <c r="P1050" i="84"/>
  <c r="Z1048" i="84"/>
  <c r="O1048" i="84"/>
  <c r="J1043" i="84"/>
  <c r="A1043" i="84"/>
  <c r="J1042" i="84"/>
  <c r="A1042" i="84"/>
  <c r="J1039" i="84"/>
  <c r="AI1038" i="84"/>
  <c r="AI1041" i="84"/>
  <c r="AH1038" i="84"/>
  <c r="AH1042" i="84"/>
  <c r="AD223" i="7" s="1"/>
  <c r="AG1038" i="84"/>
  <c r="AG1039" i="84"/>
  <c r="AF1038" i="84"/>
  <c r="AF1042" i="84" s="1"/>
  <c r="AB223" i="7"/>
  <c r="AE1038" i="84"/>
  <c r="AE1041" i="84"/>
  <c r="AD1038" i="84"/>
  <c r="AD1042" i="84"/>
  <c r="Z223" i="7" s="1"/>
  <c r="AC1038" i="84"/>
  <c r="AC1039" i="84" s="1"/>
  <c r="AB1038" i="84"/>
  <c r="AB1042" i="84"/>
  <c r="X223" i="7" s="1"/>
  <c r="AA1038" i="84"/>
  <c r="AA1041" i="84"/>
  <c r="Z1038" i="84"/>
  <c r="Z1042" i="84" s="1"/>
  <c r="V223" i="7" s="1"/>
  <c r="Y1038" i="84"/>
  <c r="Y1039" i="84" s="1"/>
  <c r="X1038" i="84"/>
  <c r="X1042" i="84" s="1"/>
  <c r="T223" i="7" s="1"/>
  <c r="W1038" i="84"/>
  <c r="W1041" i="84" s="1"/>
  <c r="V1038" i="84"/>
  <c r="V1042" i="84"/>
  <c r="R223" i="7"/>
  <c r="U1038" i="84"/>
  <c r="U1039" i="84" s="1"/>
  <c r="T1038" i="84"/>
  <c r="T1042" i="84" s="1"/>
  <c r="P223" i="7"/>
  <c r="S1038" i="84"/>
  <c r="S1041" i="84"/>
  <c r="R1038" i="84"/>
  <c r="R1042" i="84"/>
  <c r="N223" i="7" s="1"/>
  <c r="Q1038" i="84"/>
  <c r="Q1039" i="84"/>
  <c r="P1038" i="84"/>
  <c r="P1042" i="84" s="1"/>
  <c r="L223" i="7"/>
  <c r="Z1036" i="84"/>
  <c r="O1036" i="84"/>
  <c r="J1027" i="84"/>
  <c r="A1027" i="84"/>
  <c r="J1026" i="84"/>
  <c r="A1026" i="84"/>
  <c r="J1025" i="84"/>
  <c r="A1025" i="84"/>
  <c r="AI1024" i="84"/>
  <c r="AH1024" i="84"/>
  <c r="AG1024" i="84"/>
  <c r="AF1024" i="84"/>
  <c r="AE1024" i="84"/>
  <c r="AD1024" i="84"/>
  <c r="AC1024" i="84"/>
  <c r="AB1024" i="84"/>
  <c r="AA1024" i="84"/>
  <c r="Z1024" i="84"/>
  <c r="Y1024" i="84"/>
  <c r="X1024" i="84"/>
  <c r="W1024" i="84"/>
  <c r="V1024" i="84"/>
  <c r="U1024" i="84"/>
  <c r="T1024" i="84"/>
  <c r="S1024" i="84"/>
  <c r="R1024" i="84"/>
  <c r="Q1024" i="84"/>
  <c r="P1024" i="84"/>
  <c r="Z1022" i="84"/>
  <c r="O1022" i="84"/>
  <c r="J1017" i="84"/>
  <c r="A1017" i="84"/>
  <c r="J1016" i="84"/>
  <c r="A1016" i="84"/>
  <c r="J1013" i="84"/>
  <c r="AI1012" i="84"/>
  <c r="AI1013" i="84" s="1"/>
  <c r="AH1012" i="84"/>
  <c r="AG1012" i="84"/>
  <c r="AG1015" i="84" s="1"/>
  <c r="AF1012" i="84"/>
  <c r="AF1014" i="84" s="1"/>
  <c r="AE1012" i="84"/>
  <c r="AE1013" i="84"/>
  <c r="AD1012" i="84"/>
  <c r="AD1014" i="84" s="1"/>
  <c r="AD1016" i="84"/>
  <c r="Z221" i="7" s="1"/>
  <c r="AC1012" i="84"/>
  <c r="AC1015" i="84" s="1"/>
  <c r="AB1012" i="84"/>
  <c r="AB1014" i="84"/>
  <c r="AB1016" i="84"/>
  <c r="X221" i="7" s="1"/>
  <c r="AA1012" i="84"/>
  <c r="AA1013" i="84" s="1"/>
  <c r="Z1012" i="84"/>
  <c r="Y1012" i="84"/>
  <c r="Y1015" i="84" s="1"/>
  <c r="X1012" i="84"/>
  <c r="X1014" i="84" s="1"/>
  <c r="W1012" i="84"/>
  <c r="W1013" i="84"/>
  <c r="V1012" i="84"/>
  <c r="V1014" i="84" s="1"/>
  <c r="V1016" i="84"/>
  <c r="R221" i="7" s="1"/>
  <c r="U1012" i="84"/>
  <c r="U1015" i="84" s="1"/>
  <c r="T1012" i="84"/>
  <c r="T1016" i="84" s="1"/>
  <c r="P221" i="7" s="1"/>
  <c r="T1014" i="84"/>
  <c r="S1012" i="84"/>
  <c r="S1013" i="84" s="1"/>
  <c r="R1012" i="84"/>
  <c r="Q1012" i="84"/>
  <c r="Q1015" i="84" s="1"/>
  <c r="P1012" i="84"/>
  <c r="P1014" i="84" s="1"/>
  <c r="P1016" i="84"/>
  <c r="L221" i="7" s="1"/>
  <c r="Z1010" i="84"/>
  <c r="O1010" i="84"/>
  <c r="J1001" i="84"/>
  <c r="A1001" i="84"/>
  <c r="J1000" i="84"/>
  <c r="A1000" i="84"/>
  <c r="J997" i="84"/>
  <c r="AI996" i="84"/>
  <c r="AI998" i="84"/>
  <c r="AH996" i="84"/>
  <c r="AG996" i="84"/>
  <c r="AF996" i="84"/>
  <c r="AE996" i="84"/>
  <c r="AE998" i="84"/>
  <c r="AD996" i="84"/>
  <c r="AC996" i="84"/>
  <c r="AB996" i="84"/>
  <c r="AA996" i="84"/>
  <c r="AA998" i="84" s="1"/>
  <c r="Z996" i="84"/>
  <c r="Y996" i="84"/>
  <c r="X996" i="84"/>
  <c r="W996" i="84"/>
  <c r="W998" i="84" s="1"/>
  <c r="V996" i="84"/>
  <c r="U996" i="84"/>
  <c r="T996" i="84"/>
  <c r="S996" i="84"/>
  <c r="S998" i="84"/>
  <c r="R996" i="84"/>
  <c r="Q996" i="84"/>
  <c r="P996" i="84"/>
  <c r="Z994" i="84"/>
  <c r="O994" i="84"/>
  <c r="J985" i="84"/>
  <c r="A985" i="84"/>
  <c r="J984" i="84"/>
  <c r="A984" i="84"/>
  <c r="J983" i="84"/>
  <c r="A983" i="84"/>
  <c r="AI982" i="84"/>
  <c r="AH982" i="84"/>
  <c r="AH984" i="84"/>
  <c r="AD219" i="7" s="1"/>
  <c r="AG982" i="84"/>
  <c r="AF982" i="84"/>
  <c r="AE982" i="84"/>
  <c r="AD982" i="84"/>
  <c r="AD984" i="84"/>
  <c r="Z219" i="7" s="1"/>
  <c r="AC982" i="84"/>
  <c r="AB982" i="84"/>
  <c r="AA982" i="84"/>
  <c r="Z982" i="84"/>
  <c r="Z984" i="84"/>
  <c r="V219" i="7" s="1"/>
  <c r="Y982" i="84"/>
  <c r="X982" i="84"/>
  <c r="W982" i="84"/>
  <c r="V982" i="84"/>
  <c r="V984" i="84"/>
  <c r="R219" i="7" s="1"/>
  <c r="U982" i="84"/>
  <c r="T982" i="84"/>
  <c r="S982" i="84"/>
  <c r="R982" i="84"/>
  <c r="R984" i="84"/>
  <c r="N219" i="7" s="1"/>
  <c r="Q982" i="84"/>
  <c r="P982" i="84"/>
  <c r="Z980" i="84"/>
  <c r="O980" i="84"/>
  <c r="J975" i="84"/>
  <c r="A975" i="84"/>
  <c r="J974" i="84"/>
  <c r="A974" i="84"/>
  <c r="J973" i="84"/>
  <c r="A973" i="84"/>
  <c r="AI972" i="84"/>
  <c r="AH972" i="84"/>
  <c r="AG972" i="84"/>
  <c r="AF972" i="84"/>
  <c r="AE972" i="84"/>
  <c r="AD972" i="84"/>
  <c r="AC972" i="84"/>
  <c r="AB972" i="84"/>
  <c r="AA972" i="84"/>
  <c r="Z972" i="84"/>
  <c r="Y972" i="84"/>
  <c r="X972" i="84"/>
  <c r="W972" i="84"/>
  <c r="V972" i="84"/>
  <c r="U972" i="84"/>
  <c r="T972" i="84"/>
  <c r="S972" i="84"/>
  <c r="R972" i="84"/>
  <c r="Q972" i="84"/>
  <c r="P972" i="84"/>
  <c r="Z970" i="84"/>
  <c r="O970" i="84"/>
  <c r="J965" i="84"/>
  <c r="A965" i="84"/>
  <c r="J964" i="84"/>
  <c r="A964" i="84"/>
  <c r="J963" i="84"/>
  <c r="A963" i="84"/>
  <c r="AI962" i="84"/>
  <c r="AH962" i="84"/>
  <c r="AH964" i="84"/>
  <c r="AD217" i="7" s="1"/>
  <c r="AG962" i="84"/>
  <c r="AF962" i="84"/>
  <c r="AE962" i="84"/>
  <c r="AD962" i="84"/>
  <c r="AD964" i="84"/>
  <c r="Z217" i="7" s="1"/>
  <c r="AC962" i="84"/>
  <c r="AB962" i="84"/>
  <c r="AA962" i="84"/>
  <c r="Z962" i="84"/>
  <c r="Y962" i="84"/>
  <c r="X962" i="84"/>
  <c r="W962" i="84"/>
  <c r="V962" i="84"/>
  <c r="U962" i="84"/>
  <c r="T962" i="84"/>
  <c r="S962" i="84"/>
  <c r="R962" i="84"/>
  <c r="Q962" i="84"/>
  <c r="P962" i="84"/>
  <c r="Z960" i="84"/>
  <c r="O960" i="84"/>
  <c r="J955" i="84"/>
  <c r="A955" i="84"/>
  <c r="J954" i="84"/>
  <c r="A954" i="84"/>
  <c r="J953" i="84"/>
  <c r="A953" i="84"/>
  <c r="AI952" i="84"/>
  <c r="AH952" i="84"/>
  <c r="AG952" i="84"/>
  <c r="AF952" i="84"/>
  <c r="AE952" i="84"/>
  <c r="AD952" i="84"/>
  <c r="AC952" i="84"/>
  <c r="AB952" i="84"/>
  <c r="AA952" i="84"/>
  <c r="Z952" i="84"/>
  <c r="Y952" i="84"/>
  <c r="X952" i="84"/>
  <c r="W952" i="84"/>
  <c r="V952" i="84"/>
  <c r="U952" i="84"/>
  <c r="T952" i="84"/>
  <c r="S952" i="84"/>
  <c r="R952" i="84"/>
  <c r="Q952" i="84"/>
  <c r="P952" i="84"/>
  <c r="Z950" i="84"/>
  <c r="O950" i="84"/>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G209" i="7"/>
  <c r="G208" i="7"/>
  <c r="G205" i="7"/>
  <c r="G204" i="7"/>
  <c r="G199" i="7"/>
  <c r="G198" i="7"/>
  <c r="G197" i="7"/>
  <c r="G196" i="7"/>
  <c r="G195" i="7"/>
  <c r="G194" i="7"/>
  <c r="G192" i="7"/>
  <c r="G191" i="7"/>
  <c r="G189" i="7"/>
  <c r="G187" i="7"/>
  <c r="G186" i="7"/>
  <c r="G185" i="7"/>
  <c r="G184" i="7"/>
  <c r="G182" i="7"/>
  <c r="G181" i="7"/>
  <c r="G180" i="7"/>
  <c r="G179" i="7"/>
  <c r="G178" i="7"/>
  <c r="G177" i="7"/>
  <c r="G176" i="7"/>
  <c r="G175" i="7"/>
  <c r="F209" i="7"/>
  <c r="F208" i="7"/>
  <c r="F207" i="7"/>
  <c r="F206" i="7"/>
  <c r="F205" i="7"/>
  <c r="F204" i="7"/>
  <c r="F203" i="7"/>
  <c r="F202" i="7"/>
  <c r="F201" i="7"/>
  <c r="F200" i="7"/>
  <c r="F199" i="7"/>
  <c r="F198" i="7"/>
  <c r="F197" i="7"/>
  <c r="F196" i="7"/>
  <c r="F195" i="7"/>
  <c r="F194" i="7"/>
  <c r="F193" i="7"/>
  <c r="F192" i="7"/>
  <c r="F191" i="7"/>
  <c r="F190" i="7"/>
  <c r="F188" i="7"/>
  <c r="F187" i="7"/>
  <c r="F186" i="7"/>
  <c r="F185" i="7"/>
  <c r="F184" i="7"/>
  <c r="F183" i="7"/>
  <c r="F181" i="7"/>
  <c r="F180" i="7"/>
  <c r="F179" i="7"/>
  <c r="F178" i="7"/>
  <c r="F177" i="7"/>
  <c r="F176" i="7"/>
  <c r="F175"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I174" i="7"/>
  <c r="F174" i="7"/>
  <c r="C174" i="7"/>
  <c r="AS98" i="84"/>
  <c r="AS94" i="84"/>
  <c r="AS93" i="84"/>
  <c r="AS92" i="84"/>
  <c r="AS88" i="84"/>
  <c r="AS86" i="84"/>
  <c r="AS85" i="84"/>
  <c r="AS84" i="84"/>
  <c r="AS83" i="84"/>
  <c r="AS82" i="84"/>
  <c r="AS81" i="84"/>
  <c r="AS80" i="84"/>
  <c r="AS79" i="84"/>
  <c r="AS78" i="84"/>
  <c r="AS77" i="84"/>
  <c r="AS76" i="84"/>
  <c r="AS75" i="84"/>
  <c r="AS74" i="84"/>
  <c r="AS73" i="84"/>
  <c r="AS72" i="84"/>
  <c r="AS71" i="84"/>
  <c r="AS70" i="84"/>
  <c r="AS69" i="84"/>
  <c r="AS68" i="84"/>
  <c r="AS67" i="84"/>
  <c r="AS66" i="84"/>
  <c r="AS65" i="84"/>
  <c r="AS64" i="84"/>
  <c r="AS63" i="84"/>
  <c r="AS62" i="84"/>
  <c r="AS61" i="84"/>
  <c r="AS60" i="84"/>
  <c r="AS59" i="84"/>
  <c r="AS58" i="84"/>
  <c r="AS57" i="84"/>
  <c r="AS56" i="84"/>
  <c r="AS55" i="84"/>
  <c r="AS53" i="84"/>
  <c r="B930" i="84"/>
  <c r="E456" i="7" s="1"/>
  <c r="B920" i="84"/>
  <c r="E208" i="7" s="1"/>
  <c r="B910" i="84"/>
  <c r="E454" i="7"/>
  <c r="B900" i="84"/>
  <c r="E206" i="7" s="1"/>
  <c r="B890" i="84"/>
  <c r="E452" i="7" s="1"/>
  <c r="B880" i="84"/>
  <c r="E204" i="7" s="1"/>
  <c r="B870" i="84"/>
  <c r="E450" i="7" s="1"/>
  <c r="B860" i="84"/>
  <c r="E202" i="7" s="1"/>
  <c r="B850" i="84"/>
  <c r="E448" i="7" s="1"/>
  <c r="B840" i="84"/>
  <c r="E200" i="7" s="1"/>
  <c r="E446" i="7"/>
  <c r="B814" i="84"/>
  <c r="R819" i="84" s="1"/>
  <c r="N445" i="7" s="1"/>
  <c r="B804" i="84"/>
  <c r="B794" i="84"/>
  <c r="E196" i="7" s="1"/>
  <c r="B784" i="84"/>
  <c r="O788" i="84" s="1"/>
  <c r="H195" i="7" s="1"/>
  <c r="J195" i="7" s="1"/>
  <c r="B774" i="84"/>
  <c r="E194" i="7" s="1"/>
  <c r="E193" i="7"/>
  <c r="B748" i="84"/>
  <c r="E192" i="7"/>
  <c r="B738" i="84"/>
  <c r="E190" i="7"/>
  <c r="B712" i="84"/>
  <c r="E189" i="7"/>
  <c r="B702" i="84"/>
  <c r="B692" i="84"/>
  <c r="O696" i="84"/>
  <c r="H187" i="7" s="1"/>
  <c r="J187" i="7" s="1"/>
  <c r="B682" i="84"/>
  <c r="E186" i="7"/>
  <c r="B672" i="84"/>
  <c r="E432" i="7" s="1"/>
  <c r="B662" i="84"/>
  <c r="E184" i="7"/>
  <c r="B652" i="84"/>
  <c r="E183" i="7" s="1"/>
  <c r="B642" i="84"/>
  <c r="E182" i="7"/>
  <c r="B632" i="84"/>
  <c r="E428" i="7" s="1"/>
  <c r="B622" i="84"/>
  <c r="E180" i="7"/>
  <c r="E179" i="7"/>
  <c r="E178" i="7"/>
  <c r="B580" i="84"/>
  <c r="E424" i="7"/>
  <c r="B570" i="84"/>
  <c r="B560" i="84"/>
  <c r="E175" i="7"/>
  <c r="B550" i="84"/>
  <c r="J935" i="84"/>
  <c r="A935" i="84"/>
  <c r="J934" i="84"/>
  <c r="A934" i="84"/>
  <c r="J933" i="84"/>
  <c r="A933" i="84"/>
  <c r="AI932" i="84"/>
  <c r="AH932" i="84"/>
  <c r="AG932" i="84"/>
  <c r="AF932" i="84"/>
  <c r="AE932" i="84"/>
  <c r="AD932" i="84"/>
  <c r="AC932" i="84"/>
  <c r="AB932" i="84"/>
  <c r="AA932" i="84"/>
  <c r="Z932" i="84"/>
  <c r="Y932" i="84"/>
  <c r="X932" i="84"/>
  <c r="W932" i="84"/>
  <c r="V932" i="84"/>
  <c r="U932" i="84"/>
  <c r="T932" i="84"/>
  <c r="S932" i="84"/>
  <c r="R932" i="84"/>
  <c r="Q932" i="84"/>
  <c r="P932" i="84"/>
  <c r="Z930" i="84"/>
  <c r="O930" i="84"/>
  <c r="J925" i="84"/>
  <c r="A925" i="84"/>
  <c r="J924" i="84"/>
  <c r="A924" i="84"/>
  <c r="J923" i="84"/>
  <c r="A923" i="84"/>
  <c r="AI922" i="84"/>
  <c r="AH922" i="84"/>
  <c r="AG922" i="84"/>
  <c r="AF922" i="84"/>
  <c r="AE922" i="84"/>
  <c r="AD922" i="84"/>
  <c r="AC922" i="84"/>
  <c r="AB922" i="84"/>
  <c r="AA922" i="84"/>
  <c r="AA925" i="84" s="1"/>
  <c r="W455" i="7" s="1"/>
  <c r="Z922" i="84"/>
  <c r="Y922" i="84"/>
  <c r="Y923" i="84" s="1"/>
  <c r="X922" i="84"/>
  <c r="W922" i="84"/>
  <c r="W925" i="84" s="1"/>
  <c r="S455" i="7" s="1"/>
  <c r="V922" i="84"/>
  <c r="U922" i="84"/>
  <c r="U923" i="84"/>
  <c r="T922" i="84"/>
  <c r="S922" i="84"/>
  <c r="S925" i="84"/>
  <c r="O455" i="7"/>
  <c r="R922" i="84"/>
  <c r="Q922" i="84"/>
  <c r="Q923" i="84"/>
  <c r="P922" i="84"/>
  <c r="Z920" i="84"/>
  <c r="O920" i="84"/>
  <c r="J915" i="84"/>
  <c r="A915" i="84"/>
  <c r="J914" i="84"/>
  <c r="A914" i="84"/>
  <c r="J913" i="84"/>
  <c r="A913" i="84"/>
  <c r="AI912" i="84"/>
  <c r="AH912" i="84"/>
  <c r="AG912" i="84"/>
  <c r="AF912" i="84"/>
  <c r="AE912" i="84"/>
  <c r="AD912" i="84"/>
  <c r="AC912" i="84"/>
  <c r="AB912" i="84"/>
  <c r="AA912" i="84"/>
  <c r="Z912" i="84"/>
  <c r="Y912" i="84"/>
  <c r="X912" i="84"/>
  <c r="W912" i="84"/>
  <c r="V912" i="84"/>
  <c r="U912" i="84"/>
  <c r="T912" i="84"/>
  <c r="S912" i="84"/>
  <c r="R912" i="84"/>
  <c r="Q912" i="84"/>
  <c r="P912" i="84"/>
  <c r="Z910" i="84"/>
  <c r="O910" i="84"/>
  <c r="J905" i="84"/>
  <c r="A905" i="84"/>
  <c r="J904" i="84"/>
  <c r="A904" i="84"/>
  <c r="J903" i="84"/>
  <c r="A903" i="84"/>
  <c r="AI902" i="84"/>
  <c r="AH902" i="84"/>
  <c r="AG902" i="84"/>
  <c r="AF902" i="84"/>
  <c r="AE902" i="84"/>
  <c r="AE905" i="84" s="1"/>
  <c r="AA453" i="7" s="1"/>
  <c r="AD902" i="84"/>
  <c r="AC902" i="84"/>
  <c r="AC903" i="84" s="1"/>
  <c r="AB902" i="84"/>
  <c r="AA902" i="84"/>
  <c r="AA905" i="84" s="1"/>
  <c r="W453" i="7" s="1"/>
  <c r="Z902" i="84"/>
  <c r="Y902" i="84"/>
  <c r="Y903" i="84" s="1"/>
  <c r="X902" i="84"/>
  <c r="W902" i="84"/>
  <c r="W905" i="84"/>
  <c r="S453" i="7" s="1"/>
  <c r="V902" i="84"/>
  <c r="U902" i="84"/>
  <c r="U903" i="84"/>
  <c r="T902" i="84"/>
  <c r="S902" i="84"/>
  <c r="R902" i="84"/>
  <c r="Q902" i="84"/>
  <c r="P902" i="84"/>
  <c r="Z900" i="84"/>
  <c r="O900" i="84"/>
  <c r="J895" i="84"/>
  <c r="A895" i="84"/>
  <c r="J894" i="84"/>
  <c r="A894" i="84"/>
  <c r="J893" i="84"/>
  <c r="A893" i="84"/>
  <c r="AI892" i="84"/>
  <c r="AH892" i="84"/>
  <c r="AG892" i="84"/>
  <c r="AF892" i="84"/>
  <c r="AE892" i="84"/>
  <c r="AD892" i="84"/>
  <c r="AC892" i="84"/>
  <c r="AB892" i="84"/>
  <c r="AA892" i="84"/>
  <c r="Z892" i="84"/>
  <c r="Y892" i="84"/>
  <c r="X892" i="84"/>
  <c r="W892" i="84"/>
  <c r="V892" i="84"/>
  <c r="U892" i="84"/>
  <c r="T892" i="84"/>
  <c r="S892" i="84"/>
  <c r="R892" i="84"/>
  <c r="Q892" i="84"/>
  <c r="P892" i="84"/>
  <c r="Z890" i="84"/>
  <c r="O890" i="84"/>
  <c r="J885" i="84"/>
  <c r="A885" i="84"/>
  <c r="J884" i="84"/>
  <c r="A884" i="84"/>
  <c r="J883" i="84"/>
  <c r="A883" i="84"/>
  <c r="AI882" i="84"/>
  <c r="AI885" i="84" s="1"/>
  <c r="AE451" i="7" s="1"/>
  <c r="AH882" i="84"/>
  <c r="AG882" i="84"/>
  <c r="AG883" i="84" s="1"/>
  <c r="AF882" i="84"/>
  <c r="AE882" i="84"/>
  <c r="AE885" i="84" s="1"/>
  <c r="AA451" i="7" s="1"/>
  <c r="AD882" i="84"/>
  <c r="AC882" i="84"/>
  <c r="AC883" i="84"/>
  <c r="AB882" i="84"/>
  <c r="AA882" i="84"/>
  <c r="AA885" i="84"/>
  <c r="W451" i="7"/>
  <c r="Z882" i="84"/>
  <c r="Y882" i="84"/>
  <c r="Y883" i="84"/>
  <c r="X882" i="84"/>
  <c r="W882" i="84"/>
  <c r="V882" i="84"/>
  <c r="U882" i="84"/>
  <c r="T882" i="84"/>
  <c r="S882" i="84"/>
  <c r="S885" i="84" s="1"/>
  <c r="O451" i="7" s="1"/>
  <c r="R882" i="84"/>
  <c r="Q882" i="84"/>
  <c r="Q883" i="84" s="1"/>
  <c r="P882" i="84"/>
  <c r="Z880" i="84"/>
  <c r="O880" i="84"/>
  <c r="J875" i="84"/>
  <c r="A875" i="84"/>
  <c r="J874" i="84"/>
  <c r="A874" i="84"/>
  <c r="J873" i="84"/>
  <c r="A873" i="84"/>
  <c r="AI872" i="84"/>
  <c r="AH872" i="84"/>
  <c r="AG872" i="84"/>
  <c r="AF872" i="84"/>
  <c r="AE872" i="84"/>
  <c r="AD872" i="84"/>
  <c r="AC872" i="84"/>
  <c r="AB872" i="84"/>
  <c r="AA872" i="84"/>
  <c r="Z872" i="84"/>
  <c r="Y872" i="84"/>
  <c r="X872" i="84"/>
  <c r="W872" i="84"/>
  <c r="V872" i="84"/>
  <c r="U872" i="84"/>
  <c r="T872" i="84"/>
  <c r="S872" i="84"/>
  <c r="R872" i="84"/>
  <c r="Q872" i="84"/>
  <c r="P872" i="84"/>
  <c r="Z870" i="84"/>
  <c r="O870" i="84"/>
  <c r="J865" i="84"/>
  <c r="A865" i="84"/>
  <c r="J864" i="84"/>
  <c r="A864" i="84"/>
  <c r="J863" i="84"/>
  <c r="A863" i="84"/>
  <c r="AI862" i="84"/>
  <c r="AI865" i="84"/>
  <c r="AE449" i="7" s="1"/>
  <c r="AH862" i="84"/>
  <c r="AG862" i="84"/>
  <c r="AG863" i="84" s="1"/>
  <c r="AF862" i="84"/>
  <c r="AE862" i="84"/>
  <c r="AE865" i="84"/>
  <c r="AA449" i="7" s="1"/>
  <c r="AD862" i="84"/>
  <c r="AC862" i="84"/>
  <c r="AC863" i="84"/>
  <c r="AB862" i="84"/>
  <c r="AA862" i="84"/>
  <c r="Z862" i="84"/>
  <c r="Y862" i="84"/>
  <c r="X862" i="84"/>
  <c r="W862" i="84"/>
  <c r="W865" i="84" s="1"/>
  <c r="S449" i="7" s="1"/>
  <c r="V862" i="84"/>
  <c r="U862" i="84"/>
  <c r="U863" i="84" s="1"/>
  <c r="T862" i="84"/>
  <c r="S862" i="84"/>
  <c r="S865" i="84" s="1"/>
  <c r="O449" i="7" s="1"/>
  <c r="R862" i="84"/>
  <c r="Q862" i="84"/>
  <c r="Q863" i="84"/>
  <c r="P862" i="84"/>
  <c r="Z860" i="84"/>
  <c r="O860" i="84"/>
  <c r="J855" i="84"/>
  <c r="A855" i="84"/>
  <c r="J854" i="84"/>
  <c r="A854" i="84"/>
  <c r="J853" i="84"/>
  <c r="A853" i="84"/>
  <c r="AI852" i="84"/>
  <c r="AH852" i="84"/>
  <c r="AG852" i="84"/>
  <c r="AF852" i="84"/>
  <c r="AE852" i="84"/>
  <c r="AD852" i="84"/>
  <c r="AC852" i="84"/>
  <c r="AB852" i="84"/>
  <c r="AA852" i="84"/>
  <c r="Z852" i="84"/>
  <c r="Y852" i="84"/>
  <c r="X852" i="84"/>
  <c r="W852" i="84"/>
  <c r="V852" i="84"/>
  <c r="U852" i="84"/>
  <c r="T852" i="84"/>
  <c r="S852" i="84"/>
  <c r="R852" i="84"/>
  <c r="Q852" i="84"/>
  <c r="P852" i="84"/>
  <c r="Z850" i="84"/>
  <c r="O850" i="84"/>
  <c r="J845" i="84"/>
  <c r="A845" i="84"/>
  <c r="J844" i="84"/>
  <c r="A844" i="84"/>
  <c r="J843" i="84"/>
  <c r="A843" i="84"/>
  <c r="AI842" i="84"/>
  <c r="AI845" i="84"/>
  <c r="AE447" i="7"/>
  <c r="AH842" i="84"/>
  <c r="AG842" i="84"/>
  <c r="AG843" i="84"/>
  <c r="AF842" i="84"/>
  <c r="AE842" i="84"/>
  <c r="AD842" i="84"/>
  <c r="AC842" i="84"/>
  <c r="AB842" i="84"/>
  <c r="AA842" i="84"/>
  <c r="AA845" i="84" s="1"/>
  <c r="W447" i="7" s="1"/>
  <c r="Z842" i="84"/>
  <c r="Y842" i="84"/>
  <c r="Y843" i="84" s="1"/>
  <c r="X842" i="84"/>
  <c r="W842" i="84"/>
  <c r="W845" i="84"/>
  <c r="S447" i="7" s="1"/>
  <c r="V842" i="84"/>
  <c r="U842" i="84"/>
  <c r="U843" i="84" s="1"/>
  <c r="T842" i="84"/>
  <c r="S842" i="84"/>
  <c r="S845" i="84"/>
  <c r="O447" i="7" s="1"/>
  <c r="R842" i="84"/>
  <c r="Q842" i="84"/>
  <c r="Q843" i="84"/>
  <c r="P842" i="84"/>
  <c r="Z840" i="84"/>
  <c r="O840" i="84"/>
  <c r="J835" i="84"/>
  <c r="A835" i="84"/>
  <c r="J834" i="84"/>
  <c r="A834" i="84"/>
  <c r="J831" i="84"/>
  <c r="AI830" i="84"/>
  <c r="AH830" i="84"/>
  <c r="AG830" i="84"/>
  <c r="AG831" i="84"/>
  <c r="AF830" i="84"/>
  <c r="AE830" i="84"/>
  <c r="AD830" i="84"/>
  <c r="AC830" i="84"/>
  <c r="AC831" i="84" s="1"/>
  <c r="AB830" i="84"/>
  <c r="AA830" i="84"/>
  <c r="Z830" i="84"/>
  <c r="Y830" i="84"/>
  <c r="Y831" i="84" s="1"/>
  <c r="X830" i="84"/>
  <c r="W830" i="84"/>
  <c r="V830" i="84"/>
  <c r="U830" i="84"/>
  <c r="U831" i="84" s="1"/>
  <c r="T830" i="84"/>
  <c r="S830" i="84"/>
  <c r="R830" i="84"/>
  <c r="Q830" i="84"/>
  <c r="Q831" i="84"/>
  <c r="P830" i="84"/>
  <c r="Z828" i="84"/>
  <c r="O828" i="84"/>
  <c r="J819" i="84"/>
  <c r="A819" i="84"/>
  <c r="J818" i="84"/>
  <c r="A818" i="84"/>
  <c r="J817" i="84"/>
  <c r="A817" i="84"/>
  <c r="AI816" i="84"/>
  <c r="AH816" i="84"/>
  <c r="AG816" i="84"/>
  <c r="AF816" i="84"/>
  <c r="AE816" i="84"/>
  <c r="AD816" i="84"/>
  <c r="AC816" i="84"/>
  <c r="AC818" i="84"/>
  <c r="Y198" i="7" s="1"/>
  <c r="AB816" i="84"/>
  <c r="AA816" i="84"/>
  <c r="Z816" i="84"/>
  <c r="Y816" i="84"/>
  <c r="X816" i="84"/>
  <c r="X817" i="84"/>
  <c r="W816" i="84"/>
  <c r="V816" i="84"/>
  <c r="U816" i="84"/>
  <c r="T816" i="84"/>
  <c r="S816" i="84"/>
  <c r="R816" i="84"/>
  <c r="Q816" i="84"/>
  <c r="P816" i="84"/>
  <c r="Z814" i="84"/>
  <c r="O814" i="84"/>
  <c r="J809" i="84"/>
  <c r="A809" i="84"/>
  <c r="J808" i="84"/>
  <c r="A808" i="84"/>
  <c r="J807" i="84"/>
  <c r="A807" i="84"/>
  <c r="AI806" i="84"/>
  <c r="AH806" i="84"/>
  <c r="AG806" i="84"/>
  <c r="AF806" i="84"/>
  <c r="AE806" i="84"/>
  <c r="AD806" i="84"/>
  <c r="AC806" i="84"/>
  <c r="AB806" i="84"/>
  <c r="AA806" i="84"/>
  <c r="Z806" i="84"/>
  <c r="Y806" i="84"/>
  <c r="X806" i="84"/>
  <c r="W806" i="84"/>
  <c r="V806" i="84"/>
  <c r="U806" i="84"/>
  <c r="U808" i="84"/>
  <c r="Q197" i="7" s="1"/>
  <c r="T806" i="84"/>
  <c r="S806" i="84"/>
  <c r="R806" i="84"/>
  <c r="Q806" i="84"/>
  <c r="P806" i="84"/>
  <c r="Z804" i="84"/>
  <c r="O804" i="84"/>
  <c r="J799" i="84"/>
  <c r="A799" i="84"/>
  <c r="J798" i="84"/>
  <c r="A798" i="84"/>
  <c r="J797" i="84"/>
  <c r="A797" i="84"/>
  <c r="AI796" i="84"/>
  <c r="AH796" i="84"/>
  <c r="AG796" i="84"/>
  <c r="AG799" i="84" s="1"/>
  <c r="AC443" i="7" s="1"/>
  <c r="AF796" i="84"/>
  <c r="AE796" i="84"/>
  <c r="AE797" i="84" s="1"/>
  <c r="AD796" i="84"/>
  <c r="AC796" i="84"/>
  <c r="AC799" i="84" s="1"/>
  <c r="Y443" i="7" s="1"/>
  <c r="AB796" i="84"/>
  <c r="AA796" i="84"/>
  <c r="AA797" i="84" s="1"/>
  <c r="Z796" i="84"/>
  <c r="Y796" i="84"/>
  <c r="Y799" i="84"/>
  <c r="U443" i="7" s="1"/>
  <c r="X796" i="84"/>
  <c r="W796" i="84"/>
  <c r="W797" i="84"/>
  <c r="V796" i="84"/>
  <c r="U796" i="84"/>
  <c r="T796" i="84"/>
  <c r="S796" i="84"/>
  <c r="R796" i="84"/>
  <c r="Q796" i="84"/>
  <c r="Q799" i="84"/>
  <c r="M443" i="7" s="1"/>
  <c r="P796" i="84"/>
  <c r="Z794" i="84"/>
  <c r="O794" i="84"/>
  <c r="J789" i="84"/>
  <c r="A789" i="84"/>
  <c r="J788" i="84"/>
  <c r="A788" i="84"/>
  <c r="J787" i="84"/>
  <c r="A787" i="84"/>
  <c r="AI786" i="84"/>
  <c r="AH786" i="84"/>
  <c r="AG786" i="84"/>
  <c r="AF786" i="84"/>
  <c r="AE786" i="84"/>
  <c r="AD786" i="84"/>
  <c r="AC786" i="84"/>
  <c r="AB786" i="84"/>
  <c r="AA786" i="84"/>
  <c r="Z786" i="84"/>
  <c r="Y786" i="84"/>
  <c r="X786" i="84"/>
  <c r="W786" i="84"/>
  <c r="V786" i="84"/>
  <c r="U786" i="84"/>
  <c r="T786" i="84"/>
  <c r="S786" i="84"/>
  <c r="R786" i="84"/>
  <c r="Q786" i="84"/>
  <c r="P786" i="84"/>
  <c r="Z784" i="84"/>
  <c r="O784" i="84"/>
  <c r="J779" i="84"/>
  <c r="A779" i="84"/>
  <c r="J778" i="84"/>
  <c r="A778" i="84"/>
  <c r="J777" i="84"/>
  <c r="A777" i="84"/>
  <c r="AI776" i="84"/>
  <c r="AI777" i="84"/>
  <c r="AH776" i="84"/>
  <c r="AH778" i="84"/>
  <c r="AD194" i="7" s="1"/>
  <c r="AG776" i="84"/>
  <c r="AF776" i="84"/>
  <c r="AF778" i="84" s="1"/>
  <c r="AB194" i="7" s="1"/>
  <c r="AE776" i="84"/>
  <c r="AE777" i="84"/>
  <c r="AD776" i="84"/>
  <c r="AC776" i="84"/>
  <c r="AC779" i="84"/>
  <c r="Y441" i="7" s="1"/>
  <c r="AB776" i="84"/>
  <c r="AB778" i="84" s="1"/>
  <c r="X194" i="7" s="1"/>
  <c r="AA776" i="84"/>
  <c r="AA777" i="84"/>
  <c r="Z776" i="84"/>
  <c r="Z778" i="84"/>
  <c r="V194" i="7" s="1"/>
  <c r="Y776" i="84"/>
  <c r="Y779" i="84" s="1"/>
  <c r="U441" i="7" s="1"/>
  <c r="X776" i="84"/>
  <c r="X778" i="84"/>
  <c r="T194" i="7" s="1"/>
  <c r="W776" i="84"/>
  <c r="V776" i="84"/>
  <c r="V778" i="84"/>
  <c r="R194" i="7" s="1"/>
  <c r="U776" i="84"/>
  <c r="U779" i="84"/>
  <c r="Q441" i="7"/>
  <c r="T776" i="84"/>
  <c r="S776" i="84"/>
  <c r="S777" i="84"/>
  <c r="R776" i="84"/>
  <c r="R778" i="84"/>
  <c r="N194" i="7"/>
  <c r="Q776" i="84"/>
  <c r="P776" i="84"/>
  <c r="P778" i="84"/>
  <c r="L194" i="7" s="1"/>
  <c r="Z774" i="84"/>
  <c r="O774" i="84"/>
  <c r="A769" i="84"/>
  <c r="A768" i="84"/>
  <c r="J765" i="84"/>
  <c r="AI764" i="84"/>
  <c r="AH764" i="84"/>
  <c r="AH766" i="84" s="1"/>
  <c r="AG764" i="84"/>
  <c r="AG768" i="84"/>
  <c r="AC193" i="7" s="1"/>
  <c r="AF764" i="84"/>
  <c r="AF766" i="84"/>
  <c r="AE764" i="84"/>
  <c r="AD764" i="84"/>
  <c r="AD766" i="84" s="1"/>
  <c r="AC764" i="84"/>
  <c r="AC768" i="84"/>
  <c r="Y193" i="7"/>
  <c r="AB764" i="84"/>
  <c r="AB766" i="84"/>
  <c r="AA764" i="84"/>
  <c r="Z764" i="84"/>
  <c r="Z766" i="84" s="1"/>
  <c r="Y764" i="84"/>
  <c r="Y768" i="84" s="1"/>
  <c r="U193" i="7" s="1"/>
  <c r="X764" i="84"/>
  <c r="X766" i="84"/>
  <c r="W764" i="84"/>
  <c r="V764" i="84"/>
  <c r="V766" i="84" s="1"/>
  <c r="U764" i="84"/>
  <c r="U768" i="84" s="1"/>
  <c r="Q193" i="7" s="1"/>
  <c r="T764" i="84"/>
  <c r="T766" i="84"/>
  <c r="S764" i="84"/>
  <c r="R764" i="84"/>
  <c r="R766" i="84" s="1"/>
  <c r="Q764" i="84"/>
  <c r="Q768" i="84"/>
  <c r="M193" i="7" s="1"/>
  <c r="P764" i="84"/>
  <c r="P766" i="84"/>
  <c r="Z762" i="84"/>
  <c r="O762" i="84"/>
  <c r="J753" i="84"/>
  <c r="A753" i="84"/>
  <c r="J752" i="84"/>
  <c r="A752" i="84"/>
  <c r="J751" i="84"/>
  <c r="A751" i="84"/>
  <c r="AI750" i="84"/>
  <c r="AI751" i="84" s="1"/>
  <c r="AH750" i="84"/>
  <c r="AH752" i="84"/>
  <c r="AD192" i="7"/>
  <c r="AG750" i="84"/>
  <c r="AG753" i="84" s="1"/>
  <c r="AC439" i="7" s="1"/>
  <c r="AF750" i="84"/>
  <c r="AF752" i="84"/>
  <c r="AB192" i="7" s="1"/>
  <c r="AE750" i="84"/>
  <c r="AE751" i="84" s="1"/>
  <c r="AD750" i="84"/>
  <c r="AD752" i="84" s="1"/>
  <c r="Z192" i="7"/>
  <c r="AC750" i="84"/>
  <c r="AC753" i="84" s="1"/>
  <c r="Y439" i="7" s="1"/>
  <c r="AB750" i="84"/>
  <c r="AB752" i="84"/>
  <c r="X192" i="7" s="1"/>
  <c r="AA750" i="84"/>
  <c r="AA751" i="84"/>
  <c r="Z750" i="84"/>
  <c r="Y750" i="84"/>
  <c r="Y753" i="84" s="1"/>
  <c r="U439" i="7" s="1"/>
  <c r="X750" i="84"/>
  <c r="X752" i="84"/>
  <c r="T192" i="7" s="1"/>
  <c r="W750" i="84"/>
  <c r="W751" i="84" s="1"/>
  <c r="V750" i="84"/>
  <c r="V752" i="84" s="1"/>
  <c r="R192" i="7"/>
  <c r="U750" i="84"/>
  <c r="U753" i="84" s="1"/>
  <c r="Q439" i="7" s="1"/>
  <c r="T750" i="84"/>
  <c r="T752" i="84"/>
  <c r="P192" i="7" s="1"/>
  <c r="S750" i="84"/>
  <c r="S751" i="84"/>
  <c r="R750" i="84"/>
  <c r="R752" i="84" s="1"/>
  <c r="N192" i="7" s="1"/>
  <c r="Q750" i="84"/>
  <c r="Q753" i="84"/>
  <c r="M439" i="7"/>
  <c r="P750" i="84"/>
  <c r="Z748" i="84"/>
  <c r="O748" i="84"/>
  <c r="J743" i="84"/>
  <c r="A743" i="84"/>
  <c r="J742" i="84"/>
  <c r="A742" i="84"/>
  <c r="J741" i="84"/>
  <c r="A741" i="84"/>
  <c r="AI740" i="84"/>
  <c r="AH740" i="84"/>
  <c r="AG740" i="84"/>
  <c r="AF740" i="84"/>
  <c r="AE740" i="84"/>
  <c r="AD740" i="84"/>
  <c r="AC740" i="84"/>
  <c r="AC742" i="84" s="1"/>
  <c r="Y191" i="7" s="1"/>
  <c r="AB740" i="84"/>
  <c r="AA740" i="84"/>
  <c r="Z740" i="84"/>
  <c r="Y740" i="84"/>
  <c r="X740" i="84"/>
  <c r="W740" i="84"/>
  <c r="V740" i="84"/>
  <c r="U740" i="84"/>
  <c r="U742" i="84" s="1"/>
  <c r="Q191" i="7" s="1"/>
  <c r="T740" i="84"/>
  <c r="S740" i="84"/>
  <c r="R740" i="84"/>
  <c r="Q740" i="84"/>
  <c r="P740" i="84"/>
  <c r="Z738" i="84"/>
  <c r="O738" i="84"/>
  <c r="J733" i="84"/>
  <c r="A733" i="84"/>
  <c r="J732" i="84"/>
  <c r="A732" i="84"/>
  <c r="J729" i="84"/>
  <c r="AI728" i="84"/>
  <c r="AH728" i="84"/>
  <c r="AH732" i="84" s="1"/>
  <c r="AD190" i="7" s="1"/>
  <c r="AG728" i="84"/>
  <c r="AG733" i="84"/>
  <c r="AC437" i="7" s="1"/>
  <c r="AF728" i="84"/>
  <c r="AF732" i="84" s="1"/>
  <c r="AB190" i="7" s="1"/>
  <c r="AE728" i="84"/>
  <c r="AD728" i="84"/>
  <c r="AD732" i="84" s="1"/>
  <c r="Z190" i="7" s="1"/>
  <c r="AC728" i="84"/>
  <c r="AC733" i="84"/>
  <c r="Y437" i="7" s="1"/>
  <c r="AB728" i="84"/>
  <c r="AB732" i="84" s="1"/>
  <c r="X190" i="7"/>
  <c r="AA728" i="84"/>
  <c r="Z728" i="84"/>
  <c r="Z732" i="84" s="1"/>
  <c r="V190" i="7"/>
  <c r="Y728" i="84"/>
  <c r="Y733" i="84" s="1"/>
  <c r="U437" i="7" s="1"/>
  <c r="X728" i="84"/>
  <c r="X732" i="84"/>
  <c r="T190" i="7"/>
  <c r="W728" i="84"/>
  <c r="V728" i="84"/>
  <c r="V732" i="84"/>
  <c r="R190" i="7"/>
  <c r="U728" i="84"/>
  <c r="U733" i="84"/>
  <c r="Q437" i="7"/>
  <c r="T728" i="84"/>
  <c r="T732" i="84" s="1"/>
  <c r="P190" i="7" s="1"/>
  <c r="S728" i="84"/>
  <c r="R728" i="84"/>
  <c r="R732" i="84" s="1"/>
  <c r="N190" i="7"/>
  <c r="Q728" i="84"/>
  <c r="Q733" i="84" s="1"/>
  <c r="M437" i="7" s="1"/>
  <c r="P728" i="84"/>
  <c r="P732" i="84"/>
  <c r="L190" i="7" s="1"/>
  <c r="Z726" i="84"/>
  <c r="O726" i="84"/>
  <c r="J717" i="84"/>
  <c r="A717" i="84"/>
  <c r="J716" i="84"/>
  <c r="A716" i="84"/>
  <c r="J715" i="84"/>
  <c r="A715" i="84"/>
  <c r="AI714" i="84"/>
  <c r="AH714" i="84"/>
  <c r="AG714" i="84"/>
  <c r="AG716" i="84" s="1"/>
  <c r="AC189" i="7" s="1"/>
  <c r="AF714" i="84"/>
  <c r="AE714" i="84"/>
  <c r="AD714" i="84"/>
  <c r="AC714" i="84"/>
  <c r="AC716" i="84"/>
  <c r="Y189" i="7"/>
  <c r="AB714" i="84"/>
  <c r="AA714" i="84"/>
  <c r="Z714" i="84"/>
  <c r="Y714" i="84"/>
  <c r="Y716" i="84"/>
  <c r="U189" i="7" s="1"/>
  <c r="X714" i="84"/>
  <c r="W714" i="84"/>
  <c r="V714" i="84"/>
  <c r="U714" i="84"/>
  <c r="U716" i="84"/>
  <c r="Q189" i="7" s="1"/>
  <c r="T714" i="84"/>
  <c r="S714" i="84"/>
  <c r="R714" i="84"/>
  <c r="Q714" i="84"/>
  <c r="Q716" i="84"/>
  <c r="M189" i="7" s="1"/>
  <c r="P714" i="84"/>
  <c r="Z712" i="84"/>
  <c r="O712" i="84"/>
  <c r="J707" i="84"/>
  <c r="A707" i="84"/>
  <c r="J706" i="84"/>
  <c r="A706" i="84"/>
  <c r="J705" i="84"/>
  <c r="A705" i="84"/>
  <c r="AI704" i="84"/>
  <c r="AI705" i="84" s="1"/>
  <c r="AH704" i="84"/>
  <c r="AH706" i="84"/>
  <c r="AD188" i="7" s="1"/>
  <c r="AG704" i="84"/>
  <c r="AF704" i="84"/>
  <c r="AF706" i="84" s="1"/>
  <c r="AB188" i="7" s="1"/>
  <c r="AE704" i="84"/>
  <c r="AE705" i="84"/>
  <c r="AD704" i="84"/>
  <c r="AC704" i="84"/>
  <c r="AC707" i="84"/>
  <c r="Y435" i="7" s="1"/>
  <c r="AB704" i="84"/>
  <c r="AB706" i="84" s="1"/>
  <c r="X188" i="7" s="1"/>
  <c r="AA704" i="84"/>
  <c r="AA705" i="84"/>
  <c r="Z704" i="84"/>
  <c r="Z706" i="84" s="1"/>
  <c r="V188" i="7" s="1"/>
  <c r="Y704" i="84"/>
  <c r="Y707" i="84"/>
  <c r="U435" i="7" s="1"/>
  <c r="X704" i="84"/>
  <c r="X706" i="84"/>
  <c r="T188" i="7"/>
  <c r="W704" i="84"/>
  <c r="V704" i="84"/>
  <c r="V706" i="84"/>
  <c r="R188" i="7"/>
  <c r="U704" i="84"/>
  <c r="U707" i="84"/>
  <c r="Q435" i="7"/>
  <c r="T704" i="84"/>
  <c r="S704" i="84"/>
  <c r="S705" i="84"/>
  <c r="R704" i="84"/>
  <c r="R706" i="84"/>
  <c r="N188" i="7" s="1"/>
  <c r="Q704" i="84"/>
  <c r="P704" i="84"/>
  <c r="P706" i="84" s="1"/>
  <c r="L188" i="7" s="1"/>
  <c r="Z702" i="84"/>
  <c r="O702" i="84"/>
  <c r="J697" i="84"/>
  <c r="A697" i="84"/>
  <c r="J696" i="84"/>
  <c r="A696" i="84"/>
  <c r="J695" i="84"/>
  <c r="A695" i="84"/>
  <c r="AI694" i="84"/>
  <c r="AH694" i="84"/>
  <c r="AG694" i="84"/>
  <c r="AG696" i="84" s="1"/>
  <c r="AC187" i="7" s="1"/>
  <c r="AF694" i="84"/>
  <c r="AE694" i="84"/>
  <c r="AD694" i="84"/>
  <c r="AC694" i="84"/>
  <c r="AC696" i="84"/>
  <c r="Y187" i="7"/>
  <c r="AB694" i="84"/>
  <c r="AA694" i="84"/>
  <c r="Z694" i="84"/>
  <c r="Y694" i="84"/>
  <c r="Y696" i="84" s="1"/>
  <c r="U187" i="7" s="1"/>
  <c r="X694" i="84"/>
  <c r="W694" i="84"/>
  <c r="V694" i="84"/>
  <c r="U694" i="84"/>
  <c r="U696" i="84" s="1"/>
  <c r="Q187" i="7" s="1"/>
  <c r="T694" i="84"/>
  <c r="S694" i="84"/>
  <c r="R694" i="84"/>
  <c r="Q694" i="84"/>
  <c r="Q696" i="84" s="1"/>
  <c r="M187" i="7"/>
  <c r="P694" i="84"/>
  <c r="Z692" i="84"/>
  <c r="O692" i="84"/>
  <c r="J687" i="84"/>
  <c r="A687" i="84"/>
  <c r="J686" i="84"/>
  <c r="A686" i="84"/>
  <c r="J685" i="84"/>
  <c r="A685" i="84"/>
  <c r="AI684" i="84"/>
  <c r="AI685" i="84" s="1"/>
  <c r="AH684" i="84"/>
  <c r="AH686" i="84"/>
  <c r="AD186" i="7" s="1"/>
  <c r="AG684" i="84"/>
  <c r="AG687" i="84"/>
  <c r="AC433" i="7"/>
  <c r="AF684" i="84"/>
  <c r="AF686" i="84" s="1"/>
  <c r="AB186" i="7" s="1"/>
  <c r="AE684" i="84"/>
  <c r="AE685" i="84"/>
  <c r="AD684" i="84"/>
  <c r="AD686" i="84"/>
  <c r="Z186" i="7"/>
  <c r="AC684" i="84"/>
  <c r="AC687" i="84" s="1"/>
  <c r="Y433" i="7" s="1"/>
  <c r="AB684" i="84"/>
  <c r="AB686" i="84"/>
  <c r="X186" i="7" s="1"/>
  <c r="AA684" i="84"/>
  <c r="AA685" i="84" s="1"/>
  <c r="Z684" i="84"/>
  <c r="Z686" i="84" s="1"/>
  <c r="V186" i="7"/>
  <c r="Y684" i="84"/>
  <c r="Y687" i="84" s="1"/>
  <c r="U433" i="7" s="1"/>
  <c r="X684" i="84"/>
  <c r="X686" i="84"/>
  <c r="T186" i="7"/>
  <c r="W684" i="84"/>
  <c r="W685" i="84"/>
  <c r="V684" i="84"/>
  <c r="V686" i="84"/>
  <c r="R186" i="7" s="1"/>
  <c r="U684" i="84"/>
  <c r="U687" i="84" s="1"/>
  <c r="Q433" i="7" s="1"/>
  <c r="T684" i="84"/>
  <c r="T686" i="84"/>
  <c r="P186" i="7" s="1"/>
  <c r="S684" i="84"/>
  <c r="S685" i="84" s="1"/>
  <c r="R684" i="84"/>
  <c r="R686" i="84" s="1"/>
  <c r="N186" i="7" s="1"/>
  <c r="Q684" i="84"/>
  <c r="Q687" i="84"/>
  <c r="M433" i="7" s="1"/>
  <c r="P684" i="84"/>
  <c r="P686" i="84" s="1"/>
  <c r="L186" i="7"/>
  <c r="Z682" i="84"/>
  <c r="O682" i="84"/>
  <c r="J677" i="84"/>
  <c r="A677" i="84"/>
  <c r="J676" i="84"/>
  <c r="A676" i="84"/>
  <c r="J675" i="84"/>
  <c r="A675" i="84"/>
  <c r="AI674" i="84"/>
  <c r="AH674" i="84"/>
  <c r="AG674" i="84"/>
  <c r="AF674" i="84"/>
  <c r="AE674" i="84"/>
  <c r="AD674" i="84"/>
  <c r="AC674" i="84"/>
  <c r="AB674" i="84"/>
  <c r="AA674" i="84"/>
  <c r="Z674" i="84"/>
  <c r="Y674" i="84"/>
  <c r="X674" i="84"/>
  <c r="W674" i="84"/>
  <c r="V674" i="84"/>
  <c r="U674" i="84"/>
  <c r="T674" i="84"/>
  <c r="S674" i="84"/>
  <c r="R674" i="84"/>
  <c r="Q674" i="84"/>
  <c r="P674" i="84"/>
  <c r="Z672" i="84"/>
  <c r="O672" i="84"/>
  <c r="J667" i="84"/>
  <c r="A667" i="84"/>
  <c r="J666" i="84"/>
  <c r="A666" i="84"/>
  <c r="J665" i="84"/>
  <c r="A665" i="84"/>
  <c r="AI664" i="84"/>
  <c r="AI667" i="84" s="1"/>
  <c r="AE431" i="7" s="1"/>
  <c r="AH664" i="84"/>
  <c r="AH666" i="84"/>
  <c r="AD184" i="7"/>
  <c r="AG664" i="84"/>
  <c r="AG667" i="84"/>
  <c r="AC431" i="7"/>
  <c r="AF664" i="84"/>
  <c r="AF666" i="84" s="1"/>
  <c r="AB184" i="7" s="1"/>
  <c r="AE664" i="84"/>
  <c r="AE667" i="84"/>
  <c r="AA431" i="7" s="1"/>
  <c r="AD664" i="84"/>
  <c r="AD666" i="84" s="1"/>
  <c r="Z184" i="7" s="1"/>
  <c r="AC664" i="84"/>
  <c r="AC667" i="84"/>
  <c r="Y431" i="7" s="1"/>
  <c r="AB664" i="84"/>
  <c r="AB666" i="84" s="1"/>
  <c r="X184" i="7"/>
  <c r="AA664" i="84"/>
  <c r="AA667" i="84" s="1"/>
  <c r="W431" i="7" s="1"/>
  <c r="Z664" i="84"/>
  <c r="Z666" i="84"/>
  <c r="V184" i="7"/>
  <c r="Y664" i="84"/>
  <c r="Y667" i="84"/>
  <c r="U431" i="7"/>
  <c r="X664" i="84"/>
  <c r="X666" i="84" s="1"/>
  <c r="T184" i="7" s="1"/>
  <c r="W664" i="84"/>
  <c r="W667" i="84"/>
  <c r="S431" i="7" s="1"/>
  <c r="V664" i="84"/>
  <c r="V666" i="84" s="1"/>
  <c r="R184" i="7" s="1"/>
  <c r="U664" i="84"/>
  <c r="U667" i="84"/>
  <c r="Q431" i="7" s="1"/>
  <c r="T664" i="84"/>
  <c r="T666" i="84" s="1"/>
  <c r="P184" i="7"/>
  <c r="S664" i="84"/>
  <c r="S667" i="84" s="1"/>
  <c r="O431" i="7" s="1"/>
  <c r="R664" i="84"/>
  <c r="R666" i="84"/>
  <c r="N184" i="7"/>
  <c r="Q664" i="84"/>
  <c r="Q667" i="84"/>
  <c r="M431" i="7"/>
  <c r="P664" i="84"/>
  <c r="P666" i="84" s="1"/>
  <c r="L184" i="7" s="1"/>
  <c r="Z662" i="84"/>
  <c r="O662" i="84"/>
  <c r="J657" i="84"/>
  <c r="A657" i="84"/>
  <c r="J656" i="84"/>
  <c r="A656" i="84"/>
  <c r="J655" i="84"/>
  <c r="A655" i="84"/>
  <c r="AI654" i="84"/>
  <c r="AH654" i="84"/>
  <c r="AG654" i="84"/>
  <c r="AF654" i="84"/>
  <c r="AE654" i="84"/>
  <c r="AD654" i="84"/>
  <c r="AC654" i="84"/>
  <c r="AB654" i="84"/>
  <c r="AA654" i="84"/>
  <c r="Z654" i="84"/>
  <c r="Y654" i="84"/>
  <c r="X654" i="84"/>
  <c r="W654" i="84"/>
  <c r="V654" i="84"/>
  <c r="U654" i="84"/>
  <c r="T654" i="84"/>
  <c r="S654" i="84"/>
  <c r="R654" i="84"/>
  <c r="Q654" i="84"/>
  <c r="P654" i="84"/>
  <c r="Z652" i="84"/>
  <c r="O652" i="84"/>
  <c r="J647" i="84"/>
  <c r="A647" i="84"/>
  <c r="J646" i="84"/>
  <c r="A646" i="84"/>
  <c r="J645" i="84"/>
  <c r="A645" i="84"/>
  <c r="AI644" i="84"/>
  <c r="AI647" i="84"/>
  <c r="AE429" i="7" s="1"/>
  <c r="AH644" i="84"/>
  <c r="AH646" i="84" s="1"/>
  <c r="AD182" i="7" s="1"/>
  <c r="AG644" i="84"/>
  <c r="AG647" i="84"/>
  <c r="AC429" i="7" s="1"/>
  <c r="AF644" i="84"/>
  <c r="AF646" i="84" s="1"/>
  <c r="AB182" i="7"/>
  <c r="AE644" i="84"/>
  <c r="AE647" i="84" s="1"/>
  <c r="AA429" i="7" s="1"/>
  <c r="AD644" i="84"/>
  <c r="AD646" i="84"/>
  <c r="Z182" i="7"/>
  <c r="AC644" i="84"/>
  <c r="AC647" i="84"/>
  <c r="Y429" i="7"/>
  <c r="AB644" i="84"/>
  <c r="AB646" i="84" s="1"/>
  <c r="X182" i="7" s="1"/>
  <c r="AA644" i="84"/>
  <c r="AA647" i="84"/>
  <c r="W429" i="7" s="1"/>
  <c r="Z644" i="84"/>
  <c r="Z646" i="84" s="1"/>
  <c r="V182" i="7" s="1"/>
  <c r="Y644" i="84"/>
  <c r="Y647" i="84"/>
  <c r="U429" i="7" s="1"/>
  <c r="X644" i="84"/>
  <c r="X646" i="84" s="1"/>
  <c r="T182" i="7"/>
  <c r="W644" i="84"/>
  <c r="W647" i="84" s="1"/>
  <c r="S429" i="7" s="1"/>
  <c r="V644" i="84"/>
  <c r="V646" i="84"/>
  <c r="R182" i="7"/>
  <c r="U644" i="84"/>
  <c r="U647" i="84"/>
  <c r="Q429" i="7"/>
  <c r="T644" i="84"/>
  <c r="T646" i="84" s="1"/>
  <c r="P182" i="7" s="1"/>
  <c r="S644" i="84"/>
  <c r="S647" i="84"/>
  <c r="O429" i="7" s="1"/>
  <c r="R644" i="84"/>
  <c r="R646" i="84" s="1"/>
  <c r="N182" i="7" s="1"/>
  <c r="Q644" i="84"/>
  <c r="Q647" i="84"/>
  <c r="M429" i="7" s="1"/>
  <c r="P644" i="84"/>
  <c r="P646" i="84" s="1"/>
  <c r="L182" i="7"/>
  <c r="Z642" i="84"/>
  <c r="O642" i="84"/>
  <c r="J637" i="84"/>
  <c r="A637" i="84"/>
  <c r="J636" i="84"/>
  <c r="A636" i="84"/>
  <c r="J635" i="84"/>
  <c r="A635" i="84"/>
  <c r="AI634" i="84"/>
  <c r="AH634" i="84"/>
  <c r="AG634" i="84"/>
  <c r="AF634" i="84"/>
  <c r="AE634" i="84"/>
  <c r="AD634" i="84"/>
  <c r="AC634" i="84"/>
  <c r="AB634" i="84"/>
  <c r="AA634" i="84"/>
  <c r="Z634" i="84"/>
  <c r="Y634" i="84"/>
  <c r="X634" i="84"/>
  <c r="W634" i="84"/>
  <c r="V634" i="84"/>
  <c r="U634" i="84"/>
  <c r="T634" i="84"/>
  <c r="S634" i="84"/>
  <c r="R634" i="84"/>
  <c r="Q634" i="84"/>
  <c r="P634" i="84"/>
  <c r="Z632" i="84"/>
  <c r="O632" i="84"/>
  <c r="J627" i="84"/>
  <c r="A627" i="84"/>
  <c r="J626" i="84"/>
  <c r="A626" i="84"/>
  <c r="J625" i="84"/>
  <c r="A625" i="84"/>
  <c r="AI624" i="84"/>
  <c r="AI627" i="84" s="1"/>
  <c r="AE427" i="7" s="1"/>
  <c r="AH624" i="84"/>
  <c r="AH626" i="84"/>
  <c r="AD180" i="7"/>
  <c r="AG624" i="84"/>
  <c r="AG627" i="84"/>
  <c r="AC427" i="7"/>
  <c r="AF624" i="84"/>
  <c r="AF626" i="84" s="1"/>
  <c r="AB180" i="7" s="1"/>
  <c r="AE624" i="84"/>
  <c r="AE627" i="84"/>
  <c r="AA427" i="7" s="1"/>
  <c r="AD624" i="84"/>
  <c r="AD626" i="84" s="1"/>
  <c r="Z180" i="7" s="1"/>
  <c r="AC624" i="84"/>
  <c r="AC627" i="84"/>
  <c r="Y427" i="7" s="1"/>
  <c r="AB624" i="84"/>
  <c r="AB626" i="84" s="1"/>
  <c r="X180" i="7"/>
  <c r="AA624" i="84"/>
  <c r="AA627" i="84" s="1"/>
  <c r="W427" i="7" s="1"/>
  <c r="Z624" i="84"/>
  <c r="Z626" i="84"/>
  <c r="V180" i="7"/>
  <c r="Y624" i="84"/>
  <c r="Y627" i="84"/>
  <c r="U427" i="7"/>
  <c r="X624" i="84"/>
  <c r="X626" i="84" s="1"/>
  <c r="T180" i="7" s="1"/>
  <c r="W624" i="84"/>
  <c r="W627" i="84"/>
  <c r="S427" i="7" s="1"/>
  <c r="V624" i="84"/>
  <c r="V626" i="84" s="1"/>
  <c r="R180" i="7" s="1"/>
  <c r="U624" i="84"/>
  <c r="U627" i="84"/>
  <c r="Q427" i="7" s="1"/>
  <c r="T624" i="84"/>
  <c r="T626" i="84" s="1"/>
  <c r="P180" i="7"/>
  <c r="S624" i="84"/>
  <c r="S627" i="84" s="1"/>
  <c r="O427" i="7" s="1"/>
  <c r="R624" i="84"/>
  <c r="R626" i="84"/>
  <c r="N180" i="7"/>
  <c r="Q624" i="84"/>
  <c r="Q627" i="84"/>
  <c r="M427" i="7"/>
  <c r="P624" i="84"/>
  <c r="P626" i="84" s="1"/>
  <c r="L180" i="7" s="1"/>
  <c r="Z622" i="84"/>
  <c r="O622" i="84"/>
  <c r="A617" i="84"/>
  <c r="A616" i="84"/>
  <c r="AI612" i="84"/>
  <c r="AH612" i="84"/>
  <c r="AG612" i="84"/>
  <c r="AF612" i="84"/>
  <c r="AE612" i="84"/>
  <c r="AD612" i="84"/>
  <c r="AC612" i="84"/>
  <c r="AB612" i="84"/>
  <c r="AA612" i="84"/>
  <c r="Z612" i="84"/>
  <c r="Y612" i="84"/>
  <c r="X612" i="84"/>
  <c r="W612" i="84"/>
  <c r="V612" i="84"/>
  <c r="U612" i="84"/>
  <c r="T612" i="84"/>
  <c r="S612" i="84"/>
  <c r="R612" i="84"/>
  <c r="Q612" i="84"/>
  <c r="P612" i="84"/>
  <c r="Z610" i="84"/>
  <c r="O610" i="84"/>
  <c r="J601" i="84"/>
  <c r="A601" i="84"/>
  <c r="J600" i="84"/>
  <c r="A600" i="84"/>
  <c r="J597" i="84"/>
  <c r="AI596" i="84"/>
  <c r="AI601" i="84" s="1"/>
  <c r="AE425" i="7" s="1"/>
  <c r="AH596" i="84"/>
  <c r="AG596" i="84"/>
  <c r="AG601" i="84" s="1"/>
  <c r="AC425" i="7" s="1"/>
  <c r="AF596" i="84"/>
  <c r="AE596" i="84"/>
  <c r="AE601" i="84" s="1"/>
  <c r="AA425" i="7" s="1"/>
  <c r="AD596" i="84"/>
  <c r="AC596" i="84"/>
  <c r="AC601" i="84" s="1"/>
  <c r="Y425" i="7" s="1"/>
  <c r="AB596" i="84"/>
  <c r="AA596" i="84"/>
  <c r="AA601" i="84" s="1"/>
  <c r="W425" i="7" s="1"/>
  <c r="Z596" i="84"/>
  <c r="Y596" i="84"/>
  <c r="Y601" i="84" s="1"/>
  <c r="U425" i="7" s="1"/>
  <c r="X596" i="84"/>
  <c r="W596" i="84"/>
  <c r="W601" i="84" s="1"/>
  <c r="S425" i="7" s="1"/>
  <c r="V596" i="84"/>
  <c r="U596" i="84"/>
  <c r="U601" i="84" s="1"/>
  <c r="Q425" i="7" s="1"/>
  <c r="T596" i="84"/>
  <c r="S596" i="84"/>
  <c r="S601" i="84" s="1"/>
  <c r="O425" i="7" s="1"/>
  <c r="R596" i="84"/>
  <c r="Q596" i="84"/>
  <c r="Q601" i="84" s="1"/>
  <c r="M425" i="7" s="1"/>
  <c r="P596" i="84"/>
  <c r="Z594" i="84"/>
  <c r="O594" i="84"/>
  <c r="J585" i="84"/>
  <c r="A585" i="84"/>
  <c r="J584" i="84"/>
  <c r="A584" i="84"/>
  <c r="J583" i="84"/>
  <c r="A583" i="84"/>
  <c r="AI582" i="84"/>
  <c r="AH582" i="84"/>
  <c r="AG582" i="84"/>
  <c r="AF582" i="84"/>
  <c r="AE582" i="84"/>
  <c r="AD582" i="84"/>
  <c r="AC582" i="84"/>
  <c r="AB582" i="84"/>
  <c r="AA582" i="84"/>
  <c r="Z582" i="84"/>
  <c r="Y582" i="84"/>
  <c r="X582" i="84"/>
  <c r="W582" i="84"/>
  <c r="V582" i="84"/>
  <c r="U582" i="84"/>
  <c r="T582" i="84"/>
  <c r="S582" i="84"/>
  <c r="R582" i="84"/>
  <c r="Q582" i="84"/>
  <c r="P582" i="84"/>
  <c r="Z580" i="84"/>
  <c r="O580" i="84"/>
  <c r="J575" i="84"/>
  <c r="A575" i="84"/>
  <c r="J574" i="84"/>
  <c r="A574" i="84"/>
  <c r="J573" i="84"/>
  <c r="A573" i="84"/>
  <c r="AI572" i="84"/>
  <c r="AI575" i="84" s="1"/>
  <c r="AE423" i="7" s="1"/>
  <c r="AH572" i="84"/>
  <c r="AH574" i="84"/>
  <c r="AD176" i="7" s="1"/>
  <c r="AG572" i="84"/>
  <c r="AF572" i="84"/>
  <c r="AF574" i="84" s="1"/>
  <c r="AB176" i="7" s="1"/>
  <c r="AE572" i="84"/>
  <c r="AE575" i="84"/>
  <c r="AA423" i="7" s="1"/>
  <c r="AD572" i="84"/>
  <c r="AD574" i="84"/>
  <c r="Z176" i="7"/>
  <c r="AC572" i="84"/>
  <c r="AB572" i="84"/>
  <c r="AB574" i="84"/>
  <c r="X176" i="7" s="1"/>
  <c r="AA572" i="84"/>
  <c r="AA575" i="84" s="1"/>
  <c r="W423" i="7" s="1"/>
  <c r="Z572" i="84"/>
  <c r="Z574" i="84"/>
  <c r="V176" i="7" s="1"/>
  <c r="Y572" i="84"/>
  <c r="X572" i="84"/>
  <c r="X574" i="84" s="1"/>
  <c r="T176" i="7" s="1"/>
  <c r="W572" i="84"/>
  <c r="W575" i="84"/>
  <c r="S423" i="7" s="1"/>
  <c r="V572" i="84"/>
  <c r="V574" i="84"/>
  <c r="R176" i="7"/>
  <c r="U572" i="84"/>
  <c r="T572" i="84"/>
  <c r="T574" i="84"/>
  <c r="P176" i="7" s="1"/>
  <c r="S572" i="84"/>
  <c r="S575" i="84" s="1"/>
  <c r="O423" i="7" s="1"/>
  <c r="R572" i="84"/>
  <c r="R574" i="84"/>
  <c r="N176" i="7" s="1"/>
  <c r="Q572" i="84"/>
  <c r="P572" i="84"/>
  <c r="P574" i="84" s="1"/>
  <c r="L176" i="7" s="1"/>
  <c r="Z570" i="84"/>
  <c r="O570" i="84"/>
  <c r="J565" i="84"/>
  <c r="A565" i="84"/>
  <c r="J564" i="84"/>
  <c r="A564" i="84"/>
  <c r="J563" i="84"/>
  <c r="A563" i="84"/>
  <c r="AI562" i="84"/>
  <c r="AH562" i="84"/>
  <c r="AG562" i="84"/>
  <c r="AF562" i="84"/>
  <c r="AE562" i="84"/>
  <c r="AD562" i="84"/>
  <c r="AC562" i="84"/>
  <c r="AB562" i="84"/>
  <c r="AA562" i="84"/>
  <c r="Z562" i="84"/>
  <c r="Y562" i="84"/>
  <c r="X562" i="84"/>
  <c r="W562" i="84"/>
  <c r="V562" i="84"/>
  <c r="U562" i="84"/>
  <c r="T562" i="84"/>
  <c r="S562" i="84"/>
  <c r="R562" i="84"/>
  <c r="Q562" i="84"/>
  <c r="P562" i="84"/>
  <c r="Z560" i="84"/>
  <c r="O560" i="84"/>
  <c r="J555" i="84"/>
  <c r="A555" i="84"/>
  <c r="J554" i="84"/>
  <c r="A554" i="84"/>
  <c r="J553" i="84"/>
  <c r="A553" i="84"/>
  <c r="AI552" i="84"/>
  <c r="AI555" i="84"/>
  <c r="AE421" i="7" s="1"/>
  <c r="AH552" i="84"/>
  <c r="AH555" i="84"/>
  <c r="AG552" i="84"/>
  <c r="AG555" i="84" s="1"/>
  <c r="AC421" i="7" s="1"/>
  <c r="AF552" i="84"/>
  <c r="AF554" i="84"/>
  <c r="AB174" i="7"/>
  <c r="AE552" i="84"/>
  <c r="AE555" i="84"/>
  <c r="AA421" i="7"/>
  <c r="AD552" i="84"/>
  <c r="AC552" i="84"/>
  <c r="AC555" i="84"/>
  <c r="Y421" i="7" s="1"/>
  <c r="AB552" i="84"/>
  <c r="AB554" i="84" s="1"/>
  <c r="X174" i="7" s="1"/>
  <c r="AA552" i="84"/>
  <c r="AA555" i="84"/>
  <c r="W421" i="7" s="1"/>
  <c r="Z552" i="84"/>
  <c r="Y552" i="84"/>
  <c r="Y555" i="84" s="1"/>
  <c r="U421" i="7" s="1"/>
  <c r="X552" i="84"/>
  <c r="X554" i="84"/>
  <c r="T174" i="7"/>
  <c r="W552" i="84"/>
  <c r="W555" i="84"/>
  <c r="S421" i="7"/>
  <c r="V552" i="84"/>
  <c r="U552" i="84"/>
  <c r="U555" i="84"/>
  <c r="Q421" i="7" s="1"/>
  <c r="T552" i="84"/>
  <c r="T554" i="84" s="1"/>
  <c r="P174" i="7" s="1"/>
  <c r="S552" i="84"/>
  <c r="S555" i="84"/>
  <c r="O421" i="7" s="1"/>
  <c r="R552" i="84"/>
  <c r="Q552" i="84"/>
  <c r="Q555" i="84" s="1"/>
  <c r="M421" i="7" s="1"/>
  <c r="P552" i="84"/>
  <c r="P554" i="84"/>
  <c r="L174" i="7"/>
  <c r="Z550" i="84"/>
  <c r="O550" i="84"/>
  <c r="I167" i="7"/>
  <c r="I166" i="7"/>
  <c r="I165" i="7"/>
  <c r="I164" i="7"/>
  <c r="I163" i="7"/>
  <c r="I162" i="7"/>
  <c r="I161" i="7"/>
  <c r="I160" i="7"/>
  <c r="I159" i="7"/>
  <c r="I158" i="7"/>
  <c r="I157" i="7"/>
  <c r="I156" i="7"/>
  <c r="I155" i="7"/>
  <c r="I154" i="7"/>
  <c r="I153" i="7"/>
  <c r="I152" i="7"/>
  <c r="I151" i="7"/>
  <c r="I150" i="7"/>
  <c r="I149" i="7"/>
  <c r="I148" i="7"/>
  <c r="I147" i="7"/>
  <c r="I146" i="7"/>
  <c r="I145" i="7"/>
  <c r="G167" i="7"/>
  <c r="G166" i="7"/>
  <c r="G165" i="7"/>
  <c r="G164" i="7"/>
  <c r="G159" i="7"/>
  <c r="G158" i="7"/>
  <c r="G157" i="7"/>
  <c r="G156" i="7"/>
  <c r="G154" i="7"/>
  <c r="G153" i="7"/>
  <c r="G151" i="7"/>
  <c r="G150" i="7"/>
  <c r="G149" i="7"/>
  <c r="G148" i="7"/>
  <c r="G147" i="7"/>
  <c r="G146" i="7"/>
  <c r="F167" i="7"/>
  <c r="F166" i="7"/>
  <c r="F165" i="7"/>
  <c r="F164" i="7"/>
  <c r="F163" i="7"/>
  <c r="F162" i="7"/>
  <c r="F161" i="7"/>
  <c r="F160" i="7"/>
  <c r="F159" i="7"/>
  <c r="F158" i="7"/>
  <c r="F157" i="7"/>
  <c r="F156" i="7"/>
  <c r="F155" i="7"/>
  <c r="F154" i="7"/>
  <c r="F153" i="7"/>
  <c r="F152" i="7"/>
  <c r="F151" i="7"/>
  <c r="F150" i="7"/>
  <c r="F149" i="7"/>
  <c r="F148" i="7"/>
  <c r="F147" i="7"/>
  <c r="F146" i="7"/>
  <c r="F145" i="7"/>
  <c r="C167" i="7"/>
  <c r="C166" i="7"/>
  <c r="C165" i="7"/>
  <c r="C164" i="7"/>
  <c r="C163" i="7"/>
  <c r="C162" i="7"/>
  <c r="C161" i="7"/>
  <c r="C160" i="7"/>
  <c r="C159" i="7"/>
  <c r="C158" i="7"/>
  <c r="C157" i="7"/>
  <c r="C156" i="7"/>
  <c r="C155" i="7"/>
  <c r="C154" i="7"/>
  <c r="C153" i="7"/>
  <c r="C152" i="7"/>
  <c r="C151" i="7"/>
  <c r="C150" i="7"/>
  <c r="C149" i="7"/>
  <c r="C148" i="7"/>
  <c r="C147" i="7"/>
  <c r="C146" i="7"/>
  <c r="C145" i="7"/>
  <c r="I144" i="7"/>
  <c r="F144" i="7"/>
  <c r="C144" i="7"/>
  <c r="I137" i="7"/>
  <c r="I136" i="7"/>
  <c r="I135" i="7"/>
  <c r="I134" i="7"/>
  <c r="I133" i="7"/>
  <c r="I132" i="7"/>
  <c r="I131" i="7"/>
  <c r="I130" i="7"/>
  <c r="G137" i="7"/>
  <c r="G136" i="7"/>
  <c r="G135" i="7"/>
  <c r="G133" i="7"/>
  <c r="G132" i="7"/>
  <c r="G131" i="7"/>
  <c r="G130" i="7"/>
  <c r="F137" i="7"/>
  <c r="F136" i="7"/>
  <c r="F135" i="7"/>
  <c r="F133" i="7"/>
  <c r="F132" i="7"/>
  <c r="F131" i="7"/>
  <c r="F130" i="7"/>
  <c r="C137" i="7"/>
  <c r="C136" i="7"/>
  <c r="C135" i="7"/>
  <c r="C134" i="7"/>
  <c r="C133" i="7"/>
  <c r="C132" i="7"/>
  <c r="C131" i="7"/>
  <c r="C130" i="7"/>
  <c r="B530" i="84"/>
  <c r="E414" i="7"/>
  <c r="J535" i="84"/>
  <c r="A535" i="84"/>
  <c r="J534" i="84"/>
  <c r="A534" i="84"/>
  <c r="J533" i="84"/>
  <c r="A533" i="84"/>
  <c r="AI532" i="84"/>
  <c r="AH532" i="84"/>
  <c r="AH535" i="84"/>
  <c r="AG532" i="84"/>
  <c r="AF532" i="84"/>
  <c r="AE532" i="84"/>
  <c r="AD532" i="84"/>
  <c r="AD535" i="84"/>
  <c r="AC532" i="84"/>
  <c r="AB532" i="84"/>
  <c r="AA532" i="84"/>
  <c r="Z532" i="84"/>
  <c r="Z535" i="84" s="1"/>
  <c r="Y532" i="84"/>
  <c r="X532" i="84"/>
  <c r="W532" i="84"/>
  <c r="V532" i="84"/>
  <c r="V535" i="84"/>
  <c r="U532" i="84"/>
  <c r="T532" i="84"/>
  <c r="S532" i="84"/>
  <c r="R532" i="84"/>
  <c r="R535" i="84" s="1"/>
  <c r="Q532" i="84"/>
  <c r="P532" i="84"/>
  <c r="P533" i="84"/>
  <c r="Z530" i="84"/>
  <c r="O530" i="84"/>
  <c r="B520" i="84"/>
  <c r="E166" i="7"/>
  <c r="B510" i="84"/>
  <c r="B500" i="84"/>
  <c r="B490" i="84"/>
  <c r="E410" i="7"/>
  <c r="B480" i="84"/>
  <c r="B470" i="84"/>
  <c r="B460" i="84"/>
  <c r="B450" i="84"/>
  <c r="B440" i="84"/>
  <c r="E405" i="7" s="1"/>
  <c r="B430" i="84"/>
  <c r="AG433" i="84" s="1"/>
  <c r="B420" i="84"/>
  <c r="E403" i="7" s="1"/>
  <c r="B410" i="84"/>
  <c r="E155" i="7"/>
  <c r="B400" i="84"/>
  <c r="E401" i="7" s="1"/>
  <c r="B390" i="84"/>
  <c r="E153" i="7"/>
  <c r="B380" i="84"/>
  <c r="O384" i="84" s="1"/>
  <c r="H152" i="7" s="1"/>
  <c r="B370" i="84"/>
  <c r="B360" i="84"/>
  <c r="B350" i="84"/>
  <c r="B340" i="84"/>
  <c r="E395" i="7" s="1"/>
  <c r="B330" i="84"/>
  <c r="B320" i="84"/>
  <c r="E393" i="7"/>
  <c r="B310" i="84"/>
  <c r="A215" i="84"/>
  <c r="A205" i="84"/>
  <c r="A185" i="84"/>
  <c r="A175" i="84"/>
  <c r="A165" i="84"/>
  <c r="A155" i="84"/>
  <c r="A145" i="84"/>
  <c r="A135" i="84"/>
  <c r="A125" i="84"/>
  <c r="A115" i="84"/>
  <c r="A99" i="84"/>
  <c r="A83" i="84"/>
  <c r="A73" i="84"/>
  <c r="A63" i="84"/>
  <c r="A53" i="84"/>
  <c r="A43" i="84"/>
  <c r="A33" i="84"/>
  <c r="A23" i="84"/>
  <c r="A13" i="84"/>
  <c r="A195" i="84"/>
  <c r="B300" i="84"/>
  <c r="AS52" i="84"/>
  <c r="AS51" i="84"/>
  <c r="AS50" i="84"/>
  <c r="AS49" i="84"/>
  <c r="AS48" i="84"/>
  <c r="AS47" i="84"/>
  <c r="AS46" i="84"/>
  <c r="AS45" i="84"/>
  <c r="AS44" i="84"/>
  <c r="AS43" i="84"/>
  <c r="AS42" i="84"/>
  <c r="AS41" i="84"/>
  <c r="AS40" i="84"/>
  <c r="AS39" i="84"/>
  <c r="AS38" i="84"/>
  <c r="AS37" i="84"/>
  <c r="AS36" i="84"/>
  <c r="AS35" i="84"/>
  <c r="AS34" i="84"/>
  <c r="AS33" i="84"/>
  <c r="AS32" i="84"/>
  <c r="AS31" i="84"/>
  <c r="AS30" i="84"/>
  <c r="J525" i="84"/>
  <c r="A525" i="84"/>
  <c r="J524" i="84"/>
  <c r="A524" i="84"/>
  <c r="J523" i="84"/>
  <c r="A523" i="84"/>
  <c r="AI522" i="84"/>
  <c r="AH522" i="84"/>
  <c r="AH523" i="84"/>
  <c r="AG522" i="84"/>
  <c r="AF522" i="84"/>
  <c r="AE522" i="84"/>
  <c r="AD522" i="84"/>
  <c r="AD523" i="84" s="1"/>
  <c r="AC522" i="84"/>
  <c r="AB522" i="84"/>
  <c r="AA522" i="84"/>
  <c r="Z522" i="84"/>
  <c r="Z523" i="84"/>
  <c r="Y522" i="84"/>
  <c r="X522" i="84"/>
  <c r="W522" i="84"/>
  <c r="V522" i="84"/>
  <c r="V523" i="84" s="1"/>
  <c r="U522" i="84"/>
  <c r="T522" i="84"/>
  <c r="S522" i="84"/>
  <c r="R522" i="84"/>
  <c r="R523" i="84" s="1"/>
  <c r="Q522" i="84"/>
  <c r="P522" i="84"/>
  <c r="P525" i="84" s="1"/>
  <c r="Z520" i="84"/>
  <c r="O520" i="84"/>
  <c r="J515" i="84"/>
  <c r="A515" i="84"/>
  <c r="J514" i="84"/>
  <c r="A514" i="84"/>
  <c r="J513" i="84"/>
  <c r="A513" i="84"/>
  <c r="AI512" i="84"/>
  <c r="AH512" i="84"/>
  <c r="AH515" i="84"/>
  <c r="AG512" i="84"/>
  <c r="AF512" i="84"/>
  <c r="AE512" i="84"/>
  <c r="AD512" i="84"/>
  <c r="AC512" i="84"/>
  <c r="AB512" i="84"/>
  <c r="AA512" i="84"/>
  <c r="Z512" i="84"/>
  <c r="Y512" i="84"/>
  <c r="X512" i="84"/>
  <c r="W512" i="84"/>
  <c r="V512" i="84"/>
  <c r="U512" i="84"/>
  <c r="T512" i="84"/>
  <c r="S512" i="84"/>
  <c r="R512" i="84"/>
  <c r="Q512" i="84"/>
  <c r="P512" i="84"/>
  <c r="Z510" i="84"/>
  <c r="O510" i="84"/>
  <c r="J505" i="84"/>
  <c r="A505" i="84"/>
  <c r="J504" i="84"/>
  <c r="A504" i="84"/>
  <c r="J503" i="84"/>
  <c r="A503" i="84"/>
  <c r="AI502" i="84"/>
  <c r="AH502" i="84"/>
  <c r="AG502" i="84"/>
  <c r="AF502" i="84"/>
  <c r="AE502" i="84"/>
  <c r="AD502" i="84"/>
  <c r="AC502" i="84"/>
  <c r="AB502" i="84"/>
  <c r="AA502" i="84"/>
  <c r="Z502" i="84"/>
  <c r="Y502" i="84"/>
  <c r="X502" i="84"/>
  <c r="W502" i="84"/>
  <c r="V502" i="84"/>
  <c r="U502" i="84"/>
  <c r="T502" i="84"/>
  <c r="S502" i="84"/>
  <c r="R502" i="84"/>
  <c r="Q502" i="84"/>
  <c r="P502" i="84"/>
  <c r="Z500" i="84"/>
  <c r="O500" i="84"/>
  <c r="J495" i="84"/>
  <c r="A495" i="84"/>
  <c r="J494" i="84"/>
  <c r="A494" i="84"/>
  <c r="J493" i="84"/>
  <c r="A493" i="84"/>
  <c r="AI492" i="84"/>
  <c r="AH492" i="84"/>
  <c r="AG492" i="84"/>
  <c r="AF492" i="84"/>
  <c r="AE492" i="84"/>
  <c r="AD492" i="84"/>
  <c r="AC492" i="84"/>
  <c r="AB492" i="84"/>
  <c r="AA492" i="84"/>
  <c r="Z492" i="84"/>
  <c r="Y492" i="84"/>
  <c r="X492" i="84"/>
  <c r="W492" i="84"/>
  <c r="V492" i="84"/>
  <c r="U492" i="84"/>
  <c r="T492" i="84"/>
  <c r="S492" i="84"/>
  <c r="R492" i="84"/>
  <c r="Q492" i="84"/>
  <c r="P492" i="84"/>
  <c r="Z490" i="84"/>
  <c r="O490" i="84"/>
  <c r="J485" i="84"/>
  <c r="A485" i="84"/>
  <c r="J484" i="84"/>
  <c r="A484" i="84"/>
  <c r="J483" i="84"/>
  <c r="A483" i="84"/>
  <c r="AI482" i="84"/>
  <c r="AH482" i="84"/>
  <c r="AG482" i="84"/>
  <c r="AF482" i="84"/>
  <c r="AE482" i="84"/>
  <c r="AD482" i="84"/>
  <c r="AC482" i="84"/>
  <c r="AB482" i="84"/>
  <c r="AA482" i="84"/>
  <c r="Z482" i="84"/>
  <c r="Y482" i="84"/>
  <c r="X482" i="84"/>
  <c r="W482" i="84"/>
  <c r="V482" i="84"/>
  <c r="U482" i="84"/>
  <c r="T482" i="84"/>
  <c r="S482" i="84"/>
  <c r="R482" i="84"/>
  <c r="Q482" i="84"/>
  <c r="P482" i="84"/>
  <c r="Z480" i="84"/>
  <c r="O480" i="84"/>
  <c r="J475" i="84"/>
  <c r="A475" i="84"/>
  <c r="J474" i="84"/>
  <c r="A474" i="84"/>
  <c r="J473" i="84"/>
  <c r="A473" i="84"/>
  <c r="AI472" i="84"/>
  <c r="AH472" i="84"/>
  <c r="AG472" i="84"/>
  <c r="AG475" i="84"/>
  <c r="AC409" i="7" s="1"/>
  <c r="AF472" i="84"/>
  <c r="AE472" i="84"/>
  <c r="AD472" i="84"/>
  <c r="AC472" i="84"/>
  <c r="AB472" i="84"/>
  <c r="AB474" i="84" s="1"/>
  <c r="X161" i="7" s="1"/>
  <c r="AA472" i="84"/>
  <c r="AA475" i="84"/>
  <c r="Z472" i="84"/>
  <c r="Z474" i="84"/>
  <c r="V161" i="7" s="1"/>
  <c r="Y472" i="84"/>
  <c r="X472" i="84"/>
  <c r="X474" i="84" s="1"/>
  <c r="T161" i="7" s="1"/>
  <c r="W472" i="84"/>
  <c r="V472" i="84"/>
  <c r="V474" i="84" s="1"/>
  <c r="R161" i="7" s="1"/>
  <c r="U472" i="84"/>
  <c r="U475" i="84"/>
  <c r="T472" i="84"/>
  <c r="S472" i="84"/>
  <c r="R472" i="84"/>
  <c r="Q472" i="84"/>
  <c r="Q475" i="84" s="1"/>
  <c r="M409" i="7" s="1"/>
  <c r="P472" i="84"/>
  <c r="Z470" i="84"/>
  <c r="O470" i="84"/>
  <c r="J465" i="84"/>
  <c r="A465" i="84"/>
  <c r="J464" i="84"/>
  <c r="A464" i="84"/>
  <c r="J463" i="84"/>
  <c r="A463" i="84"/>
  <c r="AI462" i="84"/>
  <c r="AH462" i="84"/>
  <c r="AH465" i="84" s="1"/>
  <c r="AD408" i="7" s="1"/>
  <c r="AG462" i="84"/>
  <c r="AF462" i="84"/>
  <c r="AE462" i="84"/>
  <c r="AD462" i="84"/>
  <c r="AC462" i="84"/>
  <c r="AB462" i="84"/>
  <c r="AA462" i="84"/>
  <c r="Z462" i="84"/>
  <c r="Y462" i="84"/>
  <c r="X462" i="84"/>
  <c r="W462" i="84"/>
  <c r="V462" i="84"/>
  <c r="U462" i="84"/>
  <c r="T462" i="84"/>
  <c r="S462" i="84"/>
  <c r="R462" i="84"/>
  <c r="Q462" i="84"/>
  <c r="P462" i="84"/>
  <c r="Z460" i="84"/>
  <c r="O460" i="84"/>
  <c r="J455" i="84"/>
  <c r="A455" i="84"/>
  <c r="J454" i="84"/>
  <c r="A454" i="84"/>
  <c r="J453" i="84"/>
  <c r="A453" i="84"/>
  <c r="AI452" i="84"/>
  <c r="AH452" i="84"/>
  <c r="AG452" i="84"/>
  <c r="AF452" i="84"/>
  <c r="AE452" i="84"/>
  <c r="AD452" i="84"/>
  <c r="AC452" i="84"/>
  <c r="AB452" i="84"/>
  <c r="AA452" i="84"/>
  <c r="Z452" i="84"/>
  <c r="Y452" i="84"/>
  <c r="X452" i="84"/>
  <c r="X454" i="84"/>
  <c r="T159" i="7" s="1"/>
  <c r="W452" i="84"/>
  <c r="V452" i="84"/>
  <c r="V454" i="84"/>
  <c r="R159" i="7" s="1"/>
  <c r="U452" i="84"/>
  <c r="T452" i="84"/>
  <c r="T454" i="84"/>
  <c r="P159" i="7" s="1"/>
  <c r="S452" i="84"/>
  <c r="R452" i="84"/>
  <c r="R454" i="84"/>
  <c r="N159" i="7" s="1"/>
  <c r="Q452" i="84"/>
  <c r="P452" i="84"/>
  <c r="P454" i="84"/>
  <c r="L159" i="7" s="1"/>
  <c r="Z450" i="84"/>
  <c r="O450" i="84"/>
  <c r="J445" i="84"/>
  <c r="A445" i="84"/>
  <c r="J444" i="84"/>
  <c r="A444" i="84"/>
  <c r="J443" i="84"/>
  <c r="A443" i="84"/>
  <c r="AI442" i="84"/>
  <c r="AH442" i="84"/>
  <c r="AG442" i="84"/>
  <c r="AG444" i="84" s="1"/>
  <c r="AC158" i="7" s="1"/>
  <c r="AF442" i="84"/>
  <c r="AE442" i="84"/>
  <c r="AD442" i="84"/>
  <c r="AD443" i="84" s="1"/>
  <c r="AC442" i="84"/>
  <c r="AC444" i="84"/>
  <c r="Y158" i="7" s="1"/>
  <c r="AB442" i="84"/>
  <c r="AA442" i="84"/>
  <c r="Z442" i="84"/>
  <c r="Y442" i="84"/>
  <c r="Y444" i="84" s="1"/>
  <c r="U158" i="7" s="1"/>
  <c r="X442" i="84"/>
  <c r="W442" i="84"/>
  <c r="V442" i="84"/>
  <c r="V443" i="84" s="1"/>
  <c r="U442" i="84"/>
  <c r="U444" i="84" s="1"/>
  <c r="Q158" i="7" s="1"/>
  <c r="T442" i="84"/>
  <c r="S442" i="84"/>
  <c r="R442" i="84"/>
  <c r="Q442" i="84"/>
  <c r="Q444" i="84" s="1"/>
  <c r="M158" i="7"/>
  <c r="P442" i="84"/>
  <c r="P443" i="84" s="1"/>
  <c r="Z440" i="84"/>
  <c r="O440" i="84"/>
  <c r="J435" i="84"/>
  <c r="A435" i="84"/>
  <c r="J434" i="84"/>
  <c r="A434" i="84"/>
  <c r="J433" i="84"/>
  <c r="A433" i="84"/>
  <c r="AI432" i="84"/>
  <c r="AH432" i="84"/>
  <c r="AG432" i="84"/>
  <c r="AF432" i="84"/>
  <c r="AF434" i="84"/>
  <c r="AB157" i="7" s="1"/>
  <c r="AE432" i="84"/>
  <c r="AD432" i="84"/>
  <c r="AD434" i="84"/>
  <c r="Z157" i="7" s="1"/>
  <c r="AC432" i="84"/>
  <c r="AB432" i="84"/>
  <c r="AA432" i="84"/>
  <c r="Z432" i="84"/>
  <c r="Y432" i="84"/>
  <c r="X432" i="84"/>
  <c r="W432" i="84"/>
  <c r="V432" i="84"/>
  <c r="U432" i="84"/>
  <c r="T432" i="84"/>
  <c r="T434" i="84"/>
  <c r="P157" i="7" s="1"/>
  <c r="S432" i="84"/>
  <c r="R432" i="84"/>
  <c r="R434" i="84"/>
  <c r="N157" i="7" s="1"/>
  <c r="Q432" i="84"/>
  <c r="P432" i="84"/>
  <c r="Z430" i="84"/>
  <c r="O430" i="84"/>
  <c r="J425" i="84"/>
  <c r="A425" i="84"/>
  <c r="J424" i="84"/>
  <c r="A424" i="84"/>
  <c r="J423" i="84"/>
  <c r="A423" i="84"/>
  <c r="AI422" i="84"/>
  <c r="AH422" i="84"/>
  <c r="AG422" i="84"/>
  <c r="AG424" i="84"/>
  <c r="AC156" i="7" s="1"/>
  <c r="AF422" i="84"/>
  <c r="AE422" i="84"/>
  <c r="AD422" i="84"/>
  <c r="AC422" i="84"/>
  <c r="AB422" i="84"/>
  <c r="AA422" i="84"/>
  <c r="Z422" i="84"/>
  <c r="Y422" i="84"/>
  <c r="Y424" i="84"/>
  <c r="U156" i="7" s="1"/>
  <c r="X422" i="84"/>
  <c r="W422" i="84"/>
  <c r="V422" i="84"/>
  <c r="U422" i="84"/>
  <c r="T422" i="84"/>
  <c r="S422" i="84"/>
  <c r="R422" i="84"/>
  <c r="Q422" i="84"/>
  <c r="Q424" i="84"/>
  <c r="M156" i="7" s="1"/>
  <c r="P422" i="84"/>
  <c r="Z420" i="84"/>
  <c r="O420" i="84"/>
  <c r="J415" i="84"/>
  <c r="A415" i="84"/>
  <c r="J414" i="84"/>
  <c r="A414" i="84"/>
  <c r="J413" i="84"/>
  <c r="A413" i="84"/>
  <c r="AI412" i="84"/>
  <c r="AI415" i="84"/>
  <c r="AH412" i="84"/>
  <c r="AH414" i="84"/>
  <c r="AD155" i="7" s="1"/>
  <c r="AG412" i="84"/>
  <c r="AF412" i="84"/>
  <c r="AF414" i="84"/>
  <c r="AB155" i="7" s="1"/>
  <c r="AE412" i="84"/>
  <c r="AE415" i="84" s="1"/>
  <c r="AD412" i="84"/>
  <c r="AD414" i="84" s="1"/>
  <c r="Z155" i="7" s="1"/>
  <c r="AC412" i="84"/>
  <c r="AB412" i="84"/>
  <c r="AB414" i="84" s="1"/>
  <c r="X155" i="7" s="1"/>
  <c r="AA412" i="84"/>
  <c r="Z412" i="84"/>
  <c r="Z414" i="84" s="1"/>
  <c r="V155" i="7" s="1"/>
  <c r="Y412" i="84"/>
  <c r="X412" i="84"/>
  <c r="X414" i="84" s="1"/>
  <c r="T155" i="7" s="1"/>
  <c r="W412" i="84"/>
  <c r="V412" i="84"/>
  <c r="V414" i="84" s="1"/>
  <c r="R155" i="7" s="1"/>
  <c r="U412" i="84"/>
  <c r="T412" i="84"/>
  <c r="T414" i="84" s="1"/>
  <c r="P155" i="7" s="1"/>
  <c r="S412" i="84"/>
  <c r="S415" i="84"/>
  <c r="R412" i="84"/>
  <c r="R414" i="84"/>
  <c r="N155" i="7" s="1"/>
  <c r="Q412" i="84"/>
  <c r="P412" i="84"/>
  <c r="P414" i="84"/>
  <c r="L155" i="7" s="1"/>
  <c r="Z410" i="84"/>
  <c r="O410" i="84"/>
  <c r="J405" i="84"/>
  <c r="A405" i="84"/>
  <c r="J404" i="84"/>
  <c r="A404" i="84"/>
  <c r="J403" i="84"/>
  <c r="A403" i="84"/>
  <c r="AI402" i="84"/>
  <c r="AI404" i="84" s="1"/>
  <c r="AH402" i="84"/>
  <c r="AG402" i="84"/>
  <c r="AF402" i="84"/>
  <c r="AE402" i="84"/>
  <c r="AD402" i="84"/>
  <c r="AC402" i="84"/>
  <c r="AC404" i="84"/>
  <c r="Y154" i="7" s="1"/>
  <c r="AB402" i="84"/>
  <c r="AA402" i="84"/>
  <c r="AA404" i="84"/>
  <c r="Z402" i="84"/>
  <c r="Y402" i="84"/>
  <c r="X402" i="84"/>
  <c r="W402" i="84"/>
  <c r="V402" i="84"/>
  <c r="U402" i="84"/>
  <c r="U404" i="84" s="1"/>
  <c r="Q154" i="7" s="1"/>
  <c r="T402" i="84"/>
  <c r="S402" i="84"/>
  <c r="S404" i="84" s="1"/>
  <c r="R402" i="84"/>
  <c r="Q402" i="84"/>
  <c r="P402" i="84"/>
  <c r="Z400" i="84"/>
  <c r="O400" i="84"/>
  <c r="J395" i="84"/>
  <c r="A395" i="84"/>
  <c r="J394" i="84"/>
  <c r="A394" i="84"/>
  <c r="J393" i="84"/>
  <c r="A393" i="84"/>
  <c r="AI392" i="84"/>
  <c r="AH392" i="84"/>
  <c r="AH394" i="84" s="1"/>
  <c r="AD153" i="7" s="1"/>
  <c r="AG392" i="84"/>
  <c r="AG395" i="84"/>
  <c r="AC401" i="7" s="1"/>
  <c r="AF392" i="84"/>
  <c r="AF394" i="84" s="1"/>
  <c r="AB153" i="7"/>
  <c r="AE392" i="84"/>
  <c r="AD392" i="84"/>
  <c r="AD394" i="84" s="1"/>
  <c r="Z153" i="7" s="1"/>
  <c r="AC392" i="84"/>
  <c r="AC393" i="84"/>
  <c r="AB392" i="84"/>
  <c r="AB394" i="84"/>
  <c r="X153" i="7" s="1"/>
  <c r="AA392" i="84"/>
  <c r="Z392" i="84"/>
  <c r="Z394" i="84"/>
  <c r="V153" i="7" s="1"/>
  <c r="Y392" i="84"/>
  <c r="Y395" i="84" s="1"/>
  <c r="U401" i="7"/>
  <c r="X392" i="84"/>
  <c r="X394" i="84"/>
  <c r="T153" i="7" s="1"/>
  <c r="W392" i="84"/>
  <c r="V392" i="84"/>
  <c r="V394" i="84"/>
  <c r="R153" i="7" s="1"/>
  <c r="U392" i="84"/>
  <c r="U393" i="84" s="1"/>
  <c r="T392" i="84"/>
  <c r="T394" i="84" s="1"/>
  <c r="P153" i="7"/>
  <c r="S392" i="84"/>
  <c r="S395" i="84"/>
  <c r="R392" i="84"/>
  <c r="R394" i="84"/>
  <c r="N153" i="7" s="1"/>
  <c r="Q392" i="84"/>
  <c r="Q395" i="84" s="1"/>
  <c r="M401" i="7"/>
  <c r="P392" i="84"/>
  <c r="P394" i="84"/>
  <c r="L153" i="7" s="1"/>
  <c r="Z390" i="84"/>
  <c r="O390" i="84"/>
  <c r="J385" i="84"/>
  <c r="A385" i="84"/>
  <c r="J384" i="84"/>
  <c r="A384" i="84"/>
  <c r="J383" i="84"/>
  <c r="A383" i="84"/>
  <c r="AI382" i="84"/>
  <c r="AH382" i="84"/>
  <c r="AG382" i="84"/>
  <c r="AF382" i="84"/>
  <c r="AE382" i="84"/>
  <c r="AD382" i="84"/>
  <c r="AC382" i="84"/>
  <c r="AB382" i="84"/>
  <c r="AA382" i="84"/>
  <c r="Z382" i="84"/>
  <c r="Y382" i="84"/>
  <c r="X382" i="84"/>
  <c r="W382" i="84"/>
  <c r="V382" i="84"/>
  <c r="U382" i="84"/>
  <c r="T382" i="84"/>
  <c r="S382" i="84"/>
  <c r="R382" i="84"/>
  <c r="Q382" i="84"/>
  <c r="P382" i="84"/>
  <c r="Z380" i="84"/>
  <c r="O380" i="84"/>
  <c r="J375" i="84"/>
  <c r="A375" i="84"/>
  <c r="J374" i="84"/>
  <c r="A374" i="84"/>
  <c r="J373" i="84"/>
  <c r="A373" i="84"/>
  <c r="AI372" i="84"/>
  <c r="AI375" i="84" s="1"/>
  <c r="AE399" i="7"/>
  <c r="AH372" i="84"/>
  <c r="AH374" i="84"/>
  <c r="AD151" i="7" s="1"/>
  <c r="AG372" i="84"/>
  <c r="AF372" i="84"/>
  <c r="AE372" i="84"/>
  <c r="AD372" i="84"/>
  <c r="AD374" i="84"/>
  <c r="Z151" i="7" s="1"/>
  <c r="AC372" i="84"/>
  <c r="AB372" i="84"/>
  <c r="AA372" i="84"/>
  <c r="Z372" i="84"/>
  <c r="Z374" i="84"/>
  <c r="V151" i="7" s="1"/>
  <c r="Y372" i="84"/>
  <c r="X372" i="84"/>
  <c r="W372" i="84"/>
  <c r="V372" i="84"/>
  <c r="V374" i="84"/>
  <c r="R151" i="7" s="1"/>
  <c r="U372" i="84"/>
  <c r="T372" i="84"/>
  <c r="S372" i="84"/>
  <c r="R372" i="84"/>
  <c r="R374" i="84"/>
  <c r="N151" i="7" s="1"/>
  <c r="Q372" i="84"/>
  <c r="P372" i="84"/>
  <c r="Z370" i="84"/>
  <c r="O370" i="84"/>
  <c r="J365" i="84"/>
  <c r="A365" i="84"/>
  <c r="J364" i="84"/>
  <c r="A364" i="84"/>
  <c r="J363" i="84"/>
  <c r="A363" i="84"/>
  <c r="AI362" i="84"/>
  <c r="AI364" i="84" s="1"/>
  <c r="AH362" i="84"/>
  <c r="AG362" i="84"/>
  <c r="AG363" i="84"/>
  <c r="AF362" i="84"/>
  <c r="AE362" i="84"/>
  <c r="AD362" i="84"/>
  <c r="AC362" i="84"/>
  <c r="AB362" i="84"/>
  <c r="AA362" i="84"/>
  <c r="AA364" i="84" s="1"/>
  <c r="Z362" i="84"/>
  <c r="Y362" i="84"/>
  <c r="Y363" i="84"/>
  <c r="X362" i="84"/>
  <c r="W362" i="84"/>
  <c r="V362" i="84"/>
  <c r="U362" i="84"/>
  <c r="T362" i="84"/>
  <c r="S362" i="84"/>
  <c r="S364" i="84" s="1"/>
  <c r="R362" i="84"/>
  <c r="Q362" i="84"/>
  <c r="Q363" i="84"/>
  <c r="P362" i="84"/>
  <c r="Z360" i="84"/>
  <c r="O360" i="84"/>
  <c r="J355" i="84"/>
  <c r="A355" i="84"/>
  <c r="J354" i="84"/>
  <c r="A354" i="84"/>
  <c r="J353" i="84"/>
  <c r="A353" i="84"/>
  <c r="AI352" i="84"/>
  <c r="AH352" i="84"/>
  <c r="AG352" i="84"/>
  <c r="AF352" i="84"/>
  <c r="AE352" i="84"/>
  <c r="AD352" i="84"/>
  <c r="AC352" i="84"/>
  <c r="AB352" i="84"/>
  <c r="AA352" i="84"/>
  <c r="Z352" i="84"/>
  <c r="Y352" i="84"/>
  <c r="Y353" i="84" s="1"/>
  <c r="X352" i="84"/>
  <c r="X354" i="84" s="1"/>
  <c r="T149" i="7" s="1"/>
  <c r="W352" i="84"/>
  <c r="V352" i="84"/>
  <c r="U352" i="84"/>
  <c r="T352" i="84"/>
  <c r="S352" i="84"/>
  <c r="R352" i="84"/>
  <c r="R354" i="84" s="1"/>
  <c r="N149" i="7" s="1"/>
  <c r="Q352" i="84"/>
  <c r="P352" i="84"/>
  <c r="Z350" i="84"/>
  <c r="O350" i="84"/>
  <c r="J345" i="84"/>
  <c r="A345" i="84"/>
  <c r="J344" i="84"/>
  <c r="A344" i="84"/>
  <c r="J343" i="84"/>
  <c r="A343" i="84"/>
  <c r="AI342" i="84"/>
  <c r="AH342" i="84"/>
  <c r="AG342" i="84"/>
  <c r="AG344" i="84"/>
  <c r="AC148" i="7" s="1"/>
  <c r="AF342" i="84"/>
  <c r="AE342" i="84"/>
  <c r="AD342" i="84"/>
  <c r="AC342" i="84"/>
  <c r="AC344" i="84"/>
  <c r="Y148" i="7" s="1"/>
  <c r="AB342" i="84"/>
  <c r="AA342" i="84"/>
  <c r="Z342" i="84"/>
  <c r="Y342" i="84"/>
  <c r="Y344" i="84"/>
  <c r="U148" i="7" s="1"/>
  <c r="X342" i="84"/>
  <c r="W342" i="84"/>
  <c r="V342" i="84"/>
  <c r="U342" i="84"/>
  <c r="U344" i="84"/>
  <c r="Q148" i="7" s="1"/>
  <c r="T342" i="84"/>
  <c r="S342" i="84"/>
  <c r="R342" i="84"/>
  <c r="Q342" i="84"/>
  <c r="Q344" i="84"/>
  <c r="M148" i="7" s="1"/>
  <c r="P342" i="84"/>
  <c r="Z340" i="84"/>
  <c r="O340" i="84"/>
  <c r="J335" i="84"/>
  <c r="A335" i="84"/>
  <c r="J334" i="84"/>
  <c r="A334" i="84"/>
  <c r="J333" i="84"/>
  <c r="A333" i="84"/>
  <c r="AI332" i="84"/>
  <c r="AH332" i="84"/>
  <c r="AG332" i="84"/>
  <c r="AF332" i="84"/>
  <c r="AE332" i="84"/>
  <c r="AD332" i="84"/>
  <c r="AC332" i="84"/>
  <c r="AB332" i="84"/>
  <c r="AA332" i="84"/>
  <c r="Z332" i="84"/>
  <c r="Y332" i="84"/>
  <c r="X332" i="84"/>
  <c r="W332" i="84"/>
  <c r="V332" i="84"/>
  <c r="U332" i="84"/>
  <c r="T332" i="84"/>
  <c r="S332" i="84"/>
  <c r="R332" i="84"/>
  <c r="Q332" i="84"/>
  <c r="P332" i="84"/>
  <c r="Z330" i="84"/>
  <c r="O330" i="84"/>
  <c r="J325" i="84"/>
  <c r="A325" i="84"/>
  <c r="J324" i="84"/>
  <c r="A324" i="84"/>
  <c r="J323" i="84"/>
  <c r="A323" i="84"/>
  <c r="AI322" i="84"/>
  <c r="AH322" i="84"/>
  <c r="AH325" i="84" s="1"/>
  <c r="AG322" i="84"/>
  <c r="AG324" i="84" s="1"/>
  <c r="AC146" i="7"/>
  <c r="AF322" i="84"/>
  <c r="AE322" i="84"/>
  <c r="AD322" i="84"/>
  <c r="AC322" i="84"/>
  <c r="AC324" i="84" s="1"/>
  <c r="Y146" i="7" s="1"/>
  <c r="AB322" i="84"/>
  <c r="AA322" i="84"/>
  <c r="Z322" i="84"/>
  <c r="Z325" i="84"/>
  <c r="Y322" i="84"/>
  <c r="Y324" i="84"/>
  <c r="U146" i="7" s="1"/>
  <c r="X322" i="84"/>
  <c r="W322" i="84"/>
  <c r="V322" i="84"/>
  <c r="U322" i="84"/>
  <c r="U324" i="84"/>
  <c r="Q146" i="7" s="1"/>
  <c r="T322" i="84"/>
  <c r="T325" i="84" s="1"/>
  <c r="S322" i="84"/>
  <c r="R322" i="84"/>
  <c r="R325" i="84"/>
  <c r="Q322" i="84"/>
  <c r="Q324" i="84"/>
  <c r="M146" i="7" s="1"/>
  <c r="P322" i="84"/>
  <c r="Z320" i="84"/>
  <c r="O320" i="84"/>
  <c r="J315" i="84"/>
  <c r="A315" i="84"/>
  <c r="J314" i="84"/>
  <c r="A314" i="84"/>
  <c r="J313" i="84"/>
  <c r="A313" i="84"/>
  <c r="AI312" i="84"/>
  <c r="AH312" i="84"/>
  <c r="AG312" i="84"/>
  <c r="AF312" i="84"/>
  <c r="AE312" i="84"/>
  <c r="AD312" i="84"/>
  <c r="AC312" i="84"/>
  <c r="AB312" i="84"/>
  <c r="AA312" i="84"/>
  <c r="Z312" i="84"/>
  <c r="Y312" i="84"/>
  <c r="X312" i="84"/>
  <c r="W312" i="84"/>
  <c r="V312" i="84"/>
  <c r="U312" i="84"/>
  <c r="T312" i="84"/>
  <c r="S312" i="84"/>
  <c r="R312" i="84"/>
  <c r="Q312" i="84"/>
  <c r="P312" i="84"/>
  <c r="Z310" i="84"/>
  <c r="O310" i="84"/>
  <c r="J305" i="84"/>
  <c r="A305" i="84"/>
  <c r="J304" i="84"/>
  <c r="A304" i="84"/>
  <c r="J303" i="84"/>
  <c r="A303" i="84"/>
  <c r="AI302" i="84"/>
  <c r="AI305" i="84"/>
  <c r="AE392" i="7" s="1"/>
  <c r="AH302" i="84"/>
  <c r="AH305" i="84" s="1"/>
  <c r="AG302" i="84"/>
  <c r="AG303" i="84" s="1"/>
  <c r="AF302" i="84"/>
  <c r="AE302" i="84"/>
  <c r="AE303" i="84"/>
  <c r="AD302" i="84"/>
  <c r="AC302" i="84"/>
  <c r="AB302" i="84"/>
  <c r="AB304" i="84"/>
  <c r="X144" i="7" s="1"/>
  <c r="AA302" i="84"/>
  <c r="AA305" i="84" s="1"/>
  <c r="W392" i="7" s="1"/>
  <c r="Z302" i="84"/>
  <c r="Y302" i="84"/>
  <c r="Y303" i="84" s="1"/>
  <c r="X302" i="84"/>
  <c r="W302" i="84"/>
  <c r="W305" i="84"/>
  <c r="S392" i="7" s="1"/>
  <c r="V302" i="84"/>
  <c r="U302" i="84"/>
  <c r="U303" i="84"/>
  <c r="T302" i="84"/>
  <c r="S302" i="84"/>
  <c r="S305" i="84" s="1"/>
  <c r="O392" i="7" s="1"/>
  <c r="R302" i="84"/>
  <c r="Q302" i="84"/>
  <c r="P302" i="84"/>
  <c r="P304" i="84"/>
  <c r="L144" i="7" s="1"/>
  <c r="Z300" i="84"/>
  <c r="O300" i="84"/>
  <c r="AS28" i="84"/>
  <c r="AS27" i="84"/>
  <c r="AS26" i="84"/>
  <c r="AS25" i="84"/>
  <c r="AS24" i="84"/>
  <c r="B280" i="84"/>
  <c r="A285" i="84"/>
  <c r="B270" i="84"/>
  <c r="E384" i="7"/>
  <c r="A275" i="84"/>
  <c r="A265" i="84"/>
  <c r="B260" i="84"/>
  <c r="E383" i="7"/>
  <c r="B250" i="84"/>
  <c r="E134" i="7"/>
  <c r="A255" i="84"/>
  <c r="B240" i="84"/>
  <c r="S245" i="84" s="1"/>
  <c r="O381" i="7" s="1"/>
  <c r="A245" i="84"/>
  <c r="B230" i="84"/>
  <c r="E132" i="7" s="1"/>
  <c r="A225" i="84"/>
  <c r="A235" i="84"/>
  <c r="B220" i="84"/>
  <c r="E131" i="7" s="1"/>
  <c r="B210" i="84"/>
  <c r="J284" i="84"/>
  <c r="A284" i="84"/>
  <c r="J283" i="84"/>
  <c r="A283" i="84"/>
  <c r="AI282" i="84"/>
  <c r="AH282" i="84"/>
  <c r="AG282" i="84"/>
  <c r="AF282" i="84"/>
  <c r="AE282" i="84"/>
  <c r="AD282" i="84"/>
  <c r="AC282" i="84"/>
  <c r="AB282" i="84"/>
  <c r="AA282" i="84"/>
  <c r="Z282" i="84"/>
  <c r="Y282" i="84"/>
  <c r="X282" i="84"/>
  <c r="W282" i="84"/>
  <c r="V282" i="84"/>
  <c r="U282" i="84"/>
  <c r="T282" i="84"/>
  <c r="S282" i="84"/>
  <c r="R282" i="84"/>
  <c r="Q282" i="84"/>
  <c r="P282" i="84"/>
  <c r="Z280" i="84"/>
  <c r="O280" i="84"/>
  <c r="J275" i="84"/>
  <c r="J274" i="84"/>
  <c r="A274" i="84"/>
  <c r="J273" i="84"/>
  <c r="A273" i="84"/>
  <c r="AI272" i="84"/>
  <c r="AI274" i="84"/>
  <c r="AH272" i="84"/>
  <c r="AG272" i="84"/>
  <c r="AF272" i="84"/>
  <c r="AE272" i="84"/>
  <c r="AE274" i="84" s="1"/>
  <c r="AD272" i="84"/>
  <c r="AC272" i="84"/>
  <c r="AB272" i="84"/>
  <c r="AA272" i="84"/>
  <c r="AA274" i="84"/>
  <c r="Z272" i="84"/>
  <c r="Y272" i="84"/>
  <c r="X272" i="84"/>
  <c r="W272" i="84"/>
  <c r="W274" i="84" s="1"/>
  <c r="V272" i="84"/>
  <c r="U272" i="84"/>
  <c r="T272" i="84"/>
  <c r="S272" i="84"/>
  <c r="R272" i="84"/>
  <c r="Q272" i="84"/>
  <c r="P272" i="84"/>
  <c r="Z270" i="84"/>
  <c r="O270" i="84"/>
  <c r="J265" i="84"/>
  <c r="J264" i="84"/>
  <c r="A264" i="84"/>
  <c r="J263" i="84"/>
  <c r="A263" i="84"/>
  <c r="AI262" i="84"/>
  <c r="AH262" i="84"/>
  <c r="AH263" i="84"/>
  <c r="AG262" i="84"/>
  <c r="AF262" i="84"/>
  <c r="AF265" i="84" s="1"/>
  <c r="AE262" i="84"/>
  <c r="AD262" i="84"/>
  <c r="AD263" i="84"/>
  <c r="AC262" i="84"/>
  <c r="AB262" i="84"/>
  <c r="AB265" i="84" s="1"/>
  <c r="AA262" i="84"/>
  <c r="Z262" i="84"/>
  <c r="Z263" i="84"/>
  <c r="Y262" i="84"/>
  <c r="X262" i="84"/>
  <c r="X265" i="84" s="1"/>
  <c r="W262" i="84"/>
  <c r="V262" i="84"/>
  <c r="V263" i="84"/>
  <c r="U262" i="84"/>
  <c r="T262" i="84"/>
  <c r="S262" i="84"/>
  <c r="R262" i="84"/>
  <c r="R263" i="84" s="1"/>
  <c r="Q262" i="84"/>
  <c r="P262" i="84"/>
  <c r="P265" i="84"/>
  <c r="Z260" i="84"/>
  <c r="O260" i="84"/>
  <c r="J255" i="84"/>
  <c r="A254" i="84"/>
  <c r="J253" i="84"/>
  <c r="A253" i="84"/>
  <c r="AI252" i="84"/>
  <c r="AH252" i="84"/>
  <c r="AG252" i="84"/>
  <c r="AF252" i="84"/>
  <c r="AE252" i="84"/>
  <c r="AD252" i="84"/>
  <c r="AD254" i="84" s="1"/>
  <c r="AC252" i="84"/>
  <c r="AB252" i="84"/>
  <c r="AB254" i="84"/>
  <c r="AA252" i="84"/>
  <c r="Z252" i="84"/>
  <c r="Y252" i="84"/>
  <c r="X252" i="84"/>
  <c r="W252" i="84"/>
  <c r="V252" i="84"/>
  <c r="V254" i="84" s="1"/>
  <c r="U252" i="84"/>
  <c r="T252" i="84"/>
  <c r="T254" i="84"/>
  <c r="S252" i="84"/>
  <c r="R252" i="84"/>
  <c r="Q252" i="84"/>
  <c r="P252" i="84"/>
  <c r="P254" i="84" s="1"/>
  <c r="Z250" i="84"/>
  <c r="O250" i="84"/>
  <c r="J245" i="84"/>
  <c r="O245" i="84" s="1"/>
  <c r="H381" i="7"/>
  <c r="J381" i="7" s="1"/>
  <c r="J244" i="84"/>
  <c r="A244" i="84"/>
  <c r="J243" i="84"/>
  <c r="A243" i="84"/>
  <c r="AI242" i="84"/>
  <c r="AH242" i="84"/>
  <c r="AG242" i="84"/>
  <c r="AF242" i="84"/>
  <c r="AE242" i="84"/>
  <c r="AD242" i="84"/>
  <c r="AC242" i="84"/>
  <c r="AB242" i="84"/>
  <c r="AA242" i="84"/>
  <c r="Z242" i="84"/>
  <c r="Y242" i="84"/>
  <c r="X242" i="84"/>
  <c r="W242" i="84"/>
  <c r="V242" i="84"/>
  <c r="U242" i="84"/>
  <c r="T242" i="84"/>
  <c r="S242" i="84"/>
  <c r="R242" i="84"/>
  <c r="Q242" i="84"/>
  <c r="P242" i="84"/>
  <c r="Z240" i="84"/>
  <c r="O240" i="84"/>
  <c r="J235" i="84"/>
  <c r="J234" i="84"/>
  <c r="A234" i="84"/>
  <c r="J233" i="84"/>
  <c r="A233" i="84"/>
  <c r="AI232" i="84"/>
  <c r="AI235" i="84"/>
  <c r="AH232" i="84"/>
  <c r="AG232" i="84"/>
  <c r="AF232" i="84"/>
  <c r="AE232" i="84"/>
  <c r="AD232" i="84"/>
  <c r="AC232" i="84"/>
  <c r="AB232" i="84"/>
  <c r="AA232" i="84"/>
  <c r="AA235" i="84"/>
  <c r="W380" i="7" s="1"/>
  <c r="Z232" i="84"/>
  <c r="Y232" i="84"/>
  <c r="X232" i="84"/>
  <c r="W232" i="84"/>
  <c r="W235" i="84"/>
  <c r="S380" i="7" s="1"/>
  <c r="V232" i="84"/>
  <c r="U232" i="84"/>
  <c r="T232" i="84"/>
  <c r="S232" i="84"/>
  <c r="S235" i="84"/>
  <c r="O380" i="7" s="1"/>
  <c r="R232" i="84"/>
  <c r="Q232" i="84"/>
  <c r="P232" i="84"/>
  <c r="Z230" i="84"/>
  <c r="O230" i="84"/>
  <c r="J225" i="84"/>
  <c r="J224" i="84"/>
  <c r="A224" i="84"/>
  <c r="J223" i="84"/>
  <c r="A223" i="84"/>
  <c r="AI222" i="84"/>
  <c r="AH222" i="84"/>
  <c r="AG222" i="84"/>
  <c r="AF222" i="84"/>
  <c r="AE222" i="84"/>
  <c r="AD222" i="84"/>
  <c r="AC222" i="84"/>
  <c r="AB222" i="84"/>
  <c r="AA222" i="84"/>
  <c r="Z222" i="84"/>
  <c r="Y222" i="84"/>
  <c r="X222" i="84"/>
  <c r="W222" i="84"/>
  <c r="V222" i="84"/>
  <c r="U222" i="84"/>
  <c r="T222" i="84"/>
  <c r="S222" i="84"/>
  <c r="R222" i="84"/>
  <c r="Q222" i="84"/>
  <c r="P222" i="84"/>
  <c r="Z220" i="84"/>
  <c r="O220" i="84"/>
  <c r="J215" i="84"/>
  <c r="J214" i="84"/>
  <c r="A214" i="84"/>
  <c r="J213" i="84"/>
  <c r="A213" i="84"/>
  <c r="AI212" i="84"/>
  <c r="AH212" i="84"/>
  <c r="AG212" i="84"/>
  <c r="AF212" i="84"/>
  <c r="AE212" i="84"/>
  <c r="AD212" i="84"/>
  <c r="AC212" i="84"/>
  <c r="AB212" i="84"/>
  <c r="AA212" i="84"/>
  <c r="AA214" i="84"/>
  <c r="Z212" i="84"/>
  <c r="Y212" i="84"/>
  <c r="X212" i="84"/>
  <c r="W212" i="84"/>
  <c r="V212" i="84"/>
  <c r="U212" i="84"/>
  <c r="T212" i="84"/>
  <c r="S212" i="84"/>
  <c r="R212" i="84"/>
  <c r="Q212" i="84"/>
  <c r="P212" i="84"/>
  <c r="Z210" i="84"/>
  <c r="O210" i="84"/>
  <c r="AS18" i="84"/>
  <c r="AS17" i="84"/>
  <c r="AS16" i="84"/>
  <c r="AS15" i="84"/>
  <c r="AS14" i="84"/>
  <c r="AS13" i="84"/>
  <c r="AS12" i="84"/>
  <c r="AS10" i="84"/>
  <c r="AS9" i="84"/>
  <c r="AS8" i="84"/>
  <c r="AS7" i="84"/>
  <c r="AS6" i="84"/>
  <c r="AS5" i="84"/>
  <c r="AS4" i="84"/>
  <c r="AS3" i="84"/>
  <c r="AS2" i="84"/>
  <c r="I129" i="7"/>
  <c r="I128" i="7"/>
  <c r="G129" i="7"/>
  <c r="F129" i="7"/>
  <c r="C129" i="7"/>
  <c r="C7" i="7"/>
  <c r="B28" i="7"/>
  <c r="T304" i="84"/>
  <c r="P144" i="7"/>
  <c r="V394" i="7"/>
  <c r="T383" i="84"/>
  <c r="P697" i="84"/>
  <c r="L434" i="7"/>
  <c r="R697" i="84"/>
  <c r="N434" i="7"/>
  <c r="T695" i="84"/>
  <c r="X695" i="84"/>
  <c r="Z697" i="84"/>
  <c r="V434" i="7"/>
  <c r="AB695" i="84"/>
  <c r="AD697" i="84"/>
  <c r="Z434" i="7" s="1"/>
  <c r="AF695" i="84"/>
  <c r="AH697" i="84"/>
  <c r="AD434" i="7"/>
  <c r="P717" i="84"/>
  <c r="L436" i="7"/>
  <c r="R717" i="84"/>
  <c r="N436" i="7"/>
  <c r="T715" i="84"/>
  <c r="V717" i="84"/>
  <c r="R436" i="7" s="1"/>
  <c r="X715" i="84"/>
  <c r="Z717" i="84"/>
  <c r="V436" i="7"/>
  <c r="AB715" i="84"/>
  <c r="AD717" i="84"/>
  <c r="Z436" i="7" s="1"/>
  <c r="AF715" i="84"/>
  <c r="AH717" i="84"/>
  <c r="AD436" i="7"/>
  <c r="P743" i="84"/>
  <c r="L438" i="7"/>
  <c r="R743" i="84"/>
  <c r="N438" i="7"/>
  <c r="T741" i="84"/>
  <c r="V743" i="84"/>
  <c r="R438" i="7" s="1"/>
  <c r="X741" i="84"/>
  <c r="Z743" i="84"/>
  <c r="V438" i="7"/>
  <c r="AB741" i="84"/>
  <c r="AD743" i="84"/>
  <c r="Z438" i="7" s="1"/>
  <c r="AF741" i="84"/>
  <c r="AH743" i="84"/>
  <c r="AD438" i="7"/>
  <c r="P769" i="84"/>
  <c r="L440" i="7"/>
  <c r="R769" i="84"/>
  <c r="N440" i="7"/>
  <c r="V769" i="84"/>
  <c r="R440" i="7"/>
  <c r="Z769" i="84"/>
  <c r="V440" i="7"/>
  <c r="AH769" i="84"/>
  <c r="AD440" i="7"/>
  <c r="P789" i="84"/>
  <c r="L442" i="7"/>
  <c r="R789" i="84"/>
  <c r="N442" i="7"/>
  <c r="T787" i="84"/>
  <c r="V789" i="84"/>
  <c r="R442" i="7" s="1"/>
  <c r="X787" i="84"/>
  <c r="Z789" i="84"/>
  <c r="V442" i="7"/>
  <c r="AB787" i="84"/>
  <c r="AD789" i="84"/>
  <c r="Z442" i="7" s="1"/>
  <c r="AF787" i="84"/>
  <c r="AH789" i="84"/>
  <c r="AD442" i="7"/>
  <c r="P809" i="84"/>
  <c r="L444" i="7"/>
  <c r="R809" i="84"/>
  <c r="N444" i="7"/>
  <c r="T807" i="84"/>
  <c r="V809" i="84"/>
  <c r="R444" i="7" s="1"/>
  <c r="X807" i="84"/>
  <c r="Z809" i="84"/>
  <c r="V444" i="7"/>
  <c r="AB807" i="84"/>
  <c r="AD809" i="84"/>
  <c r="Z444" i="7" s="1"/>
  <c r="AF807" i="84"/>
  <c r="AH809" i="84"/>
  <c r="AD444" i="7"/>
  <c r="Q1255" i="84"/>
  <c r="S1257" i="84"/>
  <c r="O489" i="7" s="1"/>
  <c r="U1255" i="84"/>
  <c r="W1257" i="84"/>
  <c r="S489" i="7"/>
  <c r="Y1255" i="84"/>
  <c r="AA1257" i="84"/>
  <c r="W489" i="7" s="1"/>
  <c r="AC1255" i="84"/>
  <c r="J518" i="7"/>
  <c r="Z1155" i="84"/>
  <c r="V480" i="7" s="1"/>
  <c r="P752" i="84"/>
  <c r="L192" i="7" s="1"/>
  <c r="Z752" i="84"/>
  <c r="V192" i="7" s="1"/>
  <c r="V697" i="84"/>
  <c r="R434" i="7" s="1"/>
  <c r="AH554" i="84"/>
  <c r="AD174" i="7" s="1"/>
  <c r="J254" i="84"/>
  <c r="O254" i="84" s="1"/>
  <c r="H134" i="7" s="1"/>
  <c r="J134" i="7" s="1"/>
  <c r="B103" i="86"/>
  <c r="AA515" i="84"/>
  <c r="W413" i="7"/>
  <c r="J536" i="7"/>
  <c r="J540" i="7"/>
  <c r="J550" i="7"/>
  <c r="D103" i="86"/>
  <c r="D101" i="86"/>
  <c r="L835" i="84"/>
  <c r="D83" i="86"/>
  <c r="D63" i="86"/>
  <c r="L99" i="84"/>
  <c r="AN99" i="84"/>
  <c r="L1119" i="84"/>
  <c r="AN1119" i="84"/>
  <c r="L1145" i="84"/>
  <c r="AN1145" i="84"/>
  <c r="L1181" i="84"/>
  <c r="AN1181" i="84"/>
  <c r="L1197" i="84"/>
  <c r="AN1197" i="84"/>
  <c r="J235" i="7"/>
  <c r="J539" i="7"/>
  <c r="J551" i="7"/>
  <c r="J537" i="7"/>
  <c r="L1196" i="84"/>
  <c r="L1180" i="84"/>
  <c r="L1144" i="84"/>
  <c r="L1118" i="84"/>
  <c r="L834" i="84"/>
  <c r="O1357" i="84"/>
  <c r="H504" i="7"/>
  <c r="J504" i="7" s="1"/>
  <c r="O742" i="84"/>
  <c r="H191" i="7" s="1"/>
  <c r="L98" i="84"/>
  <c r="E552" i="7"/>
  <c r="E304" i="7"/>
  <c r="E550" i="7"/>
  <c r="E302" i="7"/>
  <c r="E548" i="7"/>
  <c r="E300" i="7"/>
  <c r="E546" i="7"/>
  <c r="E298" i="7"/>
  <c r="E544" i="7"/>
  <c r="E296" i="7"/>
  <c r="E542" i="7"/>
  <c r="E294" i="7"/>
  <c r="E540" i="7"/>
  <c r="E292" i="7"/>
  <c r="E538" i="7"/>
  <c r="E290" i="7"/>
  <c r="E536" i="7"/>
  <c r="E535" i="7"/>
  <c r="E528" i="7"/>
  <c r="E527" i="7"/>
  <c r="E526" i="7"/>
  <c r="E525" i="7"/>
  <c r="E524" i="7"/>
  <c r="E523" i="7"/>
  <c r="E522" i="7"/>
  <c r="E521" i="7"/>
  <c r="E520" i="7"/>
  <c r="E519" i="7"/>
  <c r="E518" i="7"/>
  <c r="E517" i="7"/>
  <c r="E516" i="7"/>
  <c r="E515" i="7"/>
  <c r="E514" i="7"/>
  <c r="E513" i="7"/>
  <c r="E512" i="7"/>
  <c r="E511" i="7"/>
  <c r="E510" i="7"/>
  <c r="E509" i="7"/>
  <c r="E508" i="7"/>
  <c r="E507" i="7"/>
  <c r="E506" i="7"/>
  <c r="E505" i="7"/>
  <c r="O1355" i="84"/>
  <c r="E504" i="7"/>
  <c r="E503" i="7"/>
  <c r="E495" i="7"/>
  <c r="E493" i="7"/>
  <c r="E491" i="7"/>
  <c r="E490" i="7"/>
  <c r="E489" i="7"/>
  <c r="E488" i="7"/>
  <c r="E487" i="7"/>
  <c r="E486" i="7"/>
  <c r="E485" i="7"/>
  <c r="E484" i="7"/>
  <c r="E483" i="7"/>
  <c r="E482" i="7"/>
  <c r="E481" i="7"/>
  <c r="E480" i="7"/>
  <c r="E479" i="7"/>
  <c r="E478" i="7"/>
  <c r="E476" i="7"/>
  <c r="E475" i="7"/>
  <c r="E474" i="7"/>
  <c r="E473" i="7"/>
  <c r="O1061" i="84"/>
  <c r="E472" i="7"/>
  <c r="E471" i="7"/>
  <c r="E470" i="7"/>
  <c r="E469" i="7"/>
  <c r="E468" i="7"/>
  <c r="E467" i="7"/>
  <c r="E466" i="7"/>
  <c r="E465" i="7"/>
  <c r="E464" i="7"/>
  <c r="O963" i="84"/>
  <c r="E463" i="7"/>
  <c r="AC923" i="84"/>
  <c r="AE925" i="84"/>
  <c r="AA455" i="7"/>
  <c r="AG923" i="84"/>
  <c r="AI925" i="84"/>
  <c r="AE455" i="7" s="1"/>
  <c r="E455" i="7"/>
  <c r="E453" i="7"/>
  <c r="E451" i="7"/>
  <c r="E449" i="7"/>
  <c r="E447" i="7"/>
  <c r="E445" i="7"/>
  <c r="E444" i="7"/>
  <c r="E443" i="7"/>
  <c r="E442" i="7"/>
  <c r="E441" i="7"/>
  <c r="E440" i="7"/>
  <c r="E439" i="7"/>
  <c r="E438" i="7"/>
  <c r="E437" i="7"/>
  <c r="E436" i="7"/>
  <c r="E435" i="7"/>
  <c r="E434" i="7"/>
  <c r="E433" i="7"/>
  <c r="E431" i="7"/>
  <c r="E430" i="7"/>
  <c r="E429" i="7"/>
  <c r="E427" i="7"/>
  <c r="O625" i="84"/>
  <c r="E426" i="7"/>
  <c r="E425" i="7"/>
  <c r="E423" i="7"/>
  <c r="E422" i="7"/>
  <c r="E421" i="7"/>
  <c r="E413" i="7"/>
  <c r="E412" i="7"/>
  <c r="O473" i="84"/>
  <c r="E408" i="7"/>
  <c r="E407" i="7"/>
  <c r="E406" i="7"/>
  <c r="E404" i="7"/>
  <c r="E402" i="7"/>
  <c r="E400" i="7"/>
  <c r="O393" i="84"/>
  <c r="E399" i="7"/>
  <c r="O353" i="84"/>
  <c r="O324" i="84"/>
  <c r="H146" i="7" s="1"/>
  <c r="E391" i="7"/>
  <c r="E382" i="7"/>
  <c r="AE380" i="7"/>
  <c r="O233" i="84"/>
  <c r="E380" i="7"/>
  <c r="E379" i="7"/>
  <c r="E378" i="7"/>
  <c r="L1016" i="84"/>
  <c r="L1042" i="84"/>
  <c r="J289" i="7"/>
  <c r="J291" i="7"/>
  <c r="J293" i="7"/>
  <c r="J295" i="7"/>
  <c r="J299" i="7"/>
  <c r="J303" i="7"/>
  <c r="J290" i="7"/>
  <c r="J294" i="7"/>
  <c r="J298" i="7"/>
  <c r="J302" i="7"/>
  <c r="S265" i="84"/>
  <c r="O383" i="7"/>
  <c r="Q464" i="84"/>
  <c r="M160" i="7"/>
  <c r="Y464" i="84"/>
  <c r="U160" i="7"/>
  <c r="AG464" i="84"/>
  <c r="AC160" i="7"/>
  <c r="P494" i="84"/>
  <c r="L163" i="7"/>
  <c r="R494" i="84"/>
  <c r="N163" i="7"/>
  <c r="T494" i="84"/>
  <c r="P163" i="7"/>
  <c r="V494" i="84"/>
  <c r="R163" i="7"/>
  <c r="X494" i="84"/>
  <c r="T163" i="7"/>
  <c r="Z494" i="84"/>
  <c r="V163" i="7"/>
  <c r="AB494" i="84"/>
  <c r="X163" i="7"/>
  <c r="AD494" i="84"/>
  <c r="Z163" i="7"/>
  <c r="AF494" i="84"/>
  <c r="AB163" i="7"/>
  <c r="P514" i="84"/>
  <c r="L165" i="7"/>
  <c r="R514" i="84"/>
  <c r="N165" i="7"/>
  <c r="T514" i="84"/>
  <c r="P165" i="7" s="1"/>
  <c r="V514" i="84"/>
  <c r="R165" i="7"/>
  <c r="X514" i="84"/>
  <c r="T165" i="7" s="1"/>
  <c r="Z514" i="84"/>
  <c r="V165" i="7"/>
  <c r="AB514" i="84"/>
  <c r="X165" i="7" s="1"/>
  <c r="AD514" i="84"/>
  <c r="Z165" i="7"/>
  <c r="AF514" i="84"/>
  <c r="AB165" i="7" s="1"/>
  <c r="AH514" i="84"/>
  <c r="AD165" i="7"/>
  <c r="AD365" i="84"/>
  <c r="Z398" i="7" s="1"/>
  <c r="AB383" i="84"/>
  <c r="Y393" i="84"/>
  <c r="AD405" i="84"/>
  <c r="Z402" i="7" s="1"/>
  <c r="AD425" i="84"/>
  <c r="Z404" i="7"/>
  <c r="O433" i="84"/>
  <c r="Y473" i="84"/>
  <c r="O515" i="84"/>
  <c r="H412" i="7"/>
  <c r="J412" i="7" s="1"/>
  <c r="AE1257" i="84"/>
  <c r="AA489" i="7"/>
  <c r="AG1255" i="84"/>
  <c r="AI1257" i="84"/>
  <c r="AE489" i="7" s="1"/>
  <c r="Q1277" i="84"/>
  <c r="M491" i="7"/>
  <c r="S1277" i="84"/>
  <c r="O491" i="7" s="1"/>
  <c r="U1277" i="84"/>
  <c r="Q491" i="7"/>
  <c r="W1277" i="84"/>
  <c r="S491" i="7" s="1"/>
  <c r="Y1277" i="84"/>
  <c r="U491" i="7"/>
  <c r="AA1277" i="84"/>
  <c r="W491" i="7" s="1"/>
  <c r="O1101" i="84"/>
  <c r="O1295" i="84"/>
  <c r="E268" i="7"/>
  <c r="E272" i="7"/>
  <c r="E274" i="7"/>
  <c r="E276" i="7"/>
  <c r="E278" i="7"/>
  <c r="E280" i="7"/>
  <c r="AB1467" i="84"/>
  <c r="X515" i="7"/>
  <c r="X268" i="7"/>
  <c r="AH1467" i="84"/>
  <c r="AD515" i="7"/>
  <c r="AD268" i="7"/>
  <c r="Q215" i="84"/>
  <c r="M378" i="7" s="1"/>
  <c r="U215" i="84"/>
  <c r="Q378" i="7"/>
  <c r="Y215" i="84"/>
  <c r="U378" i="7" s="1"/>
  <c r="AC215" i="84"/>
  <c r="Y378" i="7"/>
  <c r="AG215" i="84"/>
  <c r="AC378" i="7" s="1"/>
  <c r="R244" i="84"/>
  <c r="N133" i="7" s="1"/>
  <c r="V244" i="84"/>
  <c r="R133" i="7" s="1"/>
  <c r="Z244" i="84"/>
  <c r="V133" i="7" s="1"/>
  <c r="AD244" i="84"/>
  <c r="Z133" i="7" s="1"/>
  <c r="AH244" i="84"/>
  <c r="AD133" i="7" s="1"/>
  <c r="Q254" i="84"/>
  <c r="M134" i="7"/>
  <c r="S254" i="84"/>
  <c r="O134" i="7" s="1"/>
  <c r="U254" i="84"/>
  <c r="Q134" i="7"/>
  <c r="W254" i="84"/>
  <c r="S134" i="7" s="1"/>
  <c r="Y254" i="84"/>
  <c r="U134" i="7"/>
  <c r="AA254" i="84"/>
  <c r="W134" i="7" s="1"/>
  <c r="AC254" i="84"/>
  <c r="Y134" i="7"/>
  <c r="AE254" i="84"/>
  <c r="AA134" i="7" s="1"/>
  <c r="AG254" i="84"/>
  <c r="AC134" i="7"/>
  <c r="AI254" i="84"/>
  <c r="AE134" i="7" s="1"/>
  <c r="P264" i="84"/>
  <c r="L135" i="7"/>
  <c r="T264" i="84"/>
  <c r="P135" i="7" s="1"/>
  <c r="X264" i="84"/>
  <c r="T135" i="7"/>
  <c r="AB264" i="84"/>
  <c r="X135" i="7" s="1"/>
  <c r="AF264" i="84"/>
  <c r="AB135" i="7" s="1"/>
  <c r="O213" i="84"/>
  <c r="AB214" i="84"/>
  <c r="X130" i="7"/>
  <c r="T234" i="84"/>
  <c r="P132" i="7"/>
  <c r="AF304" i="84"/>
  <c r="AB144" i="7" s="1"/>
  <c r="U395" i="84"/>
  <c r="Q401" i="7" s="1"/>
  <c r="AC433" i="84"/>
  <c r="AD445" i="84"/>
  <c r="Z406" i="7"/>
  <c r="AB463" i="84"/>
  <c r="Q409" i="7"/>
  <c r="AI515" i="84"/>
  <c r="AE413" i="7"/>
  <c r="AE513" i="84"/>
  <c r="O573" i="84"/>
  <c r="O665" i="84"/>
  <c r="O1475" i="84"/>
  <c r="O1565" i="84"/>
  <c r="E257" i="7"/>
  <c r="E259" i="7"/>
  <c r="E269" i="7"/>
  <c r="E271" i="7"/>
  <c r="Q263" i="84"/>
  <c r="AG263" i="84"/>
  <c r="Q333" i="84"/>
  <c r="AG333" i="84"/>
  <c r="Z345" i="84"/>
  <c r="V396" i="7" s="1"/>
  <c r="Y355" i="84"/>
  <c r="U397" i="7" s="1"/>
  <c r="AF363" i="84"/>
  <c r="S375" i="84"/>
  <c r="O399" i="7"/>
  <c r="T423" i="84"/>
  <c r="AH425" i="84"/>
  <c r="AD404" i="7" s="1"/>
  <c r="W453" i="84"/>
  <c r="S455" i="84"/>
  <c r="O407" i="7"/>
  <c r="AI455" i="84"/>
  <c r="AE407" i="7"/>
  <c r="O645" i="84"/>
  <c r="O685" i="84"/>
  <c r="O716" i="84"/>
  <c r="H189" i="7"/>
  <c r="J189" i="7" s="1"/>
  <c r="O777" i="84"/>
  <c r="O808" i="84"/>
  <c r="H197" i="7"/>
  <c r="J197" i="7" s="1"/>
  <c r="O1495" i="84"/>
  <c r="O1545" i="84"/>
  <c r="O1585" i="84"/>
  <c r="Y263" i="84"/>
  <c r="U265" i="84"/>
  <c r="Q383" i="7" s="1"/>
  <c r="P214" i="84"/>
  <c r="L130" i="7" s="1"/>
  <c r="X214" i="84"/>
  <c r="T130" i="7" s="1"/>
  <c r="AF214" i="84"/>
  <c r="AB130" i="7" s="1"/>
  <c r="P234" i="84"/>
  <c r="L132" i="7" s="1"/>
  <c r="X234" i="84"/>
  <c r="T132" i="7" s="1"/>
  <c r="AF234" i="84"/>
  <c r="AB132" i="7" s="1"/>
  <c r="AA243" i="84"/>
  <c r="W245" i="84"/>
  <c r="S381" i="7"/>
  <c r="AE245" i="84"/>
  <c r="AA381" i="7"/>
  <c r="O263" i="84"/>
  <c r="U263" i="84"/>
  <c r="AC263" i="84"/>
  <c r="Q265" i="84"/>
  <c r="M383" i="7" s="1"/>
  <c r="Z425" i="84"/>
  <c r="V404" i="7" s="1"/>
  <c r="AB423" i="84"/>
  <c r="X304" i="84"/>
  <c r="T144" i="7"/>
  <c r="AD325" i="84"/>
  <c r="Z394" i="7"/>
  <c r="T323" i="84"/>
  <c r="N394" i="7"/>
  <c r="AD394" i="7"/>
  <c r="U333" i="84"/>
  <c r="Q335" i="84"/>
  <c r="M395" i="7"/>
  <c r="Y335" i="84"/>
  <c r="U395" i="7"/>
  <c r="AG335" i="84"/>
  <c r="AC395" i="7"/>
  <c r="U353" i="84"/>
  <c r="P365" i="84"/>
  <c r="L398" i="7" s="1"/>
  <c r="AE373" i="84"/>
  <c r="Q393" i="84"/>
  <c r="AG393" i="84"/>
  <c r="AC395" i="84"/>
  <c r="Y401" i="7" s="1"/>
  <c r="O424" i="84"/>
  <c r="H156" i="7"/>
  <c r="R425" i="84"/>
  <c r="N404" i="7" s="1"/>
  <c r="U433" i="84"/>
  <c r="Q435" i="84"/>
  <c r="M405" i="7" s="1"/>
  <c r="AG435" i="84"/>
  <c r="AC405" i="7" s="1"/>
  <c r="P445" i="84"/>
  <c r="L406" i="7" s="1"/>
  <c r="O455" i="84"/>
  <c r="H406" i="7" s="1"/>
  <c r="J406" i="7" s="1"/>
  <c r="AE453" i="84"/>
  <c r="AA455" i="84"/>
  <c r="W407" i="7" s="1"/>
  <c r="Q473" i="84"/>
  <c r="AG473" i="84"/>
  <c r="AC475" i="84"/>
  <c r="Y409" i="7" s="1"/>
  <c r="W513" i="84"/>
  <c r="S515" i="84"/>
  <c r="O413" i="7" s="1"/>
  <c r="O983" i="84"/>
  <c r="O1081" i="84"/>
  <c r="O1235" i="84"/>
  <c r="O1275" i="84"/>
  <c r="O1315" i="84"/>
  <c r="AH485" i="84"/>
  <c r="AD410" i="7"/>
  <c r="Z485" i="84"/>
  <c r="V410" i="7" s="1"/>
  <c r="R485" i="84"/>
  <c r="N410" i="7"/>
  <c r="AB483" i="84"/>
  <c r="O484" i="84"/>
  <c r="H162" i="7"/>
  <c r="J162" i="7"/>
  <c r="AG495" i="84"/>
  <c r="AC411" i="7" s="1"/>
  <c r="AC495" i="84"/>
  <c r="Y411" i="7"/>
  <c r="Y495" i="84"/>
  <c r="U411" i="7" s="1"/>
  <c r="U495" i="84"/>
  <c r="Q411" i="7"/>
  <c r="Q495" i="84"/>
  <c r="M411" i="7" s="1"/>
  <c r="AG493" i="84"/>
  <c r="AC493" i="84"/>
  <c r="Y493" i="84"/>
  <c r="U493" i="84"/>
  <c r="Q493" i="84"/>
  <c r="O493" i="84"/>
  <c r="AD392" i="7"/>
  <c r="E144" i="7"/>
  <c r="AH365" i="84"/>
  <c r="AD398" i="7"/>
  <c r="Z365" i="84"/>
  <c r="V398" i="7" s="1"/>
  <c r="R365" i="84"/>
  <c r="N398" i="7"/>
  <c r="AB363" i="84"/>
  <c r="T363" i="84"/>
  <c r="O364" i="84"/>
  <c r="H150" i="7"/>
  <c r="AG375" i="84"/>
  <c r="AC399" i="7" s="1"/>
  <c r="AC375" i="84"/>
  <c r="Y399" i="7"/>
  <c r="Y375" i="84"/>
  <c r="U399" i="7" s="1"/>
  <c r="U375" i="84"/>
  <c r="Q399" i="7"/>
  <c r="Q375" i="84"/>
  <c r="M399" i="7" s="1"/>
  <c r="AG373" i="84"/>
  <c r="Y373" i="84"/>
  <c r="Q373" i="84"/>
  <c r="AH445" i="84"/>
  <c r="AD406" i="7"/>
  <c r="Z445" i="84"/>
  <c r="V406" i="7" s="1"/>
  <c r="R445" i="84"/>
  <c r="N406" i="7"/>
  <c r="AB443" i="84"/>
  <c r="T443" i="84"/>
  <c r="O444" i="84"/>
  <c r="H158" i="7"/>
  <c r="AG455" i="84"/>
  <c r="AC407" i="7" s="1"/>
  <c r="AC455" i="84"/>
  <c r="Y407" i="7"/>
  <c r="Y455" i="84"/>
  <c r="U407" i="7" s="1"/>
  <c r="U455" i="84"/>
  <c r="Q407" i="7"/>
  <c r="Q455" i="84"/>
  <c r="M407" i="7" s="1"/>
  <c r="AG453" i="84"/>
  <c r="AC453" i="84"/>
  <c r="Y453" i="84"/>
  <c r="U453" i="84"/>
  <c r="Q453" i="84"/>
  <c r="O453" i="84"/>
  <c r="E165" i="7"/>
  <c r="AG515" i="84"/>
  <c r="AC413" i="7" s="1"/>
  <c r="AC515" i="84"/>
  <c r="Y413" i="7"/>
  <c r="Y515" i="84"/>
  <c r="U413" i="7" s="1"/>
  <c r="U515" i="84"/>
  <c r="Q413" i="7"/>
  <c r="Q515" i="84"/>
  <c r="M413" i="7" s="1"/>
  <c r="AG513" i="84"/>
  <c r="AC513" i="84"/>
  <c r="Y513" i="84"/>
  <c r="U513" i="84"/>
  <c r="Q513" i="84"/>
  <c r="O513" i="84"/>
  <c r="T343" i="84"/>
  <c r="AH345" i="84"/>
  <c r="AD396" i="7"/>
  <c r="X403" i="84"/>
  <c r="V405" i="84"/>
  <c r="R402" i="7" s="1"/>
  <c r="V485" i="84"/>
  <c r="R410" i="7"/>
  <c r="S493" i="84"/>
  <c r="AA493" i="84"/>
  <c r="AI493" i="84"/>
  <c r="W495" i="84"/>
  <c r="S411" i="7" s="1"/>
  <c r="AE495" i="84"/>
  <c r="AA411" i="7"/>
  <c r="O215" i="84"/>
  <c r="H378" i="7" s="1"/>
  <c r="J378" i="7" s="1"/>
  <c r="R214" i="84"/>
  <c r="N130" i="7"/>
  <c r="V214" i="84"/>
  <c r="R130" i="7" s="1"/>
  <c r="Z214" i="84"/>
  <c r="V130" i="7"/>
  <c r="AD214" i="84"/>
  <c r="Z130" i="7" s="1"/>
  <c r="AH214" i="84"/>
  <c r="AD130" i="7"/>
  <c r="O235" i="84"/>
  <c r="H380" i="7" s="1"/>
  <c r="J380" i="7" s="1"/>
  <c r="R234" i="84"/>
  <c r="N132" i="7" s="1"/>
  <c r="V234" i="84"/>
  <c r="R132" i="7"/>
  <c r="Z234" i="84"/>
  <c r="V132" i="7" s="1"/>
  <c r="AD234" i="84"/>
  <c r="Z132" i="7"/>
  <c r="AH234" i="84"/>
  <c r="AD132" i="7" s="1"/>
  <c r="U243" i="84"/>
  <c r="AC243" i="84"/>
  <c r="Q245" i="84"/>
  <c r="M381" i="7" s="1"/>
  <c r="U245" i="84"/>
  <c r="Q381" i="7"/>
  <c r="Y245" i="84"/>
  <c r="U381" i="7" s="1"/>
  <c r="AC245" i="84"/>
  <c r="Y381" i="7"/>
  <c r="AG245" i="84"/>
  <c r="AC381" i="7" s="1"/>
  <c r="P253" i="84"/>
  <c r="AD253" i="84"/>
  <c r="X255" i="84"/>
  <c r="T382" i="7" s="1"/>
  <c r="AF255" i="84"/>
  <c r="AB382" i="7"/>
  <c r="O265" i="84"/>
  <c r="H383" i="7" s="1"/>
  <c r="J383" i="7" s="1"/>
  <c r="S263" i="84"/>
  <c r="W263" i="84"/>
  <c r="AA263" i="84"/>
  <c r="AE263" i="84"/>
  <c r="AI263" i="84"/>
  <c r="O305" i="84"/>
  <c r="H391" i="7" s="1"/>
  <c r="J391" i="7" s="1"/>
  <c r="R304" i="84"/>
  <c r="N144" i="7" s="1"/>
  <c r="V304" i="84"/>
  <c r="R144" i="7" s="1"/>
  <c r="Z304" i="84"/>
  <c r="V144" i="7"/>
  <c r="AD304" i="84"/>
  <c r="Z144" i="7" s="1"/>
  <c r="AH304" i="84"/>
  <c r="AD144" i="7"/>
  <c r="P325" i="84"/>
  <c r="L394" i="7" s="1"/>
  <c r="X323" i="84"/>
  <c r="AF323" i="84"/>
  <c r="V325" i="84"/>
  <c r="R394" i="7" s="1"/>
  <c r="O335" i="84"/>
  <c r="H394" i="7" s="1"/>
  <c r="J394" i="7" s="1"/>
  <c r="W333" i="84"/>
  <c r="AE333" i="84"/>
  <c r="S335" i="84"/>
  <c r="O395" i="7" s="1"/>
  <c r="W335" i="84"/>
  <c r="S395" i="7"/>
  <c r="AA335" i="84"/>
  <c r="W395" i="7" s="1"/>
  <c r="AE335" i="84"/>
  <c r="AA395" i="7"/>
  <c r="AI335" i="84"/>
  <c r="AE395" i="7" s="1"/>
  <c r="O344" i="84"/>
  <c r="H148" i="7"/>
  <c r="AB343" i="84"/>
  <c r="X363" i="84"/>
  <c r="V365" i="84"/>
  <c r="R398" i="7"/>
  <c r="S373" i="84"/>
  <c r="AI373" i="84"/>
  <c r="AD385" i="84"/>
  <c r="Z400" i="7"/>
  <c r="P405" i="84"/>
  <c r="L402" i="7" s="1"/>
  <c r="AF403" i="84"/>
  <c r="O415" i="84"/>
  <c r="H402" i="7"/>
  <c r="AE413" i="84"/>
  <c r="O403" i="7"/>
  <c r="AE403" i="7"/>
  <c r="V445" i="84"/>
  <c r="R406" i="7" s="1"/>
  <c r="S453" i="84"/>
  <c r="AA453" i="84"/>
  <c r="AI453" i="84"/>
  <c r="W455" i="84"/>
  <c r="S407" i="7" s="1"/>
  <c r="AE455" i="84"/>
  <c r="AA407" i="7" s="1"/>
  <c r="AD485" i="84"/>
  <c r="Z410" i="7" s="1"/>
  <c r="O495" i="84"/>
  <c r="H410" i="7" s="1"/>
  <c r="J410" i="7" s="1"/>
  <c r="W493" i="84"/>
  <c r="AE493" i="84"/>
  <c r="S495" i="84"/>
  <c r="O411" i="7" s="1"/>
  <c r="AA495" i="84"/>
  <c r="W411" i="7"/>
  <c r="AI495" i="84"/>
  <c r="AE411" i="7" s="1"/>
  <c r="S513" i="84"/>
  <c r="AA513" i="84"/>
  <c r="AI513" i="84"/>
  <c r="W515" i="84"/>
  <c r="S413" i="7" s="1"/>
  <c r="AE515" i="84"/>
  <c r="AA413" i="7" s="1"/>
  <c r="E163" i="7"/>
  <c r="X343" i="84"/>
  <c r="AH405" i="84"/>
  <c r="AD402" i="7" s="1"/>
  <c r="Z405" i="84"/>
  <c r="V402" i="7" s="1"/>
  <c r="R405" i="84"/>
  <c r="N402" i="7"/>
  <c r="AB403" i="84"/>
  <c r="T403" i="84"/>
  <c r="O404" i="84"/>
  <c r="H154" i="7"/>
  <c r="J154" i="7" s="1"/>
  <c r="AG415" i="84"/>
  <c r="AC403" i="7"/>
  <c r="AC415" i="84"/>
  <c r="Y403" i="7" s="1"/>
  <c r="Y415" i="84"/>
  <c r="U403" i="7"/>
  <c r="U415" i="84"/>
  <c r="Q403" i="7" s="1"/>
  <c r="Q415" i="84"/>
  <c r="M403" i="7"/>
  <c r="AG413" i="84"/>
  <c r="AC413" i="84"/>
  <c r="Y413" i="84"/>
  <c r="U413" i="84"/>
  <c r="Q413" i="84"/>
  <c r="O413" i="84"/>
  <c r="P255" i="84"/>
  <c r="L382" i="7"/>
  <c r="T253" i="84"/>
  <c r="AB253" i="84"/>
  <c r="R255" i="84"/>
  <c r="N382" i="7"/>
  <c r="V255" i="84"/>
  <c r="R382" i="7" s="1"/>
  <c r="Z255" i="84"/>
  <c r="V382" i="7"/>
  <c r="AD255" i="84"/>
  <c r="Z382" i="7" s="1"/>
  <c r="AH255" i="84"/>
  <c r="AD382" i="7"/>
  <c r="S274" i="84"/>
  <c r="O136" i="7" s="1"/>
  <c r="R345" i="84"/>
  <c r="N396" i="7"/>
  <c r="S413" i="84"/>
  <c r="AI413" i="84"/>
  <c r="AA403" i="7"/>
  <c r="AI585" i="84"/>
  <c r="AE424" i="7" s="1"/>
  <c r="AI637" i="84"/>
  <c r="AE428" i="7"/>
  <c r="O707" i="84"/>
  <c r="H435" i="7" s="1"/>
  <c r="O753" i="84"/>
  <c r="H439" i="7"/>
  <c r="J439" i="7"/>
  <c r="O799" i="84"/>
  <c r="H443" i="7" s="1"/>
  <c r="J443" i="7" s="1"/>
  <c r="O845" i="84"/>
  <c r="H447" i="7"/>
  <c r="O865" i="84"/>
  <c r="H449" i="7"/>
  <c r="O885" i="84"/>
  <c r="H451" i="7"/>
  <c r="J451" i="7" s="1"/>
  <c r="O905" i="84"/>
  <c r="H453" i="7"/>
  <c r="J453" i="7"/>
  <c r="O925" i="84"/>
  <c r="H455" i="7" s="1"/>
  <c r="O965" i="84"/>
  <c r="H464" i="7" s="1"/>
  <c r="O985" i="84"/>
  <c r="H466" i="7"/>
  <c r="J466" i="7"/>
  <c r="O1017" i="84"/>
  <c r="H468" i="7" s="1"/>
  <c r="J468" i="7" s="1"/>
  <c r="O1043" i="84"/>
  <c r="H470" i="7"/>
  <c r="O1063" i="84"/>
  <c r="H472" i="7" s="1"/>
  <c r="O1083" i="84"/>
  <c r="H474" i="7"/>
  <c r="J474" i="7" s="1"/>
  <c r="O1145" i="84"/>
  <c r="H479" i="7"/>
  <c r="J479" i="7" s="1"/>
  <c r="O1163" i="84"/>
  <c r="O1197" i="84"/>
  <c r="H483" i="7"/>
  <c r="J483" i="7" s="1"/>
  <c r="O1215" i="84"/>
  <c r="O1237" i="84"/>
  <c r="H487" i="7"/>
  <c r="J487" i="7" s="1"/>
  <c r="O1255" i="84"/>
  <c r="O1277" i="84"/>
  <c r="H491" i="7"/>
  <c r="J491" i="7" s="1"/>
  <c r="O1297" i="84"/>
  <c r="H493" i="7"/>
  <c r="J493" i="7"/>
  <c r="O1317" i="84"/>
  <c r="H495" i="7" s="1"/>
  <c r="J495" i="7" s="1"/>
  <c r="AI1367" i="84"/>
  <c r="AE505" i="7"/>
  <c r="AH1386" i="84"/>
  <c r="AH1407" i="84"/>
  <c r="AD509" i="7"/>
  <c r="O1407" i="84"/>
  <c r="H509" i="7" s="1"/>
  <c r="J509" i="7" s="1"/>
  <c r="AH1427" i="84"/>
  <c r="AD511" i="7" s="1"/>
  <c r="O1427" i="84"/>
  <c r="H511" i="7" s="1"/>
  <c r="J511" i="7"/>
  <c r="AH1447" i="84"/>
  <c r="AD513" i="7" s="1"/>
  <c r="O1447" i="84"/>
  <c r="H513" i="7"/>
  <c r="J513" i="7"/>
  <c r="O1467" i="84"/>
  <c r="H515" i="7" s="1"/>
  <c r="J515" i="7" s="1"/>
  <c r="S353" i="84"/>
  <c r="AA353" i="84"/>
  <c r="AI353" i="84"/>
  <c r="P385" i="84"/>
  <c r="L400" i="7"/>
  <c r="X383" i="84"/>
  <c r="AF383" i="84"/>
  <c r="V385" i="84"/>
  <c r="R400" i="7"/>
  <c r="O395" i="84"/>
  <c r="H400" i="7" s="1"/>
  <c r="S393" i="84"/>
  <c r="W393" i="84"/>
  <c r="AA393" i="84"/>
  <c r="AI393" i="84"/>
  <c r="O401" i="7"/>
  <c r="W395" i="84"/>
  <c r="S401" i="7" s="1"/>
  <c r="AA395" i="84"/>
  <c r="W401" i="7"/>
  <c r="AI395" i="84"/>
  <c r="AE401" i="7" s="1"/>
  <c r="P425" i="84"/>
  <c r="L404" i="7"/>
  <c r="X423" i="84"/>
  <c r="AF423" i="84"/>
  <c r="V425" i="84"/>
  <c r="R404" i="7"/>
  <c r="O435" i="84"/>
  <c r="H404" i="7" s="1"/>
  <c r="J404" i="7" s="1"/>
  <c r="S433" i="84"/>
  <c r="W433" i="84"/>
  <c r="AA433" i="84"/>
  <c r="AI433" i="84"/>
  <c r="S435" i="84"/>
  <c r="O405" i="7" s="1"/>
  <c r="W435" i="84"/>
  <c r="S405" i="7"/>
  <c r="AA435" i="84"/>
  <c r="W405" i="7" s="1"/>
  <c r="AI435" i="84"/>
  <c r="AE405" i="7" s="1"/>
  <c r="AF463" i="84"/>
  <c r="O475" i="84"/>
  <c r="H408" i="7" s="1"/>
  <c r="S473" i="84"/>
  <c r="W473" i="84"/>
  <c r="AA473" i="84"/>
  <c r="AE473" i="84"/>
  <c r="AI473" i="84"/>
  <c r="S475" i="84"/>
  <c r="O409" i="7"/>
  <c r="W475" i="84"/>
  <c r="S409" i="7" s="1"/>
  <c r="W409" i="7"/>
  <c r="AE475" i="84"/>
  <c r="AA409" i="7" s="1"/>
  <c r="AI475" i="84"/>
  <c r="AE409" i="7"/>
  <c r="AI535" i="84"/>
  <c r="AE415" i="7" s="1"/>
  <c r="Q788" i="84"/>
  <c r="M195" i="7"/>
  <c r="U788" i="84"/>
  <c r="Q195" i="7" s="1"/>
  <c r="Y788" i="84"/>
  <c r="U195" i="7"/>
  <c r="AC788" i="84"/>
  <c r="Y195" i="7" s="1"/>
  <c r="AG788" i="84"/>
  <c r="AC195" i="7"/>
  <c r="P798" i="84"/>
  <c r="L196" i="7" s="1"/>
  <c r="R798" i="84"/>
  <c r="N196" i="7"/>
  <c r="T798" i="84"/>
  <c r="P196" i="7" s="1"/>
  <c r="V798" i="84"/>
  <c r="R196" i="7"/>
  <c r="X798" i="84"/>
  <c r="T196" i="7" s="1"/>
  <c r="Z798" i="84"/>
  <c r="V196" i="7"/>
  <c r="AB798" i="84"/>
  <c r="X196" i="7" s="1"/>
  <c r="AD798" i="84"/>
  <c r="Z196" i="7"/>
  <c r="AF798" i="84"/>
  <c r="AB196" i="7" s="1"/>
  <c r="AH798" i="84"/>
  <c r="AD196" i="7"/>
  <c r="P844" i="84"/>
  <c r="L200" i="7" s="1"/>
  <c r="R844" i="84"/>
  <c r="N200" i="7"/>
  <c r="T844" i="84"/>
  <c r="P200" i="7" s="1"/>
  <c r="V844" i="84"/>
  <c r="R200" i="7"/>
  <c r="X844" i="84"/>
  <c r="T200" i="7" s="1"/>
  <c r="Z844" i="84"/>
  <c r="V200" i="7"/>
  <c r="AB844" i="84"/>
  <c r="X200" i="7" s="1"/>
  <c r="AD844" i="84"/>
  <c r="Z200" i="7"/>
  <c r="AF844" i="84"/>
  <c r="AB200" i="7" s="1"/>
  <c r="AH844" i="84"/>
  <c r="AD200" i="7"/>
  <c r="P864" i="84"/>
  <c r="L202" i="7" s="1"/>
  <c r="R864" i="84"/>
  <c r="N202" i="7"/>
  <c r="T864" i="84"/>
  <c r="P202" i="7" s="1"/>
  <c r="V864" i="84"/>
  <c r="R202" i="7"/>
  <c r="X864" i="84"/>
  <c r="T202" i="7" s="1"/>
  <c r="Z864" i="84"/>
  <c r="V202" i="7"/>
  <c r="AB864" i="84"/>
  <c r="X202" i="7" s="1"/>
  <c r="AD864" i="84"/>
  <c r="Z202" i="7"/>
  <c r="AF864" i="84"/>
  <c r="AB202" i="7" s="1"/>
  <c r="AH864" i="84"/>
  <c r="AD202" i="7"/>
  <c r="P884" i="84"/>
  <c r="L204" i="7" s="1"/>
  <c r="R884" i="84"/>
  <c r="N204" i="7"/>
  <c r="T884" i="84"/>
  <c r="P204" i="7" s="1"/>
  <c r="V884" i="84"/>
  <c r="R204" i="7"/>
  <c r="X884" i="84"/>
  <c r="T204" i="7" s="1"/>
  <c r="Z884" i="84"/>
  <c r="V204" i="7"/>
  <c r="AB884" i="84"/>
  <c r="X204" i="7" s="1"/>
  <c r="AD884" i="84"/>
  <c r="Z204" i="7"/>
  <c r="AF884" i="84"/>
  <c r="AB204" i="7" s="1"/>
  <c r="AH884" i="84"/>
  <c r="AD204" i="7"/>
  <c r="P904" i="84"/>
  <c r="L206" i="7" s="1"/>
  <c r="R904" i="84"/>
  <c r="N206" i="7"/>
  <c r="T904" i="84"/>
  <c r="P206" i="7" s="1"/>
  <c r="V904" i="84"/>
  <c r="R206" i="7"/>
  <c r="X904" i="84"/>
  <c r="T206" i="7" s="1"/>
  <c r="Z904" i="84"/>
  <c r="V206" i="7"/>
  <c r="AB904" i="84"/>
  <c r="X206" i="7" s="1"/>
  <c r="AD904" i="84"/>
  <c r="Z206" i="7"/>
  <c r="AF904" i="84"/>
  <c r="AB206" i="7" s="1"/>
  <c r="AH904" i="84"/>
  <c r="AD206" i="7"/>
  <c r="P924" i="84"/>
  <c r="L208" i="7" s="1"/>
  <c r="R924" i="84"/>
  <c r="N208" i="7"/>
  <c r="T924" i="84"/>
  <c r="P208" i="7" s="1"/>
  <c r="V924" i="84"/>
  <c r="R208" i="7"/>
  <c r="X924" i="84"/>
  <c r="T208" i="7" s="1"/>
  <c r="Z924" i="84"/>
  <c r="V208" i="7"/>
  <c r="AB924" i="84"/>
  <c r="X208" i="7" s="1"/>
  <c r="AD924" i="84"/>
  <c r="Z208" i="7"/>
  <c r="AF924" i="84"/>
  <c r="AB208" i="7" s="1"/>
  <c r="AH924" i="84"/>
  <c r="AD208" i="7"/>
  <c r="AD421" i="7"/>
  <c r="O555" i="84"/>
  <c r="H421" i="7"/>
  <c r="O575" i="84"/>
  <c r="H423" i="7" s="1"/>
  <c r="J423" i="7" s="1"/>
  <c r="O601" i="84"/>
  <c r="H425" i="7"/>
  <c r="O627" i="84"/>
  <c r="H427" i="7" s="1"/>
  <c r="O647" i="84"/>
  <c r="H429" i="7"/>
  <c r="J429" i="7"/>
  <c r="O667" i="84"/>
  <c r="H431" i="7"/>
  <c r="J431" i="7"/>
  <c r="O687" i="84"/>
  <c r="H433" i="7" s="1"/>
  <c r="O705" i="84"/>
  <c r="O733" i="84"/>
  <c r="H437" i="7" s="1"/>
  <c r="J437" i="7" s="1"/>
  <c r="O751" i="84"/>
  <c r="O779" i="84"/>
  <c r="H441" i="7" s="1"/>
  <c r="J441" i="7" s="1"/>
  <c r="O797" i="84"/>
  <c r="O843" i="84"/>
  <c r="O863" i="84"/>
  <c r="O883" i="84"/>
  <c r="O903" i="84"/>
  <c r="O923" i="84"/>
  <c r="O1165" i="84"/>
  <c r="H481" i="7" s="1"/>
  <c r="J481" i="7" s="1"/>
  <c r="O1217" i="84"/>
  <c r="H485" i="7" s="1"/>
  <c r="J485" i="7" s="1"/>
  <c r="O1257" i="84"/>
  <c r="H489" i="7"/>
  <c r="J489" i="7" s="1"/>
  <c r="AH1377" i="84"/>
  <c r="AD506" i="7"/>
  <c r="O1377" i="84"/>
  <c r="H506" i="7" s="1"/>
  <c r="J506" i="7" s="1"/>
  <c r="AI1397" i="84"/>
  <c r="AE508" i="7"/>
  <c r="O1405" i="84"/>
  <c r="AI1417" i="84"/>
  <c r="AE510" i="7"/>
  <c r="O1425" i="84"/>
  <c r="AI1437" i="84"/>
  <c r="AE512" i="7" s="1"/>
  <c r="O1445" i="84"/>
  <c r="AI285" i="84"/>
  <c r="AE385" i="7" s="1"/>
  <c r="AG285" i="84"/>
  <c r="AC385" i="7"/>
  <c r="AE285" i="84"/>
  <c r="AA385" i="7" s="1"/>
  <c r="AC285" i="84"/>
  <c r="Y385" i="7"/>
  <c r="AA285" i="84"/>
  <c r="W385" i="7" s="1"/>
  <c r="Y285" i="84"/>
  <c r="U385" i="7"/>
  <c r="W285" i="84"/>
  <c r="S385" i="7" s="1"/>
  <c r="U285" i="84"/>
  <c r="Q385" i="7"/>
  <c r="S285" i="84"/>
  <c r="O385" i="7" s="1"/>
  <c r="Q285" i="84"/>
  <c r="M385" i="7"/>
  <c r="AH284" i="84"/>
  <c r="AD137" i="7" s="1"/>
  <c r="AF284" i="84"/>
  <c r="AB137" i="7"/>
  <c r="AD284" i="84"/>
  <c r="Z137" i="7" s="1"/>
  <c r="AB284" i="84"/>
  <c r="X137" i="7"/>
  <c r="Z284" i="84"/>
  <c r="V137" i="7" s="1"/>
  <c r="X284" i="84"/>
  <c r="T137" i="7"/>
  <c r="V284" i="84"/>
  <c r="R137" i="7" s="1"/>
  <c r="T284" i="84"/>
  <c r="P137" i="7"/>
  <c r="R284" i="84"/>
  <c r="N137" i="7" s="1"/>
  <c r="AI283" i="84"/>
  <c r="AE283" i="84"/>
  <c r="AA283" i="84"/>
  <c r="W283" i="84"/>
  <c r="S283" i="84"/>
  <c r="P284" i="84"/>
  <c r="L137" i="7"/>
  <c r="O285" i="84"/>
  <c r="H385" i="7" s="1"/>
  <c r="J385" i="7" s="1"/>
  <c r="E137" i="7"/>
  <c r="AF314" i="84"/>
  <c r="AB314" i="84"/>
  <c r="X314" i="84"/>
  <c r="T314" i="84"/>
  <c r="AI313" i="84"/>
  <c r="AE313" i="84"/>
  <c r="AA313" i="84"/>
  <c r="W313" i="84"/>
  <c r="S313" i="84"/>
  <c r="P314" i="84"/>
  <c r="L145" i="7"/>
  <c r="O315" i="84"/>
  <c r="H392" i="7" s="1"/>
  <c r="J392" i="7" s="1"/>
  <c r="E145" i="7"/>
  <c r="S213" i="84"/>
  <c r="W213" i="84"/>
  <c r="AA213" i="84"/>
  <c r="AE213" i="84"/>
  <c r="AI213" i="84"/>
  <c r="R223" i="84"/>
  <c r="Z223" i="84"/>
  <c r="AH223" i="84"/>
  <c r="Q224" i="84"/>
  <c r="M131" i="7"/>
  <c r="U224" i="84"/>
  <c r="Q131" i="7"/>
  <c r="Y224" i="84"/>
  <c r="U131" i="7"/>
  <c r="AC224" i="84"/>
  <c r="Y131" i="7"/>
  <c r="S233" i="84"/>
  <c r="W233" i="84"/>
  <c r="AA233" i="84"/>
  <c r="AE233" i="84"/>
  <c r="AI233" i="84"/>
  <c r="T383" i="7"/>
  <c r="X383" i="7"/>
  <c r="AB383" i="7"/>
  <c r="P273" i="84"/>
  <c r="V273" i="84"/>
  <c r="Z283" i="84"/>
  <c r="W284" i="84"/>
  <c r="S137" i="7"/>
  <c r="AI284" i="84"/>
  <c r="AE137" i="7" s="1"/>
  <c r="X285" i="84"/>
  <c r="T385" i="7"/>
  <c r="W303" i="84"/>
  <c r="U305" i="84"/>
  <c r="Q392" i="7"/>
  <c r="Y305" i="84"/>
  <c r="U392" i="7" s="1"/>
  <c r="AG305" i="84"/>
  <c r="AC392" i="7"/>
  <c r="P313" i="84"/>
  <c r="V313" i="84"/>
  <c r="AD313" i="84"/>
  <c r="S314" i="84"/>
  <c r="AA314" i="84"/>
  <c r="AI314" i="84"/>
  <c r="AH395" i="84"/>
  <c r="AD401" i="7"/>
  <c r="AH415" i="84"/>
  <c r="AD403" i="7" s="1"/>
  <c r="AH455" i="84"/>
  <c r="AD407" i="7"/>
  <c r="AH475" i="84"/>
  <c r="AD409" i="7" s="1"/>
  <c r="AD413" i="7"/>
  <c r="E136" i="7"/>
  <c r="AI275" i="84"/>
  <c r="AE384" i="7" s="1"/>
  <c r="AG275" i="84"/>
  <c r="AC384" i="7"/>
  <c r="AE275" i="84"/>
  <c r="AA384" i="7" s="1"/>
  <c r="AC275" i="84"/>
  <c r="Y384" i="7"/>
  <c r="AA275" i="84"/>
  <c r="W384" i="7" s="1"/>
  <c r="Y275" i="84"/>
  <c r="U384" i="7"/>
  <c r="W275" i="84"/>
  <c r="S384" i="7" s="1"/>
  <c r="U275" i="84"/>
  <c r="Q384" i="7"/>
  <c r="S275" i="84"/>
  <c r="O384" i="7" s="1"/>
  <c r="Q275" i="84"/>
  <c r="M384" i="7"/>
  <c r="AH274" i="84"/>
  <c r="AD136" i="7" s="1"/>
  <c r="AF274" i="84"/>
  <c r="AB136" i="7"/>
  <c r="AD274" i="84"/>
  <c r="Z136" i="7" s="1"/>
  <c r="AB274" i="84"/>
  <c r="X136" i="7"/>
  <c r="Z274" i="84"/>
  <c r="V136" i="7" s="1"/>
  <c r="X274" i="84"/>
  <c r="T136" i="7"/>
  <c r="V274" i="84"/>
  <c r="R136" i="7" s="1"/>
  <c r="T274" i="84"/>
  <c r="P136" i="7"/>
  <c r="R274" i="84"/>
  <c r="N136" i="7" s="1"/>
  <c r="AI273" i="84"/>
  <c r="AE273" i="84"/>
  <c r="AA273" i="84"/>
  <c r="W273" i="84"/>
  <c r="S273" i="84"/>
  <c r="P274" i="84"/>
  <c r="L136" i="7"/>
  <c r="O275" i="84"/>
  <c r="H384" i="7"/>
  <c r="J384" i="7"/>
  <c r="O273" i="84"/>
  <c r="AI265" i="84"/>
  <c r="AE383" i="7"/>
  <c r="AG265" i="84"/>
  <c r="AC383" i="7"/>
  <c r="AE265" i="84"/>
  <c r="AA383" i="7"/>
  <c r="AC265" i="84"/>
  <c r="Y383" i="7"/>
  <c r="AA265" i="84"/>
  <c r="W383" i="7"/>
  <c r="Y265" i="84"/>
  <c r="U383" i="7"/>
  <c r="W265" i="84"/>
  <c r="S383" i="7"/>
  <c r="E135" i="7"/>
  <c r="E146" i="7"/>
  <c r="AI325" i="84"/>
  <c r="AE394" i="7"/>
  <c r="AG325" i="84"/>
  <c r="AC394" i="7"/>
  <c r="AE325" i="84"/>
  <c r="AA394" i="7"/>
  <c r="AC325" i="84"/>
  <c r="Y394" i="7"/>
  <c r="AA325" i="84"/>
  <c r="W394" i="7"/>
  <c r="Y325" i="84"/>
  <c r="U394" i="7"/>
  <c r="W325" i="84"/>
  <c r="S394" i="7"/>
  <c r="U325" i="84"/>
  <c r="Q394" i="7"/>
  <c r="S325" i="84"/>
  <c r="O394" i="7"/>
  <c r="Q325" i="84"/>
  <c r="M394" i="7"/>
  <c r="AH324" i="84"/>
  <c r="AD146" i="7"/>
  <c r="AF324" i="84"/>
  <c r="AB146" i="7"/>
  <c r="AD324" i="84"/>
  <c r="Z146" i="7"/>
  <c r="AB324" i="84"/>
  <c r="X146" i="7"/>
  <c r="Z324" i="84"/>
  <c r="V146" i="7"/>
  <c r="X324" i="84"/>
  <c r="T146" i="7"/>
  <c r="V324" i="84"/>
  <c r="R146" i="7"/>
  <c r="T324" i="84"/>
  <c r="P146" i="7"/>
  <c r="R324" i="84"/>
  <c r="N146" i="7"/>
  <c r="AI323" i="84"/>
  <c r="AG323" i="84"/>
  <c r="AE323" i="84"/>
  <c r="AC323" i="84"/>
  <c r="AA323" i="84"/>
  <c r="Y323" i="84"/>
  <c r="W323" i="84"/>
  <c r="U323" i="84"/>
  <c r="S323" i="84"/>
  <c r="Q323" i="84"/>
  <c r="P324" i="84"/>
  <c r="L146" i="7"/>
  <c r="O325" i="84"/>
  <c r="H393" i="7"/>
  <c r="J393" i="7" s="1"/>
  <c r="O323" i="84"/>
  <c r="E148" i="7"/>
  <c r="AI345" i="84"/>
  <c r="AE396" i="7" s="1"/>
  <c r="AG345" i="84"/>
  <c r="AC396" i="7"/>
  <c r="AE345" i="84"/>
  <c r="AA396" i="7" s="1"/>
  <c r="AC345" i="84"/>
  <c r="Y396" i="7"/>
  <c r="AA345" i="84"/>
  <c r="W396" i="7" s="1"/>
  <c r="Y345" i="84"/>
  <c r="U396" i="7"/>
  <c r="W345" i="84"/>
  <c r="S396" i="7" s="1"/>
  <c r="U345" i="84"/>
  <c r="Q396" i="7"/>
  <c r="S345" i="84"/>
  <c r="O396" i="7" s="1"/>
  <c r="Q345" i="84"/>
  <c r="M396" i="7"/>
  <c r="AH344" i="84"/>
  <c r="AD148" i="7" s="1"/>
  <c r="AB344" i="84"/>
  <c r="X148" i="7"/>
  <c r="Z344" i="84"/>
  <c r="V148" i="7" s="1"/>
  <c r="T344" i="84"/>
  <c r="P148" i="7"/>
  <c r="R344" i="84"/>
  <c r="N148" i="7" s="1"/>
  <c r="AI343" i="84"/>
  <c r="AG343" i="84"/>
  <c r="AE343" i="84"/>
  <c r="AC343" i="84"/>
  <c r="AA343" i="84"/>
  <c r="Y343" i="84"/>
  <c r="W343" i="84"/>
  <c r="U343" i="84"/>
  <c r="S343" i="84"/>
  <c r="Q343" i="84"/>
  <c r="O345" i="84"/>
  <c r="H395" i="7" s="1"/>
  <c r="J395" i="7" s="1"/>
  <c r="O343" i="84"/>
  <c r="E150" i="7"/>
  <c r="AI365" i="84"/>
  <c r="AE398" i="7"/>
  <c r="AG365" i="84"/>
  <c r="AC398" i="7" s="1"/>
  <c r="AE365" i="84"/>
  <c r="AA398" i="7"/>
  <c r="AC365" i="84"/>
  <c r="Y398" i="7" s="1"/>
  <c r="AA365" i="84"/>
  <c r="W398" i="7"/>
  <c r="Y365" i="84"/>
  <c r="U398" i="7" s="1"/>
  <c r="W365" i="84"/>
  <c r="S398" i="7"/>
  <c r="U365" i="84"/>
  <c r="Q398" i="7" s="1"/>
  <c r="S365" i="84"/>
  <c r="O398" i="7"/>
  <c r="Q365" i="84"/>
  <c r="M398" i="7" s="1"/>
  <c r="AH364" i="84"/>
  <c r="AD150" i="7"/>
  <c r="AF364" i="84"/>
  <c r="AB150" i="7" s="1"/>
  <c r="AD364" i="84"/>
  <c r="Z150" i="7"/>
  <c r="AB364" i="84"/>
  <c r="X150" i="7" s="1"/>
  <c r="Z364" i="84"/>
  <c r="V150" i="7"/>
  <c r="X364" i="84"/>
  <c r="T150" i="7" s="1"/>
  <c r="V364" i="84"/>
  <c r="R150" i="7"/>
  <c r="T364" i="84"/>
  <c r="P150" i="7" s="1"/>
  <c r="R364" i="84"/>
  <c r="N150" i="7"/>
  <c r="AI363" i="84"/>
  <c r="AE363" i="84"/>
  <c r="AC363" i="84"/>
  <c r="AA363" i="84"/>
  <c r="W363" i="84"/>
  <c r="U363" i="84"/>
  <c r="S363" i="84"/>
  <c r="P364" i="84"/>
  <c r="L150" i="7"/>
  <c r="O365" i="84"/>
  <c r="H397" i="7" s="1"/>
  <c r="J397" i="7" s="1"/>
  <c r="O363" i="84"/>
  <c r="E152" i="7"/>
  <c r="AI385" i="84"/>
  <c r="AE400" i="7"/>
  <c r="AG385" i="84"/>
  <c r="AC400" i="7"/>
  <c r="AA385" i="84"/>
  <c r="W400" i="7"/>
  <c r="Y385" i="84"/>
  <c r="U400" i="7"/>
  <c r="S385" i="84"/>
  <c r="O400" i="7"/>
  <c r="Q385" i="84"/>
  <c r="M400" i="7"/>
  <c r="AH384" i="84"/>
  <c r="AD152" i="7" s="1"/>
  <c r="AF384" i="84"/>
  <c r="AB152" i="7" s="1"/>
  <c r="AD384" i="84"/>
  <c r="Z152" i="7" s="1"/>
  <c r="AB384" i="84"/>
  <c r="X152" i="7" s="1"/>
  <c r="Z384" i="84"/>
  <c r="V152" i="7" s="1"/>
  <c r="X384" i="84"/>
  <c r="T152" i="7"/>
  <c r="V384" i="84"/>
  <c r="R152" i="7" s="1"/>
  <c r="T384" i="84"/>
  <c r="P152" i="7"/>
  <c r="R384" i="84"/>
  <c r="N152" i="7" s="1"/>
  <c r="AI383" i="84"/>
  <c r="AG383" i="84"/>
  <c r="AC383" i="84"/>
  <c r="AA383" i="84"/>
  <c r="Y383" i="84"/>
  <c r="U383" i="84"/>
  <c r="S383" i="84"/>
  <c r="Q383" i="84"/>
  <c r="P384" i="84"/>
  <c r="L152" i="7" s="1"/>
  <c r="O385" i="84"/>
  <c r="H399" i="7" s="1"/>
  <c r="J399" i="7"/>
  <c r="O383" i="84"/>
  <c r="E154" i="7"/>
  <c r="AI405" i="84"/>
  <c r="AE402" i="7"/>
  <c r="AG405" i="84"/>
  <c r="AC402" i="7" s="1"/>
  <c r="AE405" i="84"/>
  <c r="AA402" i="7"/>
  <c r="AC405" i="84"/>
  <c r="Y402" i="7" s="1"/>
  <c r="AA405" i="84"/>
  <c r="W402" i="7"/>
  <c r="Y405" i="84"/>
  <c r="U402" i="7" s="1"/>
  <c r="W405" i="84"/>
  <c r="S402" i="7"/>
  <c r="U405" i="84"/>
  <c r="Q402" i="7" s="1"/>
  <c r="S405" i="84"/>
  <c r="O402" i="7"/>
  <c r="Q405" i="84"/>
  <c r="M402" i="7" s="1"/>
  <c r="AH404" i="84"/>
  <c r="AD154" i="7"/>
  <c r="AF404" i="84"/>
  <c r="AB154" i="7" s="1"/>
  <c r="AD404" i="84"/>
  <c r="Z154" i="7"/>
  <c r="AB404" i="84"/>
  <c r="X154" i="7" s="1"/>
  <c r="Z404" i="84"/>
  <c r="V154" i="7"/>
  <c r="X404" i="84"/>
  <c r="T154" i="7" s="1"/>
  <c r="V404" i="84"/>
  <c r="R154" i="7"/>
  <c r="T404" i="84"/>
  <c r="P154" i="7" s="1"/>
  <c r="R404" i="84"/>
  <c r="N154" i="7"/>
  <c r="AI403" i="84"/>
  <c r="AE403" i="84"/>
  <c r="AC403" i="84"/>
  <c r="AA403" i="84"/>
  <c r="W403" i="84"/>
  <c r="U403" i="84"/>
  <c r="S403" i="84"/>
  <c r="P404" i="84"/>
  <c r="L154" i="7" s="1"/>
  <c r="O405" i="84"/>
  <c r="H401" i="7" s="1"/>
  <c r="J401" i="7"/>
  <c r="O403" i="84"/>
  <c r="E156" i="7"/>
  <c r="AI425" i="84"/>
  <c r="AE404" i="7"/>
  <c r="AG425" i="84"/>
  <c r="AC404" i="7" s="1"/>
  <c r="AA425" i="84"/>
  <c r="W404" i="7"/>
  <c r="Y425" i="84"/>
  <c r="U404" i="7" s="1"/>
  <c r="S425" i="84"/>
  <c r="O404" i="7"/>
  <c r="Q425" i="84"/>
  <c r="M404" i="7" s="1"/>
  <c r="AH424" i="84"/>
  <c r="AD156" i="7"/>
  <c r="AF424" i="84"/>
  <c r="AB156" i="7" s="1"/>
  <c r="AD424" i="84"/>
  <c r="Z156" i="7"/>
  <c r="AB424" i="84"/>
  <c r="X156" i="7" s="1"/>
  <c r="Z424" i="84"/>
  <c r="V156" i="7"/>
  <c r="X424" i="84"/>
  <c r="T156" i="7" s="1"/>
  <c r="V424" i="84"/>
  <c r="R156" i="7"/>
  <c r="T424" i="84"/>
  <c r="P156" i="7" s="1"/>
  <c r="R424" i="84"/>
  <c r="N156" i="7"/>
  <c r="AI423" i="84"/>
  <c r="AG423" i="84"/>
  <c r="AC423" i="84"/>
  <c r="AA423" i="84"/>
  <c r="Y423" i="84"/>
  <c r="U423" i="84"/>
  <c r="S423" i="84"/>
  <c r="Q423" i="84"/>
  <c r="P424" i="84"/>
  <c r="L156" i="7" s="1"/>
  <c r="O425" i="84"/>
  <c r="H403" i="7"/>
  <c r="J403" i="7"/>
  <c r="O423" i="84"/>
  <c r="E158" i="7"/>
  <c r="AI445" i="84"/>
  <c r="AE406" i="7"/>
  <c r="AG445" i="84"/>
  <c r="AC406" i="7" s="1"/>
  <c r="AE445" i="84"/>
  <c r="AA406" i="7"/>
  <c r="AC445" i="84"/>
  <c r="Y406" i="7" s="1"/>
  <c r="AA445" i="84"/>
  <c r="W406" i="7" s="1"/>
  <c r="Y445" i="84"/>
  <c r="U406" i="7" s="1"/>
  <c r="W445" i="84"/>
  <c r="S406" i="7" s="1"/>
  <c r="U445" i="84"/>
  <c r="Q406" i="7" s="1"/>
  <c r="S445" i="84"/>
  <c r="O406" i="7"/>
  <c r="Q445" i="84"/>
  <c r="M406" i="7" s="1"/>
  <c r="AH444" i="84"/>
  <c r="AD158" i="7"/>
  <c r="AF444" i="84"/>
  <c r="AB158" i="7" s="1"/>
  <c r="AD444" i="84"/>
  <c r="Z158" i="7" s="1"/>
  <c r="AB444" i="84"/>
  <c r="X158" i="7" s="1"/>
  <c r="Z444" i="84"/>
  <c r="V158" i="7" s="1"/>
  <c r="X444" i="84"/>
  <c r="T158" i="7" s="1"/>
  <c r="V444" i="84"/>
  <c r="R158" i="7"/>
  <c r="T444" i="84"/>
  <c r="P158" i="7" s="1"/>
  <c r="R444" i="84"/>
  <c r="N158" i="7"/>
  <c r="AI443" i="84"/>
  <c r="AG443" i="84"/>
  <c r="AE443" i="84"/>
  <c r="AC443" i="84"/>
  <c r="AA443" i="84"/>
  <c r="Y443" i="84"/>
  <c r="W443" i="84"/>
  <c r="U443" i="84"/>
  <c r="S443" i="84"/>
  <c r="Q443" i="84"/>
  <c r="P444" i="84"/>
  <c r="L158" i="7"/>
  <c r="O445" i="84"/>
  <c r="H405" i="7" s="1"/>
  <c r="J405" i="7" s="1"/>
  <c r="O443" i="84"/>
  <c r="E160" i="7"/>
  <c r="AG463" i="84"/>
  <c r="AC463" i="84"/>
  <c r="Y463" i="84"/>
  <c r="U463" i="84"/>
  <c r="Q463" i="84"/>
  <c r="O463" i="84"/>
  <c r="AI485" i="84"/>
  <c r="AE410" i="7"/>
  <c r="AG485" i="84"/>
  <c r="AC410" i="7" s="1"/>
  <c r="AE485" i="84"/>
  <c r="AA410" i="7"/>
  <c r="AC485" i="84"/>
  <c r="Y410" i="7" s="1"/>
  <c r="AA485" i="84"/>
  <c r="W410" i="7"/>
  <c r="Y485" i="84"/>
  <c r="U410" i="7" s="1"/>
  <c r="W485" i="84"/>
  <c r="S410" i="7"/>
  <c r="U485" i="84"/>
  <c r="Q410" i="7" s="1"/>
  <c r="S485" i="84"/>
  <c r="O410" i="7"/>
  <c r="Q485" i="84"/>
  <c r="M410" i="7" s="1"/>
  <c r="AH484" i="84"/>
  <c r="AD162" i="7"/>
  <c r="AF484" i="84"/>
  <c r="AB162" i="7" s="1"/>
  <c r="AD484" i="84"/>
  <c r="Z162" i="7"/>
  <c r="AB484" i="84"/>
  <c r="X162" i="7" s="1"/>
  <c r="Z484" i="84"/>
  <c r="V162" i="7"/>
  <c r="X484" i="84"/>
  <c r="T162" i="7" s="1"/>
  <c r="V484" i="84"/>
  <c r="R162" i="7"/>
  <c r="T484" i="84"/>
  <c r="P162" i="7" s="1"/>
  <c r="R484" i="84"/>
  <c r="N162" i="7"/>
  <c r="AI483" i="84"/>
  <c r="AE483" i="84"/>
  <c r="AA483" i="84"/>
  <c r="W483" i="84"/>
  <c r="S483" i="84"/>
  <c r="P484" i="84"/>
  <c r="L162" i="7" s="1"/>
  <c r="O485" i="84"/>
  <c r="H409" i="7"/>
  <c r="J409" i="7" s="1"/>
  <c r="O224" i="84"/>
  <c r="H131" i="7"/>
  <c r="J131" i="7"/>
  <c r="X223" i="84"/>
  <c r="AF223" i="84"/>
  <c r="S224" i="84"/>
  <c r="O131" i="7"/>
  <c r="W224" i="84"/>
  <c r="S131" i="7" s="1"/>
  <c r="AA224" i="84"/>
  <c r="W131" i="7"/>
  <c r="AE224" i="84"/>
  <c r="AA131" i="7" s="1"/>
  <c r="AG224" i="84"/>
  <c r="AC131" i="7"/>
  <c r="AI224" i="84"/>
  <c r="AE131" i="7" s="1"/>
  <c r="R273" i="84"/>
  <c r="Z273" i="84"/>
  <c r="AD273" i="84"/>
  <c r="AH273" i="84"/>
  <c r="S136" i="7"/>
  <c r="W136" i="7"/>
  <c r="AA136" i="7"/>
  <c r="AE136" i="7"/>
  <c r="T275" i="84"/>
  <c r="P384" i="7"/>
  <c r="X275" i="84"/>
  <c r="T384" i="7" s="1"/>
  <c r="AB275" i="84"/>
  <c r="X384" i="7"/>
  <c r="AF275" i="84"/>
  <c r="AB384" i="7" s="1"/>
  <c r="V283" i="84"/>
  <c r="S284" i="84"/>
  <c r="O137" i="7" s="1"/>
  <c r="AA284" i="84"/>
  <c r="W137" i="7"/>
  <c r="AE284" i="84"/>
  <c r="AA137" i="7" s="1"/>
  <c r="T285" i="84"/>
  <c r="P385" i="7"/>
  <c r="AB285" i="84"/>
  <c r="X385" i="7" s="1"/>
  <c r="AF285" i="84"/>
  <c r="AB385" i="7"/>
  <c r="S303" i="84"/>
  <c r="AA303" i="84"/>
  <c r="AI303" i="84"/>
  <c r="AC305" i="84"/>
  <c r="Y392" i="7"/>
  <c r="O214" i="84"/>
  <c r="H130" i="7" s="1"/>
  <c r="P213" i="84"/>
  <c r="P215" i="84"/>
  <c r="L378" i="7" s="1"/>
  <c r="R213" i="84"/>
  <c r="T213" i="84"/>
  <c r="V213" i="84"/>
  <c r="X213" i="84"/>
  <c r="Z213" i="84"/>
  <c r="AB213" i="84"/>
  <c r="AD213" i="84"/>
  <c r="AF213" i="84"/>
  <c r="AH213" i="84"/>
  <c r="W130" i="7"/>
  <c r="R215" i="84"/>
  <c r="N378" i="7" s="1"/>
  <c r="T215" i="84"/>
  <c r="P378" i="7"/>
  <c r="V215" i="84"/>
  <c r="R378" i="7" s="1"/>
  <c r="X215" i="84"/>
  <c r="T378" i="7"/>
  <c r="Z215" i="84"/>
  <c r="V378" i="7" s="1"/>
  <c r="AB215" i="84"/>
  <c r="X378" i="7" s="1"/>
  <c r="AD215" i="84"/>
  <c r="Z378" i="7" s="1"/>
  <c r="AF215" i="84"/>
  <c r="AB378" i="7" s="1"/>
  <c r="AH215" i="84"/>
  <c r="AD378" i="7" s="1"/>
  <c r="O223" i="84"/>
  <c r="O225" i="84"/>
  <c r="H379" i="7"/>
  <c r="J379" i="7" s="1"/>
  <c r="Q223" i="84"/>
  <c r="S223" i="84"/>
  <c r="U223" i="84"/>
  <c r="W223" i="84"/>
  <c r="Y223" i="84"/>
  <c r="AA223" i="84"/>
  <c r="AC223" i="84"/>
  <c r="AE223" i="84"/>
  <c r="AG223" i="84"/>
  <c r="AI223" i="84"/>
  <c r="Q225" i="84"/>
  <c r="M379" i="7" s="1"/>
  <c r="S225" i="84"/>
  <c r="O379" i="7" s="1"/>
  <c r="U225" i="84"/>
  <c r="Q379" i="7" s="1"/>
  <c r="W225" i="84"/>
  <c r="S379" i="7" s="1"/>
  <c r="Y225" i="84"/>
  <c r="U379" i="7" s="1"/>
  <c r="AA225" i="84"/>
  <c r="W379" i="7" s="1"/>
  <c r="AC225" i="84"/>
  <c r="Y379" i="7" s="1"/>
  <c r="AE225" i="84"/>
  <c r="AA379" i="7" s="1"/>
  <c r="AG225" i="84"/>
  <c r="AC379" i="7" s="1"/>
  <c r="AI225" i="84"/>
  <c r="AE379" i="7" s="1"/>
  <c r="O234" i="84"/>
  <c r="H132" i="7" s="1"/>
  <c r="P233" i="84"/>
  <c r="P235" i="84"/>
  <c r="L380" i="7"/>
  <c r="R233" i="84"/>
  <c r="T233" i="84"/>
  <c r="V233" i="84"/>
  <c r="X233" i="84"/>
  <c r="Z233" i="84"/>
  <c r="AB233" i="84"/>
  <c r="AD233" i="84"/>
  <c r="AF233" i="84"/>
  <c r="AH233" i="84"/>
  <c r="Q234" i="84"/>
  <c r="M132" i="7"/>
  <c r="S234" i="84"/>
  <c r="O132" i="7" s="1"/>
  <c r="U234" i="84"/>
  <c r="Q132" i="7"/>
  <c r="W234" i="84"/>
  <c r="S132" i="7" s="1"/>
  <c r="Y234" i="84"/>
  <c r="U132" i="7"/>
  <c r="AA234" i="84"/>
  <c r="W132" i="7" s="1"/>
  <c r="AC234" i="84"/>
  <c r="Y132" i="7"/>
  <c r="AE234" i="84"/>
  <c r="AA132" i="7" s="1"/>
  <c r="AG234" i="84"/>
  <c r="AC132" i="7"/>
  <c r="AI234" i="84"/>
  <c r="AE132" i="7" s="1"/>
  <c r="R235" i="84"/>
  <c r="N380" i="7"/>
  <c r="T235" i="84"/>
  <c r="P380" i="7" s="1"/>
  <c r="V235" i="84"/>
  <c r="R380" i="7"/>
  <c r="X235" i="84"/>
  <c r="T380" i="7" s="1"/>
  <c r="Z235" i="84"/>
  <c r="V380" i="7"/>
  <c r="AB235" i="84"/>
  <c r="X380" i="7" s="1"/>
  <c r="AD235" i="84"/>
  <c r="Z380" i="7"/>
  <c r="AF235" i="84"/>
  <c r="AB380" i="7" s="1"/>
  <c r="AH235" i="84"/>
  <c r="AD380" i="7"/>
  <c r="O244" i="84"/>
  <c r="H133" i="7" s="1"/>
  <c r="J133" i="7" s="1"/>
  <c r="P245" i="84"/>
  <c r="L381" i="7"/>
  <c r="R243" i="84"/>
  <c r="V243" i="84"/>
  <c r="Z243" i="84"/>
  <c r="AD243" i="84"/>
  <c r="AH243" i="84"/>
  <c r="O253" i="84"/>
  <c r="O255" i="84"/>
  <c r="H382" i="7"/>
  <c r="J382" i="7" s="1"/>
  <c r="L134" i="7"/>
  <c r="Q253" i="84"/>
  <c r="S253" i="84"/>
  <c r="U253" i="84"/>
  <c r="W253" i="84"/>
  <c r="Y253" i="84"/>
  <c r="AA253" i="84"/>
  <c r="AC253" i="84"/>
  <c r="AE253" i="84"/>
  <c r="AG253" i="84"/>
  <c r="AI253" i="84"/>
  <c r="P134" i="7"/>
  <c r="R134" i="7"/>
  <c r="X134" i="7"/>
  <c r="Z134" i="7"/>
  <c r="Q255" i="84"/>
  <c r="M382" i="7" s="1"/>
  <c r="S255" i="84"/>
  <c r="O382" i="7"/>
  <c r="U255" i="84"/>
  <c r="Q382" i="7" s="1"/>
  <c r="W255" i="84"/>
  <c r="S382" i="7"/>
  <c r="Y255" i="84"/>
  <c r="U382" i="7" s="1"/>
  <c r="AA255" i="84"/>
  <c r="W382" i="7"/>
  <c r="AC255" i="84"/>
  <c r="Y382" i="7" s="1"/>
  <c r="AE255" i="84"/>
  <c r="AA382" i="7"/>
  <c r="AG255" i="84"/>
  <c r="AC382" i="7" s="1"/>
  <c r="AI255" i="84"/>
  <c r="AE382" i="7"/>
  <c r="O264" i="84"/>
  <c r="H135" i="7" s="1"/>
  <c r="J135" i="7" s="1"/>
  <c r="P263" i="84"/>
  <c r="L383" i="7"/>
  <c r="T263" i="84"/>
  <c r="X263" i="84"/>
  <c r="AB263" i="84"/>
  <c r="AF263" i="84"/>
  <c r="Q264" i="84"/>
  <c r="M135" i="7"/>
  <c r="S264" i="84"/>
  <c r="O135" i="7" s="1"/>
  <c r="U264" i="84"/>
  <c r="Q135" i="7"/>
  <c r="W264" i="84"/>
  <c r="S135" i="7" s="1"/>
  <c r="Y264" i="84"/>
  <c r="U135" i="7"/>
  <c r="AA264" i="84"/>
  <c r="W135" i="7" s="1"/>
  <c r="AC264" i="84"/>
  <c r="Y135" i="7"/>
  <c r="AE264" i="84"/>
  <c r="AA135" i="7" s="1"/>
  <c r="AG264" i="84"/>
  <c r="AC135" i="7"/>
  <c r="AI264" i="84"/>
  <c r="AE135" i="7" s="1"/>
  <c r="R265" i="84"/>
  <c r="N383" i="7"/>
  <c r="T265" i="84"/>
  <c r="P383" i="7" s="1"/>
  <c r="V265" i="84"/>
  <c r="R383" i="7"/>
  <c r="Z265" i="84"/>
  <c r="V383" i="7" s="1"/>
  <c r="AD265" i="84"/>
  <c r="Z383" i="7"/>
  <c r="AH265" i="84"/>
  <c r="AD383" i="7" s="1"/>
  <c r="O274" i="84"/>
  <c r="H136" i="7"/>
  <c r="J136" i="7"/>
  <c r="P275" i="84"/>
  <c r="L384" i="7" s="1"/>
  <c r="T273" i="84"/>
  <c r="X273" i="84"/>
  <c r="AB273" i="84"/>
  <c r="AF273" i="84"/>
  <c r="R275" i="84"/>
  <c r="N384" i="7"/>
  <c r="V275" i="84"/>
  <c r="R384" i="7" s="1"/>
  <c r="Z275" i="84"/>
  <c r="V384" i="7"/>
  <c r="AD275" i="84"/>
  <c r="Z384" i="7" s="1"/>
  <c r="AH275" i="84"/>
  <c r="AD384" i="7"/>
  <c r="P285" i="84"/>
  <c r="L385" i="7" s="1"/>
  <c r="T283" i="84"/>
  <c r="AB283" i="84"/>
  <c r="Q284" i="84"/>
  <c r="M137" i="7" s="1"/>
  <c r="U284" i="84"/>
  <c r="Q137" i="7"/>
  <c r="Y284" i="84"/>
  <c r="U137" i="7" s="1"/>
  <c r="AC284" i="84"/>
  <c r="Y137" i="7"/>
  <c r="AG284" i="84"/>
  <c r="AC137" i="7" s="1"/>
  <c r="R285" i="84"/>
  <c r="N385" i="7"/>
  <c r="V285" i="84"/>
  <c r="R385" i="7" s="1"/>
  <c r="Z285" i="84"/>
  <c r="V385" i="7" s="1"/>
  <c r="AD285" i="84"/>
  <c r="Z385" i="7"/>
  <c r="AH285" i="84"/>
  <c r="AD385" i="7" s="1"/>
  <c r="O314" i="84"/>
  <c r="H145" i="7"/>
  <c r="J145" i="7" s="1"/>
  <c r="P315" i="84"/>
  <c r="L393" i="7"/>
  <c r="T313" i="84"/>
  <c r="AB313" i="84"/>
  <c r="Q314" i="84"/>
  <c r="Y314" i="84"/>
  <c r="AG314" i="84"/>
  <c r="P323" i="84"/>
  <c r="R323" i="84"/>
  <c r="V323" i="84"/>
  <c r="Z323" i="84"/>
  <c r="AD323" i="84"/>
  <c r="AH323" i="84"/>
  <c r="S324" i="84"/>
  <c r="O146" i="7"/>
  <c r="W324" i="84"/>
  <c r="S146" i="7" s="1"/>
  <c r="AA324" i="84"/>
  <c r="W146" i="7"/>
  <c r="AE324" i="84"/>
  <c r="AA146" i="7" s="1"/>
  <c r="AI324" i="84"/>
  <c r="AE146" i="7"/>
  <c r="P394" i="7"/>
  <c r="X325" i="84"/>
  <c r="T394" i="7"/>
  <c r="AF325" i="84"/>
  <c r="AB394" i="7" s="1"/>
  <c r="R343" i="84"/>
  <c r="Z343" i="84"/>
  <c r="AH343" i="84"/>
  <c r="S344" i="84"/>
  <c r="O148" i="7" s="1"/>
  <c r="W344" i="84"/>
  <c r="S148" i="7"/>
  <c r="AA344" i="84"/>
  <c r="W148" i="7" s="1"/>
  <c r="AE344" i="84"/>
  <c r="AA148" i="7"/>
  <c r="AI344" i="84"/>
  <c r="AE148" i="7" s="1"/>
  <c r="T345" i="84"/>
  <c r="P396" i="7"/>
  <c r="AB345" i="84"/>
  <c r="X396" i="7" s="1"/>
  <c r="P363" i="84"/>
  <c r="R363" i="84"/>
  <c r="V363" i="84"/>
  <c r="Z363" i="84"/>
  <c r="AD363" i="84"/>
  <c r="AH363" i="84"/>
  <c r="O150" i="7"/>
  <c r="W364" i="84"/>
  <c r="S150" i="7"/>
  <c r="W150" i="7"/>
  <c r="AE364" i="84"/>
  <c r="AA150" i="7" s="1"/>
  <c r="AE150" i="7"/>
  <c r="T365" i="84"/>
  <c r="P398" i="7" s="1"/>
  <c r="X365" i="84"/>
  <c r="T398" i="7"/>
  <c r="AB365" i="84"/>
  <c r="X398" i="7" s="1"/>
  <c r="AF365" i="84"/>
  <c r="AB398" i="7"/>
  <c r="P383" i="84"/>
  <c r="R383" i="84"/>
  <c r="V383" i="84"/>
  <c r="Z383" i="84"/>
  <c r="AD383" i="84"/>
  <c r="AH383" i="84"/>
  <c r="S384" i="84"/>
  <c r="O152" i="7"/>
  <c r="AA384" i="84"/>
  <c r="W152" i="7" s="1"/>
  <c r="AI384" i="84"/>
  <c r="AE152" i="7"/>
  <c r="T385" i="84"/>
  <c r="P400" i="7" s="1"/>
  <c r="X385" i="84"/>
  <c r="T400" i="7"/>
  <c r="AB385" i="84"/>
  <c r="X400" i="7" s="1"/>
  <c r="AF385" i="84"/>
  <c r="AB400" i="7"/>
  <c r="P403" i="84"/>
  <c r="R403" i="84"/>
  <c r="V403" i="84"/>
  <c r="Z403" i="84"/>
  <c r="AD403" i="84"/>
  <c r="AH403" i="84"/>
  <c r="O154" i="7"/>
  <c r="W404" i="84"/>
  <c r="S154" i="7"/>
  <c r="W154" i="7"/>
  <c r="AE404" i="84"/>
  <c r="AA154" i="7"/>
  <c r="AE154" i="7"/>
  <c r="T405" i="84"/>
  <c r="P402" i="7" s="1"/>
  <c r="X405" i="84"/>
  <c r="T402" i="7"/>
  <c r="AB405" i="84"/>
  <c r="X402" i="7" s="1"/>
  <c r="AF405" i="84"/>
  <c r="AB402" i="7"/>
  <c r="P423" i="84"/>
  <c r="R423" i="84"/>
  <c r="V423" i="84"/>
  <c r="Z423" i="84"/>
  <c r="AD423" i="84"/>
  <c r="AH423" i="84"/>
  <c r="S424" i="84"/>
  <c r="O156" i="7"/>
  <c r="AA424" i="84"/>
  <c r="W156" i="7" s="1"/>
  <c r="AI424" i="84"/>
  <c r="AE156" i="7"/>
  <c r="T425" i="84"/>
  <c r="P404" i="7" s="1"/>
  <c r="X425" i="84"/>
  <c r="T404" i="7"/>
  <c r="AB425" i="84"/>
  <c r="X404" i="7" s="1"/>
  <c r="AF425" i="84"/>
  <c r="AB404" i="7"/>
  <c r="R443" i="84"/>
  <c r="Z443" i="84"/>
  <c r="AH443" i="84"/>
  <c r="S444" i="84"/>
  <c r="O158" i="7" s="1"/>
  <c r="W444" i="84"/>
  <c r="S158" i="7"/>
  <c r="AA444" i="84"/>
  <c r="W158" i="7" s="1"/>
  <c r="AE444" i="84"/>
  <c r="AA158" i="7"/>
  <c r="AI444" i="84"/>
  <c r="AE158" i="7" s="1"/>
  <c r="T445" i="84"/>
  <c r="P406" i="7"/>
  <c r="AB445" i="84"/>
  <c r="X406" i="7" s="1"/>
  <c r="R463" i="84"/>
  <c r="Z463" i="84"/>
  <c r="AH463" i="84"/>
  <c r="R483" i="84"/>
  <c r="Z483" i="84"/>
  <c r="AH483" i="84"/>
  <c r="AI677" i="84"/>
  <c r="AE432" i="7" s="1"/>
  <c r="AG677" i="84"/>
  <c r="AC432" i="7"/>
  <c r="AE677" i="84"/>
  <c r="AA432" i="7" s="1"/>
  <c r="AC677" i="84"/>
  <c r="Y432" i="7"/>
  <c r="AA677" i="84"/>
  <c r="W432" i="7" s="1"/>
  <c r="Y677" i="84"/>
  <c r="U432" i="7"/>
  <c r="W677" i="84"/>
  <c r="S432" i="7" s="1"/>
  <c r="U677" i="84"/>
  <c r="Q432" i="7"/>
  <c r="S677" i="84"/>
  <c r="O432" i="7" s="1"/>
  <c r="Q677" i="84"/>
  <c r="M432" i="7"/>
  <c r="AH676" i="84"/>
  <c r="AD185" i="7" s="1"/>
  <c r="AF676" i="84"/>
  <c r="AB185" i="7"/>
  <c r="AD676" i="84"/>
  <c r="Z185" i="7" s="1"/>
  <c r="AB676" i="84"/>
  <c r="X185" i="7"/>
  <c r="Z676" i="84"/>
  <c r="V185" i="7" s="1"/>
  <c r="X676" i="84"/>
  <c r="T185" i="7"/>
  <c r="V676" i="84"/>
  <c r="R185" i="7" s="1"/>
  <c r="T676" i="84"/>
  <c r="P185" i="7"/>
  <c r="R676" i="84"/>
  <c r="N185" i="7" s="1"/>
  <c r="AI675" i="84"/>
  <c r="AG675" i="84"/>
  <c r="AE675" i="84"/>
  <c r="AC675" i="84"/>
  <c r="AA675" i="84"/>
  <c r="Y675" i="84"/>
  <c r="W675" i="84"/>
  <c r="U675" i="84"/>
  <c r="S675" i="84"/>
  <c r="Q675" i="84"/>
  <c r="P676" i="84"/>
  <c r="L185" i="7" s="1"/>
  <c r="O677" i="84"/>
  <c r="H432" i="7"/>
  <c r="J432" i="7"/>
  <c r="AI835" i="84"/>
  <c r="AE446" i="7" s="1"/>
  <c r="AG835" i="84"/>
  <c r="AC446" i="7"/>
  <c r="AE835" i="84"/>
  <c r="AA446" i="7" s="1"/>
  <c r="AC835" i="84"/>
  <c r="Y446" i="7"/>
  <c r="AA835" i="84"/>
  <c r="W446" i="7" s="1"/>
  <c r="Y835" i="84"/>
  <c r="U446" i="7"/>
  <c r="W835" i="84"/>
  <c r="S446" i="7" s="1"/>
  <c r="U835" i="84"/>
  <c r="Q446" i="7"/>
  <c r="S835" i="84"/>
  <c r="O446" i="7" s="1"/>
  <c r="Q835" i="84"/>
  <c r="M446" i="7"/>
  <c r="AH834" i="84"/>
  <c r="AD199" i="7" s="1"/>
  <c r="AF834" i="84"/>
  <c r="AB199" i="7"/>
  <c r="AD834" i="84"/>
  <c r="Z199" i="7" s="1"/>
  <c r="AB834" i="84"/>
  <c r="X199" i="7"/>
  <c r="Z834" i="84"/>
  <c r="V199" i="7" s="1"/>
  <c r="X834" i="84"/>
  <c r="T199" i="7"/>
  <c r="V834" i="84"/>
  <c r="R199" i="7" s="1"/>
  <c r="T834" i="84"/>
  <c r="P199" i="7"/>
  <c r="R834" i="84"/>
  <c r="N199" i="7" s="1"/>
  <c r="P834" i="84"/>
  <c r="L199" i="7"/>
  <c r="O835" i="84"/>
  <c r="H446" i="7"/>
  <c r="J446" i="7" s="1"/>
  <c r="AI855" i="84"/>
  <c r="AE448" i="7"/>
  <c r="AG855" i="84"/>
  <c r="AC448" i="7" s="1"/>
  <c r="AE855" i="84"/>
  <c r="AA448" i="7"/>
  <c r="AC855" i="84"/>
  <c r="Y448" i="7" s="1"/>
  <c r="AA855" i="84"/>
  <c r="W448" i="7"/>
  <c r="Y855" i="84"/>
  <c r="U448" i="7" s="1"/>
  <c r="W855" i="84"/>
  <c r="S448" i="7"/>
  <c r="U855" i="84"/>
  <c r="Q448" i="7" s="1"/>
  <c r="S855" i="84"/>
  <c r="O448" i="7"/>
  <c r="Q855" i="84"/>
  <c r="M448" i="7" s="1"/>
  <c r="AH854" i="84"/>
  <c r="AD201" i="7"/>
  <c r="AF854" i="84"/>
  <c r="AB201" i="7" s="1"/>
  <c r="AD854" i="84"/>
  <c r="Z201" i="7"/>
  <c r="AB854" i="84"/>
  <c r="X201" i="7" s="1"/>
  <c r="Z854" i="84"/>
  <c r="V201" i="7"/>
  <c r="X854" i="84"/>
  <c r="T201" i="7" s="1"/>
  <c r="V854" i="84"/>
  <c r="R201" i="7"/>
  <c r="T854" i="84"/>
  <c r="P201" i="7" s="1"/>
  <c r="R854" i="84"/>
  <c r="N201" i="7"/>
  <c r="AI853" i="84"/>
  <c r="AG853" i="84"/>
  <c r="AE853" i="84"/>
  <c r="AC853" i="84"/>
  <c r="AA853" i="84"/>
  <c r="Y853" i="84"/>
  <c r="W853" i="84"/>
  <c r="U853" i="84"/>
  <c r="S853" i="84"/>
  <c r="Q853" i="84"/>
  <c r="P854" i="84"/>
  <c r="L201" i="7"/>
  <c r="O855" i="84"/>
  <c r="H448" i="7" s="1"/>
  <c r="J448" i="7" s="1"/>
  <c r="O853" i="84"/>
  <c r="AI875" i="84"/>
  <c r="AE450" i="7" s="1"/>
  <c r="AG875" i="84"/>
  <c r="AC450" i="7"/>
  <c r="AE875" i="84"/>
  <c r="AA450" i="7" s="1"/>
  <c r="AC875" i="84"/>
  <c r="Y450" i="7"/>
  <c r="AA875" i="84"/>
  <c r="W450" i="7" s="1"/>
  <c r="Y875" i="84"/>
  <c r="U450" i="7"/>
  <c r="W875" i="84"/>
  <c r="S450" i="7" s="1"/>
  <c r="U875" i="84"/>
  <c r="Q450" i="7"/>
  <c r="S875" i="84"/>
  <c r="O450" i="7" s="1"/>
  <c r="Q875" i="84"/>
  <c r="M450" i="7"/>
  <c r="AH874" i="84"/>
  <c r="AD203" i="7" s="1"/>
  <c r="AF874" i="84"/>
  <c r="AB203" i="7"/>
  <c r="AD874" i="84"/>
  <c r="Z203" i="7" s="1"/>
  <c r="AB874" i="84"/>
  <c r="X203" i="7"/>
  <c r="Z874" i="84"/>
  <c r="V203" i="7" s="1"/>
  <c r="X874" i="84"/>
  <c r="T203" i="7"/>
  <c r="V874" i="84"/>
  <c r="R203" i="7" s="1"/>
  <c r="T874" i="84"/>
  <c r="P203" i="7"/>
  <c r="R874" i="84"/>
  <c r="N203" i="7" s="1"/>
  <c r="AI873" i="84"/>
  <c r="AG873" i="84"/>
  <c r="AE873" i="84"/>
  <c r="AC873" i="84"/>
  <c r="AA873" i="84"/>
  <c r="Y873" i="84"/>
  <c r="W873" i="84"/>
  <c r="U873" i="84"/>
  <c r="S873" i="84"/>
  <c r="Q873" i="84"/>
  <c r="P874" i="84"/>
  <c r="L203" i="7" s="1"/>
  <c r="O875" i="84"/>
  <c r="H450" i="7"/>
  <c r="J450" i="7"/>
  <c r="O873" i="84"/>
  <c r="AI895" i="84"/>
  <c r="AE452" i="7"/>
  <c r="AG895" i="84"/>
  <c r="AC452" i="7" s="1"/>
  <c r="AE895" i="84"/>
  <c r="AA452" i="7" s="1"/>
  <c r="AC895" i="84"/>
  <c r="Y452" i="7" s="1"/>
  <c r="AA895" i="84"/>
  <c r="W452" i="7" s="1"/>
  <c r="Y895" i="84"/>
  <c r="U452" i="7" s="1"/>
  <c r="W895" i="84"/>
  <c r="S452" i="7" s="1"/>
  <c r="U895" i="84"/>
  <c r="Q452" i="7" s="1"/>
  <c r="S895" i="84"/>
  <c r="O452" i="7" s="1"/>
  <c r="Q895" i="84"/>
  <c r="M452" i="7" s="1"/>
  <c r="AH894" i="84"/>
  <c r="AD205" i="7" s="1"/>
  <c r="AF894" i="84"/>
  <c r="AB205" i="7" s="1"/>
  <c r="AD894" i="84"/>
  <c r="Z205" i="7" s="1"/>
  <c r="AB894" i="84"/>
  <c r="X205" i="7" s="1"/>
  <c r="Z894" i="84"/>
  <c r="V205" i="7" s="1"/>
  <c r="X894" i="84"/>
  <c r="T205" i="7" s="1"/>
  <c r="V894" i="84"/>
  <c r="R205" i="7" s="1"/>
  <c r="T894" i="84"/>
  <c r="P205" i="7" s="1"/>
  <c r="R894" i="84"/>
  <c r="N205" i="7" s="1"/>
  <c r="AI893" i="84"/>
  <c r="AG893" i="84"/>
  <c r="AE893" i="84"/>
  <c r="AC893" i="84"/>
  <c r="AA893" i="84"/>
  <c r="Y893" i="84"/>
  <c r="W893" i="84"/>
  <c r="U893" i="84"/>
  <c r="S893" i="84"/>
  <c r="Q893" i="84"/>
  <c r="P894" i="84"/>
  <c r="L205" i="7" s="1"/>
  <c r="O894" i="84"/>
  <c r="H205" i="7" s="1"/>
  <c r="O893" i="84"/>
  <c r="AI915" i="84"/>
  <c r="AE454" i="7"/>
  <c r="AG915" i="84"/>
  <c r="AC454" i="7" s="1"/>
  <c r="AE915" i="84"/>
  <c r="AA454" i="7"/>
  <c r="AC915" i="84"/>
  <c r="Y454" i="7" s="1"/>
  <c r="AA915" i="84"/>
  <c r="W454" i="7"/>
  <c r="Y915" i="84"/>
  <c r="U454" i="7" s="1"/>
  <c r="W915" i="84"/>
  <c r="S454" i="7"/>
  <c r="U915" i="84"/>
  <c r="Q454" i="7" s="1"/>
  <c r="S915" i="84"/>
  <c r="O454" i="7"/>
  <c r="Q915" i="84"/>
  <c r="M454" i="7" s="1"/>
  <c r="AH914" i="84"/>
  <c r="AD207" i="7"/>
  <c r="AF914" i="84"/>
  <c r="AB207" i="7" s="1"/>
  <c r="AD914" i="84"/>
  <c r="Z207" i="7"/>
  <c r="AB914" i="84"/>
  <c r="X207" i="7" s="1"/>
  <c r="Z914" i="84"/>
  <c r="V207" i="7"/>
  <c r="X914" i="84"/>
  <c r="T207" i="7" s="1"/>
  <c r="V914" i="84"/>
  <c r="R207" i="7"/>
  <c r="T914" i="84"/>
  <c r="P207" i="7" s="1"/>
  <c r="R914" i="84"/>
  <c r="N207" i="7"/>
  <c r="AI913" i="84"/>
  <c r="AG913" i="84"/>
  <c r="AE913" i="84"/>
  <c r="AC913" i="84"/>
  <c r="AA913" i="84"/>
  <c r="Y913" i="84"/>
  <c r="W913" i="84"/>
  <c r="U913" i="84"/>
  <c r="S913" i="84"/>
  <c r="Q913" i="84"/>
  <c r="P914" i="84"/>
  <c r="L207" i="7"/>
  <c r="O915" i="84"/>
  <c r="H454" i="7" s="1"/>
  <c r="J454" i="7" s="1"/>
  <c r="O913" i="84"/>
  <c r="AI935" i="84"/>
  <c r="AE456" i="7" s="1"/>
  <c r="AG935" i="84"/>
  <c r="AC456" i="7"/>
  <c r="AE935" i="84"/>
  <c r="AA456" i="7" s="1"/>
  <c r="AC935" i="84"/>
  <c r="Y456" i="7"/>
  <c r="AA935" i="84"/>
  <c r="W456" i="7" s="1"/>
  <c r="Y935" i="84"/>
  <c r="U456" i="7"/>
  <c r="W935" i="84"/>
  <c r="S456" i="7" s="1"/>
  <c r="U935" i="84"/>
  <c r="Q456" i="7"/>
  <c r="S935" i="84"/>
  <c r="O456" i="7" s="1"/>
  <c r="Q935" i="84"/>
  <c r="M456" i="7"/>
  <c r="AH934" i="84"/>
  <c r="AD209" i="7" s="1"/>
  <c r="AF934" i="84"/>
  <c r="AB209" i="7"/>
  <c r="AD934" i="84"/>
  <c r="Z209" i="7" s="1"/>
  <c r="AB934" i="84"/>
  <c r="X209" i="7"/>
  <c r="Z934" i="84"/>
  <c r="V209" i="7" s="1"/>
  <c r="X934" i="84"/>
  <c r="T209" i="7"/>
  <c r="V934" i="84"/>
  <c r="R209" i="7" s="1"/>
  <c r="T934" i="84"/>
  <c r="P209" i="7"/>
  <c r="R934" i="84"/>
  <c r="N209" i="7" s="1"/>
  <c r="AI933" i="84"/>
  <c r="AG933" i="84"/>
  <c r="AE933" i="84"/>
  <c r="AC933" i="84"/>
  <c r="AA933" i="84"/>
  <c r="Y933" i="84"/>
  <c r="W933" i="84"/>
  <c r="U933" i="84"/>
  <c r="S933" i="84"/>
  <c r="Q933" i="84"/>
  <c r="P934" i="84"/>
  <c r="L209" i="7" s="1"/>
  <c r="O935" i="84"/>
  <c r="H456" i="7"/>
  <c r="J456" i="7" s="1"/>
  <c r="O933" i="84"/>
  <c r="P503" i="84"/>
  <c r="T503" i="84"/>
  <c r="X503" i="84"/>
  <c r="AB503" i="84"/>
  <c r="AF503" i="84"/>
  <c r="Q504" i="84"/>
  <c r="M164" i="7" s="1"/>
  <c r="S504" i="84"/>
  <c r="O164" i="7"/>
  <c r="U504" i="84"/>
  <c r="Q164" i="7" s="1"/>
  <c r="W504" i="84"/>
  <c r="S164" i="7"/>
  <c r="Y504" i="84"/>
  <c r="U164" i="7" s="1"/>
  <c r="AA504" i="84"/>
  <c r="W164" i="7"/>
  <c r="AC504" i="84"/>
  <c r="Y164" i="7" s="1"/>
  <c r="AE504" i="84"/>
  <c r="AA164" i="7"/>
  <c r="AG504" i="84"/>
  <c r="AC164" i="7" s="1"/>
  <c r="AI504" i="84"/>
  <c r="AE164" i="7"/>
  <c r="R505" i="84"/>
  <c r="N412" i="7" s="1"/>
  <c r="T505" i="84"/>
  <c r="P412" i="7"/>
  <c r="V505" i="84"/>
  <c r="R412" i="7" s="1"/>
  <c r="X505" i="84"/>
  <c r="T412" i="7"/>
  <c r="Z505" i="84"/>
  <c r="V412" i="7" s="1"/>
  <c r="AB505" i="84"/>
  <c r="X412" i="7"/>
  <c r="AD505" i="84"/>
  <c r="Z412" i="7" s="1"/>
  <c r="AF505" i="84"/>
  <c r="AB412" i="7"/>
  <c r="AH505" i="84"/>
  <c r="AD412" i="7" s="1"/>
  <c r="O524" i="84"/>
  <c r="H166" i="7"/>
  <c r="J166" i="7"/>
  <c r="P523" i="84"/>
  <c r="L414" i="7"/>
  <c r="T523" i="84"/>
  <c r="X523" i="84"/>
  <c r="AB523" i="84"/>
  <c r="AF523" i="84"/>
  <c r="Q524" i="84"/>
  <c r="M166" i="7"/>
  <c r="S524" i="84"/>
  <c r="O166" i="7" s="1"/>
  <c r="U524" i="84"/>
  <c r="Q166" i="7"/>
  <c r="W524" i="84"/>
  <c r="S166" i="7" s="1"/>
  <c r="Y524" i="84"/>
  <c r="U166" i="7"/>
  <c r="AA524" i="84"/>
  <c r="W166" i="7" s="1"/>
  <c r="AC524" i="84"/>
  <c r="Y166" i="7"/>
  <c r="AE524" i="84"/>
  <c r="AA166" i="7" s="1"/>
  <c r="AG524" i="84"/>
  <c r="AC166" i="7"/>
  <c r="AI524" i="84"/>
  <c r="AE166" i="7" s="1"/>
  <c r="R525" i="84"/>
  <c r="N414" i="7"/>
  <c r="T525" i="84"/>
  <c r="P414" i="7" s="1"/>
  <c r="V525" i="84"/>
  <c r="R414" i="7"/>
  <c r="X525" i="84"/>
  <c r="T414" i="7" s="1"/>
  <c r="Z525" i="84"/>
  <c r="V414" i="7"/>
  <c r="AB525" i="84"/>
  <c r="X414" i="7" s="1"/>
  <c r="AD525" i="84"/>
  <c r="Z414" i="7"/>
  <c r="AF525" i="84"/>
  <c r="AB414" i="7" s="1"/>
  <c r="AH525" i="84"/>
  <c r="AD414" i="7"/>
  <c r="O534" i="84"/>
  <c r="H167" i="7" s="1"/>
  <c r="J167" i="7" s="1"/>
  <c r="P535" i="84"/>
  <c r="L415" i="7" s="1"/>
  <c r="R533" i="84"/>
  <c r="V533" i="84"/>
  <c r="Z533" i="84"/>
  <c r="AD533" i="84"/>
  <c r="AH533" i="84"/>
  <c r="Q534" i="84"/>
  <c r="M167" i="7"/>
  <c r="S534" i="84"/>
  <c r="O167" i="7" s="1"/>
  <c r="U534" i="84"/>
  <c r="Q167" i="7"/>
  <c r="W534" i="84"/>
  <c r="S167" i="7" s="1"/>
  <c r="Y534" i="84"/>
  <c r="U167" i="7"/>
  <c r="AA534" i="84"/>
  <c r="W167" i="7" s="1"/>
  <c r="AC534" i="84"/>
  <c r="Y167" i="7"/>
  <c r="AE534" i="84"/>
  <c r="AA167" i="7" s="1"/>
  <c r="AG534" i="84"/>
  <c r="AC167" i="7"/>
  <c r="AI534" i="84"/>
  <c r="AE167" i="7" s="1"/>
  <c r="N415" i="7"/>
  <c r="R415" i="7"/>
  <c r="V415" i="7"/>
  <c r="Z415" i="7"/>
  <c r="AD415" i="7"/>
  <c r="E167" i="7"/>
  <c r="Q553" i="84"/>
  <c r="S553" i="84"/>
  <c r="U553" i="84"/>
  <c r="W553" i="84"/>
  <c r="Y553" i="84"/>
  <c r="AA553" i="84"/>
  <c r="AC553" i="84"/>
  <c r="AE553" i="84"/>
  <c r="AG553" i="84"/>
  <c r="AI553" i="84"/>
  <c r="O564" i="84"/>
  <c r="H175" i="7"/>
  <c r="P565" i="84"/>
  <c r="L422" i="7" s="1"/>
  <c r="P563" i="84"/>
  <c r="R563" i="84"/>
  <c r="T563" i="84"/>
  <c r="V563" i="84"/>
  <c r="X563" i="84"/>
  <c r="Z563" i="84"/>
  <c r="AB563" i="84"/>
  <c r="AD563" i="84"/>
  <c r="AF563" i="84"/>
  <c r="AH563" i="84"/>
  <c r="Q564" i="84"/>
  <c r="M175" i="7" s="1"/>
  <c r="S564" i="84"/>
  <c r="O175" i="7"/>
  <c r="U564" i="84"/>
  <c r="Q175" i="7" s="1"/>
  <c r="W564" i="84"/>
  <c r="S175" i="7"/>
  <c r="Y564" i="84"/>
  <c r="U175" i="7" s="1"/>
  <c r="AA564" i="84"/>
  <c r="W175" i="7"/>
  <c r="AC564" i="84"/>
  <c r="Y175" i="7" s="1"/>
  <c r="AE564" i="84"/>
  <c r="AA175" i="7"/>
  <c r="AG564" i="84"/>
  <c r="AC175" i="7" s="1"/>
  <c r="AI564" i="84"/>
  <c r="AE175" i="7"/>
  <c r="R565" i="84"/>
  <c r="N422" i="7" s="1"/>
  <c r="T565" i="84"/>
  <c r="P422" i="7"/>
  <c r="V565" i="84"/>
  <c r="R422" i="7" s="1"/>
  <c r="X565" i="84"/>
  <c r="T422" i="7"/>
  <c r="Z565" i="84"/>
  <c r="V422" i="7" s="1"/>
  <c r="AB565" i="84"/>
  <c r="X422" i="7"/>
  <c r="AD565" i="84"/>
  <c r="Z422" i="7" s="1"/>
  <c r="AF565" i="84"/>
  <c r="AB422" i="7"/>
  <c r="AH565" i="84"/>
  <c r="AD422" i="7" s="1"/>
  <c r="Q573" i="84"/>
  <c r="S573" i="84"/>
  <c r="U573" i="84"/>
  <c r="W573" i="84"/>
  <c r="Y573" i="84"/>
  <c r="AA573" i="84"/>
  <c r="AC573" i="84"/>
  <c r="AE573" i="84"/>
  <c r="AG573" i="84"/>
  <c r="AI573" i="84"/>
  <c r="O584" i="84"/>
  <c r="H177" i="7" s="1"/>
  <c r="J177" i="7" s="1"/>
  <c r="P583" i="84"/>
  <c r="P585" i="84"/>
  <c r="L424" i="7" s="1"/>
  <c r="R583" i="84"/>
  <c r="T583" i="84"/>
  <c r="V583" i="84"/>
  <c r="X583" i="84"/>
  <c r="Z583" i="84"/>
  <c r="AB583" i="84"/>
  <c r="AD583" i="84"/>
  <c r="AF583" i="84"/>
  <c r="AH583" i="84"/>
  <c r="Q584" i="84"/>
  <c r="M177" i="7" s="1"/>
  <c r="S584" i="84"/>
  <c r="O177" i="7"/>
  <c r="U584" i="84"/>
  <c r="Q177" i="7" s="1"/>
  <c r="W584" i="84"/>
  <c r="S177" i="7"/>
  <c r="Y584" i="84"/>
  <c r="U177" i="7" s="1"/>
  <c r="AA584" i="84"/>
  <c r="W177" i="7"/>
  <c r="AC584" i="84"/>
  <c r="Y177" i="7" s="1"/>
  <c r="AE584" i="84"/>
  <c r="AA177" i="7"/>
  <c r="AG584" i="84"/>
  <c r="AC177" i="7" s="1"/>
  <c r="AI584" i="84"/>
  <c r="AE177" i="7"/>
  <c r="R585" i="84"/>
  <c r="N424" i="7" s="1"/>
  <c r="T585" i="84"/>
  <c r="P424" i="7"/>
  <c r="V585" i="84"/>
  <c r="R424" i="7" s="1"/>
  <c r="X585" i="84"/>
  <c r="T424" i="7"/>
  <c r="Z585" i="84"/>
  <c r="V424" i="7" s="1"/>
  <c r="AB585" i="84"/>
  <c r="X424" i="7"/>
  <c r="AD585" i="84"/>
  <c r="Z424" i="7" s="1"/>
  <c r="AF585" i="84"/>
  <c r="AB424" i="7"/>
  <c r="AH585" i="84"/>
  <c r="AD424" i="7" s="1"/>
  <c r="O616" i="84"/>
  <c r="H179" i="7"/>
  <c r="P616" i="84"/>
  <c r="L179" i="7" s="1"/>
  <c r="P617" i="84"/>
  <c r="L426" i="7"/>
  <c r="Q616" i="84"/>
  <c r="M179" i="7" s="1"/>
  <c r="S616" i="84"/>
  <c r="O179" i="7"/>
  <c r="U616" i="84"/>
  <c r="Q179" i="7" s="1"/>
  <c r="W616" i="84"/>
  <c r="S179" i="7"/>
  <c r="Y616" i="84"/>
  <c r="U179" i="7" s="1"/>
  <c r="AA616" i="84"/>
  <c r="W179" i="7"/>
  <c r="AC616" i="84"/>
  <c r="Y179" i="7" s="1"/>
  <c r="AE616" i="84"/>
  <c r="AA179" i="7"/>
  <c r="AG616" i="84"/>
  <c r="AC179" i="7" s="1"/>
  <c r="AI616" i="84"/>
  <c r="AE179" i="7"/>
  <c r="R617" i="84"/>
  <c r="N426" i="7" s="1"/>
  <c r="T617" i="84"/>
  <c r="P426" i="7"/>
  <c r="V617" i="84"/>
  <c r="R426" i="7" s="1"/>
  <c r="X617" i="84"/>
  <c r="T426" i="7"/>
  <c r="Z617" i="84"/>
  <c r="V426" i="7" s="1"/>
  <c r="AB617" i="84"/>
  <c r="X426" i="7"/>
  <c r="AD617" i="84"/>
  <c r="Z426" i="7" s="1"/>
  <c r="AF617" i="84"/>
  <c r="AB426" i="7"/>
  <c r="AH617" i="84"/>
  <c r="AD426" i="7" s="1"/>
  <c r="Q625" i="84"/>
  <c r="S625" i="84"/>
  <c r="U625" i="84"/>
  <c r="W625" i="84"/>
  <c r="Y625" i="84"/>
  <c r="AA625" i="84"/>
  <c r="AC625" i="84"/>
  <c r="AE625" i="84"/>
  <c r="AG625" i="84"/>
  <c r="AI625" i="84"/>
  <c r="O636" i="84"/>
  <c r="H181" i="7" s="1"/>
  <c r="J181" i="7" s="1"/>
  <c r="P635" i="84"/>
  <c r="P637" i="84"/>
  <c r="L428" i="7" s="1"/>
  <c r="R635" i="84"/>
  <c r="T635" i="84"/>
  <c r="V635" i="84"/>
  <c r="X635" i="84"/>
  <c r="Z635" i="84"/>
  <c r="AB635" i="84"/>
  <c r="AD635" i="84"/>
  <c r="AF635" i="84"/>
  <c r="AH635" i="84"/>
  <c r="Q636" i="84"/>
  <c r="M181" i="7"/>
  <c r="S636" i="84"/>
  <c r="O181" i="7" s="1"/>
  <c r="U636" i="84"/>
  <c r="Q181" i="7"/>
  <c r="W636" i="84"/>
  <c r="S181" i="7" s="1"/>
  <c r="Y636" i="84"/>
  <c r="U181" i="7"/>
  <c r="AA636" i="84"/>
  <c r="W181" i="7" s="1"/>
  <c r="AC636" i="84"/>
  <c r="Y181" i="7"/>
  <c r="AE636" i="84"/>
  <c r="AA181" i="7" s="1"/>
  <c r="AG636" i="84"/>
  <c r="AC181" i="7"/>
  <c r="AI636" i="84"/>
  <c r="AE181" i="7" s="1"/>
  <c r="R637" i="84"/>
  <c r="N428" i="7"/>
  <c r="T637" i="84"/>
  <c r="P428" i="7" s="1"/>
  <c r="V637" i="84"/>
  <c r="R428" i="7"/>
  <c r="X637" i="84"/>
  <c r="T428" i="7" s="1"/>
  <c r="Z637" i="84"/>
  <c r="V428" i="7" s="1"/>
  <c r="AB637" i="84"/>
  <c r="X428" i="7" s="1"/>
  <c r="AD637" i="84"/>
  <c r="Z428" i="7"/>
  <c r="AF637" i="84"/>
  <c r="AB428" i="7" s="1"/>
  <c r="AH637" i="84"/>
  <c r="AD428" i="7"/>
  <c r="Q645" i="84"/>
  <c r="S645" i="84"/>
  <c r="U645" i="84"/>
  <c r="W645" i="84"/>
  <c r="Y645" i="84"/>
  <c r="AA645" i="84"/>
  <c r="AC645" i="84"/>
  <c r="AE645" i="84"/>
  <c r="AG645" i="84"/>
  <c r="AI645" i="84"/>
  <c r="O656" i="84"/>
  <c r="H183" i="7"/>
  <c r="J183" i="7" s="1"/>
  <c r="P655" i="84"/>
  <c r="P657" i="84"/>
  <c r="L430" i="7"/>
  <c r="R655" i="84"/>
  <c r="T655" i="84"/>
  <c r="V655" i="84"/>
  <c r="X655" i="84"/>
  <c r="Z655" i="84"/>
  <c r="AB655" i="84"/>
  <c r="AD655" i="84"/>
  <c r="AF655" i="84"/>
  <c r="AH655" i="84"/>
  <c r="Q656" i="84"/>
  <c r="M183" i="7"/>
  <c r="S656" i="84"/>
  <c r="O183" i="7" s="1"/>
  <c r="U656" i="84"/>
  <c r="Q183" i="7"/>
  <c r="W656" i="84"/>
  <c r="S183" i="7" s="1"/>
  <c r="Y656" i="84"/>
  <c r="U183" i="7"/>
  <c r="AA656" i="84"/>
  <c r="W183" i="7" s="1"/>
  <c r="AC656" i="84"/>
  <c r="Y183" i="7"/>
  <c r="AE656" i="84"/>
  <c r="AA183" i="7" s="1"/>
  <c r="AG656" i="84"/>
  <c r="AC183" i="7"/>
  <c r="AI656" i="84"/>
  <c r="AE183" i="7" s="1"/>
  <c r="R657" i="84"/>
  <c r="N430" i="7"/>
  <c r="T657" i="84"/>
  <c r="P430" i="7" s="1"/>
  <c r="V657" i="84"/>
  <c r="R430" i="7"/>
  <c r="X657" i="84"/>
  <c r="T430" i="7" s="1"/>
  <c r="Z657" i="84"/>
  <c r="V430" i="7"/>
  <c r="AB657" i="84"/>
  <c r="X430" i="7" s="1"/>
  <c r="AD657" i="84"/>
  <c r="Z430" i="7"/>
  <c r="AF657" i="84"/>
  <c r="AB430" i="7" s="1"/>
  <c r="AH657" i="84"/>
  <c r="AD430" i="7"/>
  <c r="Q665" i="84"/>
  <c r="S665" i="84"/>
  <c r="U665" i="84"/>
  <c r="W665" i="84"/>
  <c r="Y665" i="84"/>
  <c r="AA665" i="84"/>
  <c r="AC665" i="84"/>
  <c r="AE665" i="84"/>
  <c r="AG665" i="84"/>
  <c r="AI665" i="84"/>
  <c r="O676" i="84"/>
  <c r="H185" i="7"/>
  <c r="J185" i="7" s="1"/>
  <c r="P677" i="84"/>
  <c r="L432" i="7" s="1"/>
  <c r="T675" i="84"/>
  <c r="X675" i="84"/>
  <c r="AB675" i="84"/>
  <c r="AF675" i="84"/>
  <c r="Q676" i="84"/>
  <c r="M185" i="7"/>
  <c r="U676" i="84"/>
  <c r="Q185" i="7" s="1"/>
  <c r="Y676" i="84"/>
  <c r="U185" i="7"/>
  <c r="AC676" i="84"/>
  <c r="Y185" i="7" s="1"/>
  <c r="AG676" i="84"/>
  <c r="AC185" i="7" s="1"/>
  <c r="R677" i="84"/>
  <c r="N432" i="7" s="1"/>
  <c r="V677" i="84"/>
  <c r="R432" i="7" s="1"/>
  <c r="Z677" i="84"/>
  <c r="V432" i="7" s="1"/>
  <c r="AD677" i="84"/>
  <c r="Z432" i="7"/>
  <c r="AH677" i="84"/>
  <c r="AD432" i="7" s="1"/>
  <c r="Q685" i="84"/>
  <c r="U685" i="84"/>
  <c r="Y685" i="84"/>
  <c r="AC685" i="84"/>
  <c r="AG685" i="84"/>
  <c r="S687" i="84"/>
  <c r="O433" i="7" s="1"/>
  <c r="W687" i="84"/>
  <c r="S433" i="7"/>
  <c r="AA687" i="84"/>
  <c r="W433" i="7" s="1"/>
  <c r="AE687" i="84"/>
  <c r="AA433" i="7"/>
  <c r="AI687" i="84"/>
  <c r="AE433" i="7" s="1"/>
  <c r="Q705" i="84"/>
  <c r="U705" i="84"/>
  <c r="Y705" i="84"/>
  <c r="AC705" i="84"/>
  <c r="AG705" i="84"/>
  <c r="S707" i="84"/>
  <c r="O435" i="7"/>
  <c r="W707" i="84"/>
  <c r="S435" i="7" s="1"/>
  <c r="AA707" i="84"/>
  <c r="W435" i="7"/>
  <c r="AE707" i="84"/>
  <c r="AA435" i="7" s="1"/>
  <c r="AI707" i="84"/>
  <c r="AE435" i="7"/>
  <c r="S733" i="84"/>
  <c r="O437" i="7" s="1"/>
  <c r="W733" i="84"/>
  <c r="S437" i="7" s="1"/>
  <c r="AA733" i="84"/>
  <c r="W437" i="7" s="1"/>
  <c r="AE733" i="84"/>
  <c r="AA437" i="7"/>
  <c r="AI733" i="84"/>
  <c r="AE437" i="7" s="1"/>
  <c r="Q751" i="84"/>
  <c r="U751" i="84"/>
  <c r="Y751" i="84"/>
  <c r="AC751" i="84"/>
  <c r="AG751" i="84"/>
  <c r="S753" i="84"/>
  <c r="O439" i="7" s="1"/>
  <c r="W753" i="84"/>
  <c r="S439" i="7"/>
  <c r="AA753" i="84"/>
  <c r="W439" i="7" s="1"/>
  <c r="AE753" i="84"/>
  <c r="AA439" i="7"/>
  <c r="AI753" i="84"/>
  <c r="AE439" i="7" s="1"/>
  <c r="Q777" i="84"/>
  <c r="U777" i="84"/>
  <c r="Y777" i="84"/>
  <c r="AC777" i="84"/>
  <c r="AG777" i="84"/>
  <c r="S779" i="84"/>
  <c r="O441" i="7"/>
  <c r="W779" i="84"/>
  <c r="S441" i="7" s="1"/>
  <c r="AA779" i="84"/>
  <c r="W441" i="7"/>
  <c r="AE779" i="84"/>
  <c r="AA441" i="7" s="1"/>
  <c r="AI779" i="84"/>
  <c r="AE441" i="7"/>
  <c r="Q797" i="84"/>
  <c r="U797" i="84"/>
  <c r="Y797" i="84"/>
  <c r="AC797" i="84"/>
  <c r="AG797" i="84"/>
  <c r="S799" i="84"/>
  <c r="O443" i="7"/>
  <c r="W799" i="84"/>
  <c r="S443" i="7" s="1"/>
  <c r="AA799" i="84"/>
  <c r="W443" i="7"/>
  <c r="AE799" i="84"/>
  <c r="AA443" i="7" s="1"/>
  <c r="AI799" i="84"/>
  <c r="AE443" i="7"/>
  <c r="S834" i="84"/>
  <c r="O199" i="7" s="1"/>
  <c r="W834" i="84"/>
  <c r="S199" i="7"/>
  <c r="AA834" i="84"/>
  <c r="W199" i="7" s="1"/>
  <c r="AE834" i="84"/>
  <c r="AA199" i="7"/>
  <c r="AI834" i="84"/>
  <c r="AE199" i="7" s="1"/>
  <c r="T835" i="84"/>
  <c r="P446" i="7"/>
  <c r="X835" i="84"/>
  <c r="T446" i="7" s="1"/>
  <c r="AB835" i="84"/>
  <c r="X446" i="7"/>
  <c r="AF835" i="84"/>
  <c r="AB446" i="7" s="1"/>
  <c r="S843" i="84"/>
  <c r="W843" i="84"/>
  <c r="AA843" i="84"/>
  <c r="AE843" i="84"/>
  <c r="AI843" i="84"/>
  <c r="Q845" i="84"/>
  <c r="M447" i="7"/>
  <c r="U845" i="84"/>
  <c r="Q447" i="7" s="1"/>
  <c r="Y845" i="84"/>
  <c r="U447" i="7"/>
  <c r="AC845" i="84"/>
  <c r="Y447" i="7" s="1"/>
  <c r="AG845" i="84"/>
  <c r="AC447" i="7" s="1"/>
  <c r="P853" i="84"/>
  <c r="R853" i="84"/>
  <c r="V853" i="84"/>
  <c r="Z853" i="84"/>
  <c r="AD853" i="84"/>
  <c r="AH853" i="84"/>
  <c r="S854" i="84"/>
  <c r="O201" i="7" s="1"/>
  <c r="W854" i="84"/>
  <c r="S201" i="7" s="1"/>
  <c r="AA854" i="84"/>
  <c r="W201" i="7"/>
  <c r="AE854" i="84"/>
  <c r="AA201" i="7" s="1"/>
  <c r="AI854" i="84"/>
  <c r="AE201" i="7"/>
  <c r="T855" i="84"/>
  <c r="P448" i="7" s="1"/>
  <c r="X855" i="84"/>
  <c r="T448" i="7"/>
  <c r="AB855" i="84"/>
  <c r="X448" i="7" s="1"/>
  <c r="AF855" i="84"/>
  <c r="AB448" i="7" s="1"/>
  <c r="S863" i="84"/>
  <c r="W863" i="84"/>
  <c r="AA863" i="84"/>
  <c r="AE863" i="84"/>
  <c r="AI863" i="84"/>
  <c r="Q865" i="84"/>
  <c r="M449" i="7"/>
  <c r="U865" i="84"/>
  <c r="Q449" i="7" s="1"/>
  <c r="Y865" i="84"/>
  <c r="U449" i="7"/>
  <c r="AC865" i="84"/>
  <c r="Y449" i="7" s="1"/>
  <c r="AG865" i="84"/>
  <c r="AC449" i="7"/>
  <c r="P873" i="84"/>
  <c r="R873" i="84"/>
  <c r="V873" i="84"/>
  <c r="Z873" i="84"/>
  <c r="AD873" i="84"/>
  <c r="AH873" i="84"/>
  <c r="S874" i="84"/>
  <c r="O203" i="7"/>
  <c r="W874" i="84"/>
  <c r="S203" i="7" s="1"/>
  <c r="AA874" i="84"/>
  <c r="W203" i="7"/>
  <c r="AE874" i="84"/>
  <c r="AA203" i="7" s="1"/>
  <c r="AI874" i="84"/>
  <c r="AE203" i="7"/>
  <c r="T875" i="84"/>
  <c r="P450" i="7" s="1"/>
  <c r="X875" i="84"/>
  <c r="T450" i="7"/>
  <c r="AB875" i="84"/>
  <c r="X450" i="7" s="1"/>
  <c r="AF875" i="84"/>
  <c r="AB450" i="7"/>
  <c r="S883" i="84"/>
  <c r="W883" i="84"/>
  <c r="AA883" i="84"/>
  <c r="AE883" i="84"/>
  <c r="AI883" i="84"/>
  <c r="Q885" i="84"/>
  <c r="M451" i="7" s="1"/>
  <c r="U885" i="84"/>
  <c r="Q451" i="7" s="1"/>
  <c r="Y885" i="84"/>
  <c r="U451" i="7" s="1"/>
  <c r="AC885" i="84"/>
  <c r="Y451" i="7" s="1"/>
  <c r="AG885" i="84"/>
  <c r="AC451" i="7" s="1"/>
  <c r="P893" i="84"/>
  <c r="R893" i="84"/>
  <c r="V893" i="84"/>
  <c r="Z893" i="84"/>
  <c r="AD893" i="84"/>
  <c r="AH893" i="84"/>
  <c r="S894" i="84"/>
  <c r="O205" i="7" s="1"/>
  <c r="W894" i="84"/>
  <c r="S205" i="7"/>
  <c r="AA894" i="84"/>
  <c r="W205" i="7" s="1"/>
  <c r="AE894" i="84"/>
  <c r="AA205" i="7" s="1"/>
  <c r="AI894" i="84"/>
  <c r="AE205" i="7" s="1"/>
  <c r="T895" i="84"/>
  <c r="P452" i="7" s="1"/>
  <c r="X895" i="84"/>
  <c r="T452" i="7" s="1"/>
  <c r="AB895" i="84"/>
  <c r="X452" i="7"/>
  <c r="AF895" i="84"/>
  <c r="AB452" i="7" s="1"/>
  <c r="S903" i="84"/>
  <c r="W903" i="84"/>
  <c r="AA903" i="84"/>
  <c r="AE903" i="84"/>
  <c r="AI903" i="84"/>
  <c r="Q905" i="84"/>
  <c r="M453" i="7" s="1"/>
  <c r="U905" i="84"/>
  <c r="Q453" i="7"/>
  <c r="Y905" i="84"/>
  <c r="U453" i="7" s="1"/>
  <c r="AC905" i="84"/>
  <c r="Y453" i="7"/>
  <c r="AG905" i="84"/>
  <c r="AC453" i="7" s="1"/>
  <c r="P913" i="84"/>
  <c r="R913" i="84"/>
  <c r="V913" i="84"/>
  <c r="Z913" i="84"/>
  <c r="AD913" i="84"/>
  <c r="AH913" i="84"/>
  <c r="S914" i="84"/>
  <c r="O207" i="7" s="1"/>
  <c r="W914" i="84"/>
  <c r="S207" i="7"/>
  <c r="AA914" i="84"/>
  <c r="W207" i="7" s="1"/>
  <c r="AE914" i="84"/>
  <c r="AA207" i="7"/>
  <c r="AI914" i="84"/>
  <c r="AE207" i="7" s="1"/>
  <c r="T915" i="84"/>
  <c r="P454" i="7"/>
  <c r="X915" i="84"/>
  <c r="T454" i="7" s="1"/>
  <c r="AB915" i="84"/>
  <c r="X454" i="7"/>
  <c r="AF915" i="84"/>
  <c r="AB454" i="7" s="1"/>
  <c r="S923" i="84"/>
  <c r="W923" i="84"/>
  <c r="AA923" i="84"/>
  <c r="AE923" i="84"/>
  <c r="AI923" i="84"/>
  <c r="Q925" i="84"/>
  <c r="M455" i="7"/>
  <c r="U925" i="84"/>
  <c r="Q455" i="7" s="1"/>
  <c r="Y925" i="84"/>
  <c r="U455" i="7"/>
  <c r="AC925" i="84"/>
  <c r="Y455" i="7" s="1"/>
  <c r="AG925" i="84"/>
  <c r="AC455" i="7" s="1"/>
  <c r="P933" i="84"/>
  <c r="R933" i="84"/>
  <c r="V933" i="84"/>
  <c r="Z933" i="84"/>
  <c r="AD933" i="84"/>
  <c r="AH933" i="84"/>
  <c r="S934" i="84"/>
  <c r="O209" i="7" s="1"/>
  <c r="W934" i="84"/>
  <c r="S209" i="7" s="1"/>
  <c r="AA934" i="84"/>
  <c r="W209" i="7"/>
  <c r="AE934" i="84"/>
  <c r="AA209" i="7" s="1"/>
  <c r="AI934" i="84"/>
  <c r="AE209" i="7"/>
  <c r="T935" i="84"/>
  <c r="P456" i="7" s="1"/>
  <c r="X935" i="84"/>
  <c r="T456" i="7"/>
  <c r="AB935" i="84"/>
  <c r="X456" i="7" s="1"/>
  <c r="AF935" i="84"/>
  <c r="AB456" i="7" s="1"/>
  <c r="E174" i="7"/>
  <c r="E177" i="7"/>
  <c r="E181" i="7"/>
  <c r="E185" i="7"/>
  <c r="E201" i="7"/>
  <c r="E205" i="7"/>
  <c r="E209" i="7"/>
  <c r="AI697" i="84"/>
  <c r="AE434" i="7" s="1"/>
  <c r="AG697" i="84"/>
  <c r="AC434" i="7"/>
  <c r="AE697" i="84"/>
  <c r="AA434" i="7" s="1"/>
  <c r="AC697" i="84"/>
  <c r="Y434" i="7"/>
  <c r="AA697" i="84"/>
  <c r="W434" i="7" s="1"/>
  <c r="Y697" i="84"/>
  <c r="U434" i="7"/>
  <c r="W697" i="84"/>
  <c r="S434" i="7" s="1"/>
  <c r="U697" i="84"/>
  <c r="Q434" i="7"/>
  <c r="S697" i="84"/>
  <c r="O434" i="7" s="1"/>
  <c r="Q697" i="84"/>
  <c r="M434" i="7"/>
  <c r="AH696" i="84"/>
  <c r="AD187" i="7" s="1"/>
  <c r="AF696" i="84"/>
  <c r="AB187" i="7"/>
  <c r="AD696" i="84"/>
  <c r="Z187" i="7" s="1"/>
  <c r="AB696" i="84"/>
  <c r="X187" i="7"/>
  <c r="Z696" i="84"/>
  <c r="V187" i="7" s="1"/>
  <c r="X696" i="84"/>
  <c r="T187" i="7"/>
  <c r="V696" i="84"/>
  <c r="R187" i="7" s="1"/>
  <c r="T696" i="84"/>
  <c r="P187" i="7"/>
  <c r="R696" i="84"/>
  <c r="N187" i="7" s="1"/>
  <c r="AI695" i="84"/>
  <c r="AG695" i="84"/>
  <c r="AE695" i="84"/>
  <c r="AC695" i="84"/>
  <c r="AA695" i="84"/>
  <c r="Y695" i="84"/>
  <c r="W695" i="84"/>
  <c r="U695" i="84"/>
  <c r="S695" i="84"/>
  <c r="Q695" i="84"/>
  <c r="P696" i="84"/>
  <c r="L187" i="7" s="1"/>
  <c r="O697" i="84"/>
  <c r="H434" i="7"/>
  <c r="J434" i="7"/>
  <c r="O695" i="84"/>
  <c r="AI717" i="84"/>
  <c r="AE436" i="7"/>
  <c r="AG717" i="84"/>
  <c r="AC436" i="7" s="1"/>
  <c r="AE717" i="84"/>
  <c r="AA436" i="7"/>
  <c r="AC717" i="84"/>
  <c r="Y436" i="7" s="1"/>
  <c r="AA717" i="84"/>
  <c r="W436" i="7"/>
  <c r="Y717" i="84"/>
  <c r="U436" i="7" s="1"/>
  <c r="W717" i="84"/>
  <c r="S436" i="7"/>
  <c r="U717" i="84"/>
  <c r="Q436" i="7" s="1"/>
  <c r="S717" i="84"/>
  <c r="O436" i="7"/>
  <c r="Q717" i="84"/>
  <c r="M436" i="7" s="1"/>
  <c r="AH716" i="84"/>
  <c r="AD189" i="7"/>
  <c r="AF716" i="84"/>
  <c r="AB189" i="7" s="1"/>
  <c r="AD716" i="84"/>
  <c r="Z189" i="7"/>
  <c r="AB716" i="84"/>
  <c r="X189" i="7" s="1"/>
  <c r="Z716" i="84"/>
  <c r="V189" i="7"/>
  <c r="X716" i="84"/>
  <c r="T189" i="7" s="1"/>
  <c r="V716" i="84"/>
  <c r="R189" i="7"/>
  <c r="T716" i="84"/>
  <c r="P189" i="7" s="1"/>
  <c r="R716" i="84"/>
  <c r="N189" i="7"/>
  <c r="AI715" i="84"/>
  <c r="AG715" i="84"/>
  <c r="AE715" i="84"/>
  <c r="AC715" i="84"/>
  <c r="AA715" i="84"/>
  <c r="Y715" i="84"/>
  <c r="W715" i="84"/>
  <c r="U715" i="84"/>
  <c r="S715" i="84"/>
  <c r="Q715" i="84"/>
  <c r="P716" i="84"/>
  <c r="L189" i="7"/>
  <c r="O717" i="84"/>
  <c r="H436" i="7" s="1"/>
  <c r="J436" i="7" s="1"/>
  <c r="O715" i="84"/>
  <c r="AI743" i="84"/>
  <c r="AE438" i="7" s="1"/>
  <c r="AG743" i="84"/>
  <c r="AC438" i="7"/>
  <c r="AE743" i="84"/>
  <c r="AA438" i="7" s="1"/>
  <c r="AC743" i="84"/>
  <c r="Y438" i="7"/>
  <c r="AA743" i="84"/>
  <c r="W438" i="7" s="1"/>
  <c r="Y743" i="84"/>
  <c r="U438" i="7"/>
  <c r="W743" i="84"/>
  <c r="S438" i="7" s="1"/>
  <c r="U743" i="84"/>
  <c r="Q438" i="7"/>
  <c r="S743" i="84"/>
  <c r="O438" i="7" s="1"/>
  <c r="Q743" i="84"/>
  <c r="M438" i="7"/>
  <c r="AH742" i="84"/>
  <c r="AD191" i="7" s="1"/>
  <c r="AF742" i="84"/>
  <c r="AB191" i="7"/>
  <c r="AD742" i="84"/>
  <c r="Z191" i="7" s="1"/>
  <c r="AB742" i="84"/>
  <c r="X191" i="7"/>
  <c r="Z742" i="84"/>
  <c r="V191" i="7" s="1"/>
  <c r="X742" i="84"/>
  <c r="T191" i="7"/>
  <c r="V742" i="84"/>
  <c r="R191" i="7" s="1"/>
  <c r="T742" i="84"/>
  <c r="P191" i="7"/>
  <c r="R742" i="84"/>
  <c r="N191" i="7" s="1"/>
  <c r="AI741" i="84"/>
  <c r="AG741" i="84"/>
  <c r="AE741" i="84"/>
  <c r="AC741" i="84"/>
  <c r="AA741" i="84"/>
  <c r="Y741" i="84"/>
  <c r="W741" i="84"/>
  <c r="U741" i="84"/>
  <c r="S741" i="84"/>
  <c r="Q741" i="84"/>
  <c r="P742" i="84"/>
  <c r="L191" i="7" s="1"/>
  <c r="O743" i="84"/>
  <c r="H438" i="7"/>
  <c r="J438" i="7"/>
  <c r="O741" i="84"/>
  <c r="AI769" i="84"/>
  <c r="AE440" i="7"/>
  <c r="AG769" i="84"/>
  <c r="AC440" i="7" s="1"/>
  <c r="AE769" i="84"/>
  <c r="AA440" i="7"/>
  <c r="AC769" i="84"/>
  <c r="Y440" i="7" s="1"/>
  <c r="AA769" i="84"/>
  <c r="W440" i="7"/>
  <c r="Y769" i="84"/>
  <c r="U440" i="7" s="1"/>
  <c r="W769" i="84"/>
  <c r="S440" i="7"/>
  <c r="U769" i="84"/>
  <c r="Q440" i="7" s="1"/>
  <c r="S769" i="84"/>
  <c r="O440" i="7"/>
  <c r="Q769" i="84"/>
  <c r="M440" i="7" s="1"/>
  <c r="AH768" i="84"/>
  <c r="AD193" i="7"/>
  <c r="AF768" i="84"/>
  <c r="AB193" i="7" s="1"/>
  <c r="AB768" i="84"/>
  <c r="X193" i="7"/>
  <c r="Z768" i="84"/>
  <c r="V193" i="7" s="1"/>
  <c r="X768" i="84"/>
  <c r="T193" i="7"/>
  <c r="V768" i="84"/>
  <c r="R193" i="7" s="1"/>
  <c r="T768" i="84"/>
  <c r="P193" i="7"/>
  <c r="R768" i="84"/>
  <c r="N193" i="7" s="1"/>
  <c r="P768" i="84"/>
  <c r="L193" i="7"/>
  <c r="AI789" i="84"/>
  <c r="AE442" i="7" s="1"/>
  <c r="AG789" i="84"/>
  <c r="AC442" i="7"/>
  <c r="AE789" i="84"/>
  <c r="AA442" i="7" s="1"/>
  <c r="AC789" i="84"/>
  <c r="Y442" i="7"/>
  <c r="AA789" i="84"/>
  <c r="W442" i="7" s="1"/>
  <c r="Y789" i="84"/>
  <c r="U442" i="7"/>
  <c r="W789" i="84"/>
  <c r="S442" i="7" s="1"/>
  <c r="U789" i="84"/>
  <c r="Q442" i="7"/>
  <c r="S789" i="84"/>
  <c r="O442" i="7" s="1"/>
  <c r="Q789" i="84"/>
  <c r="M442" i="7"/>
  <c r="AH788" i="84"/>
  <c r="AD195" i="7" s="1"/>
  <c r="AF788" i="84"/>
  <c r="AB195" i="7"/>
  <c r="AD788" i="84"/>
  <c r="Z195" i="7" s="1"/>
  <c r="AB788" i="84"/>
  <c r="X195" i="7"/>
  <c r="Z788" i="84"/>
  <c r="V195" i="7" s="1"/>
  <c r="X788" i="84"/>
  <c r="T195" i="7"/>
  <c r="V788" i="84"/>
  <c r="R195" i="7" s="1"/>
  <c r="T788" i="84"/>
  <c r="P195" i="7"/>
  <c r="R788" i="84"/>
  <c r="N195" i="7" s="1"/>
  <c r="AI787" i="84"/>
  <c r="AG787" i="84"/>
  <c r="AE787" i="84"/>
  <c r="AC787" i="84"/>
  <c r="AA787" i="84"/>
  <c r="Y787" i="84"/>
  <c r="W787" i="84"/>
  <c r="U787" i="84"/>
  <c r="S787" i="84"/>
  <c r="Q787" i="84"/>
  <c r="P788" i="84"/>
  <c r="L195" i="7" s="1"/>
  <c r="O789" i="84"/>
  <c r="H442" i="7"/>
  <c r="J442" i="7"/>
  <c r="O787" i="84"/>
  <c r="AI809" i="84"/>
  <c r="AE444" i="7"/>
  <c r="AG809" i="84"/>
  <c r="AC444" i="7" s="1"/>
  <c r="AE809" i="84"/>
  <c r="AA444" i="7"/>
  <c r="AC809" i="84"/>
  <c r="Y444" i="7" s="1"/>
  <c r="AA809" i="84"/>
  <c r="W444" i="7"/>
  <c r="Y809" i="84"/>
  <c r="U444" i="7" s="1"/>
  <c r="W809" i="84"/>
  <c r="S444" i="7"/>
  <c r="U809" i="84"/>
  <c r="Q444" i="7" s="1"/>
  <c r="S809" i="84"/>
  <c r="O444" i="7"/>
  <c r="Q809" i="84"/>
  <c r="M444" i="7" s="1"/>
  <c r="AH808" i="84"/>
  <c r="AD197" i="7"/>
  <c r="AF808" i="84"/>
  <c r="AB197" i="7" s="1"/>
  <c r="AD808" i="84"/>
  <c r="Z197" i="7"/>
  <c r="AB808" i="84"/>
  <c r="X197" i="7" s="1"/>
  <c r="Z808" i="84"/>
  <c r="V197" i="7"/>
  <c r="X808" i="84"/>
  <c r="T197" i="7" s="1"/>
  <c r="V808" i="84"/>
  <c r="R197" i="7"/>
  <c r="T808" i="84"/>
  <c r="P197" i="7" s="1"/>
  <c r="R808" i="84"/>
  <c r="N197" i="7"/>
  <c r="AI807" i="84"/>
  <c r="AG807" i="84"/>
  <c r="AE807" i="84"/>
  <c r="AC807" i="84"/>
  <c r="AA807" i="84"/>
  <c r="Y807" i="84"/>
  <c r="W807" i="84"/>
  <c r="U807" i="84"/>
  <c r="S807" i="84"/>
  <c r="Q807" i="84"/>
  <c r="P808" i="84"/>
  <c r="L197" i="7"/>
  <c r="O809" i="84"/>
  <c r="H444" i="7" s="1"/>
  <c r="J444" i="7" s="1"/>
  <c r="O807" i="84"/>
  <c r="E198" i="7"/>
  <c r="AI819" i="84"/>
  <c r="AE445" i="7" s="1"/>
  <c r="AG819" i="84"/>
  <c r="AC445" i="7"/>
  <c r="AE819" i="84"/>
  <c r="AA445" i="7" s="1"/>
  <c r="AC819" i="84"/>
  <c r="Y445" i="7"/>
  <c r="AA819" i="84"/>
  <c r="W445" i="7" s="1"/>
  <c r="Y819" i="84"/>
  <c r="U445" i="7" s="1"/>
  <c r="W819" i="84"/>
  <c r="S445" i="7" s="1"/>
  <c r="U819" i="84"/>
  <c r="Q445" i="7" s="1"/>
  <c r="S819" i="84"/>
  <c r="O445" i="7" s="1"/>
  <c r="Q819" i="84"/>
  <c r="M445" i="7"/>
  <c r="AH818" i="84"/>
  <c r="AD198" i="7" s="1"/>
  <c r="AF818" i="84"/>
  <c r="AB198" i="7"/>
  <c r="AD818" i="84"/>
  <c r="Z198" i="7" s="1"/>
  <c r="AB818" i="84"/>
  <c r="X198" i="7" s="1"/>
  <c r="Z818" i="84"/>
  <c r="V198" i="7" s="1"/>
  <c r="X818" i="84"/>
  <c r="T198" i="7" s="1"/>
  <c r="V818" i="84"/>
  <c r="R198" i="7" s="1"/>
  <c r="T818" i="84"/>
  <c r="P198" i="7"/>
  <c r="R818" i="84"/>
  <c r="N198" i="7" s="1"/>
  <c r="AI817" i="84"/>
  <c r="AG817" i="84"/>
  <c r="AE817" i="84"/>
  <c r="AC817" i="84"/>
  <c r="AA817" i="84"/>
  <c r="Y817" i="84"/>
  <c r="W817" i="84"/>
  <c r="U817" i="84"/>
  <c r="S817" i="84"/>
  <c r="Q817" i="84"/>
  <c r="P818" i="84"/>
  <c r="L198" i="7" s="1"/>
  <c r="O819" i="84"/>
  <c r="H445" i="7"/>
  <c r="O817" i="84"/>
  <c r="O304" i="84"/>
  <c r="H144" i="7"/>
  <c r="P303" i="84"/>
  <c r="P305" i="84"/>
  <c r="L392" i="7" s="1"/>
  <c r="R303" i="84"/>
  <c r="T303" i="84"/>
  <c r="V303" i="84"/>
  <c r="X303" i="84"/>
  <c r="Z303" i="84"/>
  <c r="AB303" i="84"/>
  <c r="AD303" i="84"/>
  <c r="AF303" i="84"/>
  <c r="AH303" i="84"/>
  <c r="Q304" i="84"/>
  <c r="M144" i="7" s="1"/>
  <c r="S304" i="84"/>
  <c r="O144" i="7"/>
  <c r="U304" i="84"/>
  <c r="Q144" i="7" s="1"/>
  <c r="W304" i="84"/>
  <c r="S144" i="7"/>
  <c r="Y304" i="84"/>
  <c r="U144" i="7" s="1"/>
  <c r="AA304" i="84"/>
  <c r="W144" i="7"/>
  <c r="AC304" i="84"/>
  <c r="Y144" i="7" s="1"/>
  <c r="AE304" i="84"/>
  <c r="AA144" i="7"/>
  <c r="AG304" i="84"/>
  <c r="AC144" i="7" s="1"/>
  <c r="AI304" i="84"/>
  <c r="AE144" i="7"/>
  <c r="R305" i="84"/>
  <c r="N392" i="7" s="1"/>
  <c r="T305" i="84"/>
  <c r="P392" i="7"/>
  <c r="V305" i="84"/>
  <c r="R392" i="7" s="1"/>
  <c r="X305" i="84"/>
  <c r="T392" i="7"/>
  <c r="Z305" i="84"/>
  <c r="V392" i="7" s="1"/>
  <c r="AB305" i="84"/>
  <c r="X392" i="7"/>
  <c r="AD305" i="84"/>
  <c r="Z392" i="7" s="1"/>
  <c r="AF305" i="84"/>
  <c r="AB392" i="7"/>
  <c r="O334" i="84"/>
  <c r="H147" i="7" s="1"/>
  <c r="J147" i="7" s="1"/>
  <c r="P333" i="84"/>
  <c r="P335" i="84"/>
  <c r="L395" i="7" s="1"/>
  <c r="R333" i="84"/>
  <c r="T333" i="84"/>
  <c r="V333" i="84"/>
  <c r="X333" i="84"/>
  <c r="Z333" i="84"/>
  <c r="AB333" i="84"/>
  <c r="AD333" i="84"/>
  <c r="AF333" i="84"/>
  <c r="AH333" i="84"/>
  <c r="Q334" i="84"/>
  <c r="M147" i="7" s="1"/>
  <c r="S334" i="84"/>
  <c r="O147" i="7" s="1"/>
  <c r="U334" i="84"/>
  <c r="Q147" i="7"/>
  <c r="W334" i="84"/>
  <c r="S147" i="7" s="1"/>
  <c r="Y334" i="84"/>
  <c r="U147" i="7"/>
  <c r="AA334" i="84"/>
  <c r="W147" i="7" s="1"/>
  <c r="AC334" i="84"/>
  <c r="Y147" i="7" s="1"/>
  <c r="AE334" i="84"/>
  <c r="AA147" i="7" s="1"/>
  <c r="AG334" i="84"/>
  <c r="AC147" i="7" s="1"/>
  <c r="AI334" i="84"/>
  <c r="AE147" i="7" s="1"/>
  <c r="R335" i="84"/>
  <c r="N395" i="7"/>
  <c r="T335" i="84"/>
  <c r="P395" i="7" s="1"/>
  <c r="V335" i="84"/>
  <c r="R395" i="7"/>
  <c r="X335" i="84"/>
  <c r="T395" i="7" s="1"/>
  <c r="Z335" i="84"/>
  <c r="V395" i="7" s="1"/>
  <c r="AB335" i="84"/>
  <c r="X395" i="7" s="1"/>
  <c r="AD335" i="84"/>
  <c r="Z395" i="7" s="1"/>
  <c r="AF335" i="84"/>
  <c r="AB395" i="7" s="1"/>
  <c r="O354" i="84"/>
  <c r="H149" i="7"/>
  <c r="P353" i="84"/>
  <c r="P355" i="84"/>
  <c r="L397" i="7"/>
  <c r="R353" i="84"/>
  <c r="T353" i="84"/>
  <c r="V353" i="84"/>
  <c r="X353" i="84"/>
  <c r="Z353" i="84"/>
  <c r="AB353" i="84"/>
  <c r="AD353" i="84"/>
  <c r="AF353" i="84"/>
  <c r="AH353" i="84"/>
  <c r="Q354" i="84"/>
  <c r="M149" i="7" s="1"/>
  <c r="S354" i="84"/>
  <c r="O149" i="7"/>
  <c r="U354" i="84"/>
  <c r="Q149" i="7" s="1"/>
  <c r="W354" i="84"/>
  <c r="S149" i="7" s="1"/>
  <c r="Y354" i="84"/>
  <c r="U149" i="7" s="1"/>
  <c r="AA354" i="84"/>
  <c r="W149" i="7" s="1"/>
  <c r="AC354" i="84"/>
  <c r="Y149" i="7" s="1"/>
  <c r="AE354" i="84"/>
  <c r="AA149" i="7"/>
  <c r="AG354" i="84"/>
  <c r="AC149" i="7" s="1"/>
  <c r="AI354" i="84"/>
  <c r="AE149" i="7"/>
  <c r="R355" i="84"/>
  <c r="N397" i="7" s="1"/>
  <c r="T355" i="84"/>
  <c r="P397" i="7" s="1"/>
  <c r="V355" i="84"/>
  <c r="R397" i="7" s="1"/>
  <c r="X355" i="84"/>
  <c r="T397" i="7" s="1"/>
  <c r="Z355" i="84"/>
  <c r="V397" i="7" s="1"/>
  <c r="AB355" i="84"/>
  <c r="X397" i="7"/>
  <c r="AD355" i="84"/>
  <c r="Z397" i="7" s="1"/>
  <c r="AF355" i="84"/>
  <c r="AB397" i="7"/>
  <c r="O374" i="84"/>
  <c r="H151" i="7" s="1"/>
  <c r="J151" i="7" s="1"/>
  <c r="P373" i="84"/>
  <c r="P375" i="84"/>
  <c r="L399" i="7" s="1"/>
  <c r="R373" i="84"/>
  <c r="T373" i="84"/>
  <c r="V373" i="84"/>
  <c r="X373" i="84"/>
  <c r="Z373" i="84"/>
  <c r="AB373" i="84"/>
  <c r="AD373" i="84"/>
  <c r="AF373" i="84"/>
  <c r="AH373" i="84"/>
  <c r="Q374" i="84"/>
  <c r="M151" i="7" s="1"/>
  <c r="S374" i="84"/>
  <c r="O151" i="7"/>
  <c r="U374" i="84"/>
  <c r="Q151" i="7" s="1"/>
  <c r="W374" i="84"/>
  <c r="S151" i="7"/>
  <c r="Y374" i="84"/>
  <c r="U151" i="7" s="1"/>
  <c r="AA374" i="84"/>
  <c r="W151" i="7"/>
  <c r="AC374" i="84"/>
  <c r="Y151" i="7" s="1"/>
  <c r="AE374" i="84"/>
  <c r="AA151" i="7"/>
  <c r="AG374" i="84"/>
  <c r="AC151" i="7" s="1"/>
  <c r="AI374" i="84"/>
  <c r="AE151" i="7"/>
  <c r="R375" i="84"/>
  <c r="N399" i="7" s="1"/>
  <c r="T375" i="84"/>
  <c r="P399" i="7"/>
  <c r="V375" i="84"/>
  <c r="R399" i="7" s="1"/>
  <c r="X375" i="84"/>
  <c r="T399" i="7"/>
  <c r="Z375" i="84"/>
  <c r="V399" i="7" s="1"/>
  <c r="AB375" i="84"/>
  <c r="X399" i="7"/>
  <c r="AD375" i="84"/>
  <c r="Z399" i="7" s="1"/>
  <c r="AF375" i="84"/>
  <c r="AB399" i="7"/>
  <c r="O394" i="84"/>
  <c r="H153" i="7" s="1"/>
  <c r="P393" i="84"/>
  <c r="P395" i="84"/>
  <c r="L401" i="7"/>
  <c r="R393" i="84"/>
  <c r="T393" i="84"/>
  <c r="V393" i="84"/>
  <c r="X393" i="84"/>
  <c r="Z393" i="84"/>
  <c r="AB393" i="84"/>
  <c r="AD393" i="84"/>
  <c r="AF393" i="84"/>
  <c r="AH393" i="84"/>
  <c r="Q394" i="84"/>
  <c r="M153" i="7"/>
  <c r="S394" i="84"/>
  <c r="O153" i="7" s="1"/>
  <c r="U394" i="84"/>
  <c r="Q153" i="7"/>
  <c r="W394" i="84"/>
  <c r="S153" i="7" s="1"/>
  <c r="Y394" i="84"/>
  <c r="U153" i="7"/>
  <c r="AA394" i="84"/>
  <c r="W153" i="7" s="1"/>
  <c r="AC394" i="84"/>
  <c r="Y153" i="7"/>
  <c r="AE394" i="84"/>
  <c r="AA153" i="7" s="1"/>
  <c r="AG394" i="84"/>
  <c r="AC153" i="7"/>
  <c r="AI394" i="84"/>
  <c r="AE153" i="7" s="1"/>
  <c r="R395" i="84"/>
  <c r="N401" i="7"/>
  <c r="T395" i="84"/>
  <c r="P401" i="7" s="1"/>
  <c r="V395" i="84"/>
  <c r="R401" i="7"/>
  <c r="X395" i="84"/>
  <c r="T401" i="7" s="1"/>
  <c r="Z395" i="84"/>
  <c r="V401" i="7"/>
  <c r="AB395" i="84"/>
  <c r="X401" i="7" s="1"/>
  <c r="AD395" i="84"/>
  <c r="Z401" i="7"/>
  <c r="AF395" i="84"/>
  <c r="AB401" i="7" s="1"/>
  <c r="O414" i="84"/>
  <c r="H155" i="7"/>
  <c r="J155" i="7"/>
  <c r="P413" i="84"/>
  <c r="P415" i="84"/>
  <c r="L403" i="7"/>
  <c r="R413" i="84"/>
  <c r="T413" i="84"/>
  <c r="V413" i="84"/>
  <c r="X413" i="84"/>
  <c r="Z413" i="84"/>
  <c r="AB413" i="84"/>
  <c r="AD413" i="84"/>
  <c r="AF413" i="84"/>
  <c r="AH413" i="84"/>
  <c r="Q414" i="84"/>
  <c r="M155" i="7" s="1"/>
  <c r="S414" i="84"/>
  <c r="O155" i="7" s="1"/>
  <c r="U414" i="84"/>
  <c r="Q155" i="7" s="1"/>
  <c r="W414" i="84"/>
  <c r="S155" i="7"/>
  <c r="Y414" i="84"/>
  <c r="U155" i="7" s="1"/>
  <c r="AA414" i="84"/>
  <c r="W155" i="7"/>
  <c r="AC414" i="84"/>
  <c r="Y155" i="7" s="1"/>
  <c r="AE414" i="84"/>
  <c r="AA155" i="7"/>
  <c r="AG414" i="84"/>
  <c r="AC155" i="7" s="1"/>
  <c r="AI414" i="84"/>
  <c r="AE155" i="7" s="1"/>
  <c r="R415" i="84"/>
  <c r="N403" i="7" s="1"/>
  <c r="T415" i="84"/>
  <c r="P403" i="7"/>
  <c r="V415" i="84"/>
  <c r="R403" i="7" s="1"/>
  <c r="X415" i="84"/>
  <c r="T403" i="7"/>
  <c r="Z415" i="84"/>
  <c r="V403" i="7" s="1"/>
  <c r="AB415" i="84"/>
  <c r="X403" i="7"/>
  <c r="AD415" i="84"/>
  <c r="Z403" i="7" s="1"/>
  <c r="AF415" i="84"/>
  <c r="AB403" i="7" s="1"/>
  <c r="O434" i="84"/>
  <c r="H157" i="7" s="1"/>
  <c r="P433" i="84"/>
  <c r="P435" i="84"/>
  <c r="L405" i="7" s="1"/>
  <c r="R433" i="84"/>
  <c r="T433" i="84"/>
  <c r="V433" i="84"/>
  <c r="X433" i="84"/>
  <c r="Z433" i="84"/>
  <c r="AB433" i="84"/>
  <c r="AD433" i="84"/>
  <c r="AF433" i="84"/>
  <c r="AH433" i="84"/>
  <c r="Q434" i="84"/>
  <c r="M157" i="7"/>
  <c r="S434" i="84"/>
  <c r="O157" i="7" s="1"/>
  <c r="U434" i="84"/>
  <c r="Q157" i="7"/>
  <c r="W434" i="84"/>
  <c r="S157" i="7" s="1"/>
  <c r="Y434" i="84"/>
  <c r="U157" i="7" s="1"/>
  <c r="AA434" i="84"/>
  <c r="W157" i="7" s="1"/>
  <c r="AC434" i="84"/>
  <c r="Y157" i="7"/>
  <c r="AE434" i="84"/>
  <c r="AA157" i="7" s="1"/>
  <c r="AG434" i="84"/>
  <c r="AC157" i="7"/>
  <c r="AI434" i="84"/>
  <c r="AE157" i="7" s="1"/>
  <c r="R435" i="84"/>
  <c r="N405" i="7"/>
  <c r="T435" i="84"/>
  <c r="P405" i="7" s="1"/>
  <c r="V435" i="84"/>
  <c r="R405" i="7" s="1"/>
  <c r="X435" i="84"/>
  <c r="T405" i="7" s="1"/>
  <c r="Z435" i="84"/>
  <c r="V405" i="7"/>
  <c r="AB435" i="84"/>
  <c r="X405" i="7" s="1"/>
  <c r="AD435" i="84"/>
  <c r="Z405" i="7"/>
  <c r="AF435" i="84"/>
  <c r="AB405" i="7" s="1"/>
  <c r="O454" i="84"/>
  <c r="H159" i="7"/>
  <c r="J159" i="7" s="1"/>
  <c r="P453" i="84"/>
  <c r="P455" i="84"/>
  <c r="L407" i="7" s="1"/>
  <c r="R453" i="84"/>
  <c r="T453" i="84"/>
  <c r="V453" i="84"/>
  <c r="X453" i="84"/>
  <c r="Z453" i="84"/>
  <c r="AB453" i="84"/>
  <c r="AD453" i="84"/>
  <c r="AF453" i="84"/>
  <c r="AH453" i="84"/>
  <c r="Q454" i="84"/>
  <c r="M159" i="7"/>
  <c r="S454" i="84"/>
  <c r="O159" i="7"/>
  <c r="U454" i="84"/>
  <c r="Q159" i="7" s="1"/>
  <c r="W454" i="84"/>
  <c r="S159" i="7"/>
  <c r="Y454" i="84"/>
  <c r="U159" i="7" s="1"/>
  <c r="AA454" i="84"/>
  <c r="W159" i="7"/>
  <c r="AC454" i="84"/>
  <c r="Y159" i="7" s="1"/>
  <c r="AE454" i="84"/>
  <c r="AA159" i="7"/>
  <c r="AG454" i="84"/>
  <c r="AC159" i="7" s="1"/>
  <c r="AI454" i="84"/>
  <c r="AE159" i="7"/>
  <c r="R455" i="84"/>
  <c r="N407" i="7" s="1"/>
  <c r="T455" i="84"/>
  <c r="P407" i="7"/>
  <c r="V455" i="84"/>
  <c r="R407" i="7" s="1"/>
  <c r="X455" i="84"/>
  <c r="T407" i="7"/>
  <c r="Z455" i="84"/>
  <c r="V407" i="7" s="1"/>
  <c r="AB455" i="84"/>
  <c r="X407" i="7"/>
  <c r="AD455" i="84"/>
  <c r="Z407" i="7" s="1"/>
  <c r="AF455" i="84"/>
  <c r="AB407" i="7"/>
  <c r="O474" i="84"/>
  <c r="H161" i="7" s="1"/>
  <c r="J161" i="7" s="1"/>
  <c r="P473" i="84"/>
  <c r="P475" i="84"/>
  <c r="L409" i="7" s="1"/>
  <c r="R473" i="84"/>
  <c r="T473" i="84"/>
  <c r="V473" i="84"/>
  <c r="X473" i="84"/>
  <c r="Z473" i="84"/>
  <c r="AB473" i="84"/>
  <c r="AD473" i="84"/>
  <c r="AF473" i="84"/>
  <c r="AH473" i="84"/>
  <c r="Q474" i="84"/>
  <c r="M161" i="7" s="1"/>
  <c r="S474" i="84"/>
  <c r="O161" i="7" s="1"/>
  <c r="U474" i="84"/>
  <c r="Q161" i="7"/>
  <c r="W474" i="84"/>
  <c r="S161" i="7" s="1"/>
  <c r="Y474" i="84"/>
  <c r="U161" i="7"/>
  <c r="AA474" i="84"/>
  <c r="W161" i="7" s="1"/>
  <c r="AC474" i="84"/>
  <c r="Y161" i="7"/>
  <c r="AE474" i="84"/>
  <c r="AA161" i="7" s="1"/>
  <c r="AG474" i="84"/>
  <c r="AC161" i="7" s="1"/>
  <c r="AI474" i="84"/>
  <c r="AE161" i="7" s="1"/>
  <c r="R475" i="84"/>
  <c r="N409" i="7"/>
  <c r="T475" i="84"/>
  <c r="P409" i="7" s="1"/>
  <c r="V475" i="84"/>
  <c r="R409" i="7"/>
  <c r="X475" i="84"/>
  <c r="T409" i="7" s="1"/>
  <c r="Z475" i="84"/>
  <c r="V409" i="7" s="1"/>
  <c r="AB475" i="84"/>
  <c r="X409" i="7" s="1"/>
  <c r="AD475" i="84"/>
  <c r="Z409" i="7" s="1"/>
  <c r="AF475" i="84"/>
  <c r="AB409" i="7" s="1"/>
  <c r="O494" i="84"/>
  <c r="H163" i="7"/>
  <c r="J163" i="7" s="1"/>
  <c r="P493" i="84"/>
  <c r="P495" i="84"/>
  <c r="L411" i="7"/>
  <c r="R493" i="84"/>
  <c r="T493" i="84"/>
  <c r="V493" i="84"/>
  <c r="X493" i="84"/>
  <c r="Z493" i="84"/>
  <c r="AB493" i="84"/>
  <c r="AD493" i="84"/>
  <c r="AF493" i="84"/>
  <c r="AH493" i="84"/>
  <c r="Q494" i="84"/>
  <c r="M163" i="7" s="1"/>
  <c r="S494" i="84"/>
  <c r="O163" i="7"/>
  <c r="U494" i="84"/>
  <c r="Q163" i="7" s="1"/>
  <c r="W494" i="84"/>
  <c r="S163" i="7"/>
  <c r="Y494" i="84"/>
  <c r="U163" i="7" s="1"/>
  <c r="AA494" i="84"/>
  <c r="W163" i="7"/>
  <c r="AC494" i="84"/>
  <c r="Y163" i="7" s="1"/>
  <c r="AE494" i="84"/>
  <c r="AA163" i="7"/>
  <c r="AG494" i="84"/>
  <c r="AC163" i="7" s="1"/>
  <c r="AI494" i="84"/>
  <c r="AE163" i="7"/>
  <c r="R495" i="84"/>
  <c r="N411" i="7" s="1"/>
  <c r="T495" i="84"/>
  <c r="P411" i="7"/>
  <c r="V495" i="84"/>
  <c r="R411" i="7" s="1"/>
  <c r="X495" i="84"/>
  <c r="T411" i="7"/>
  <c r="Z495" i="84"/>
  <c r="V411" i="7" s="1"/>
  <c r="AB495" i="84"/>
  <c r="X411" i="7"/>
  <c r="AD495" i="84"/>
  <c r="Z411" i="7" s="1"/>
  <c r="AF495" i="84"/>
  <c r="AB411" i="7"/>
  <c r="O503" i="84"/>
  <c r="O505" i="84"/>
  <c r="H411" i="7" s="1"/>
  <c r="J411" i="7" s="1"/>
  <c r="P504" i="84"/>
  <c r="L164" i="7" s="1"/>
  <c r="Q503" i="84"/>
  <c r="S503" i="84"/>
  <c r="U503" i="84"/>
  <c r="W503" i="84"/>
  <c r="Y503" i="84"/>
  <c r="AA503" i="84"/>
  <c r="AC503" i="84"/>
  <c r="AE503" i="84"/>
  <c r="AG503" i="84"/>
  <c r="AI503" i="84"/>
  <c r="R504" i="84"/>
  <c r="N164" i="7" s="1"/>
  <c r="T504" i="84"/>
  <c r="P164" i="7"/>
  <c r="V504" i="84"/>
  <c r="R164" i="7" s="1"/>
  <c r="X504" i="84"/>
  <c r="T164" i="7"/>
  <c r="Z504" i="84"/>
  <c r="V164" i="7" s="1"/>
  <c r="AB504" i="84"/>
  <c r="X164" i="7"/>
  <c r="AD504" i="84"/>
  <c r="Z164" i="7" s="1"/>
  <c r="AF504" i="84"/>
  <c r="AB164" i="7"/>
  <c r="AH504" i="84"/>
  <c r="AD164" i="7" s="1"/>
  <c r="Q505" i="84"/>
  <c r="M412" i="7"/>
  <c r="S505" i="84"/>
  <c r="O412" i="7" s="1"/>
  <c r="U505" i="84"/>
  <c r="Q412" i="7"/>
  <c r="W505" i="84"/>
  <c r="S412" i="7" s="1"/>
  <c r="Y505" i="84"/>
  <c r="U412" i="7"/>
  <c r="AA505" i="84"/>
  <c r="W412" i="7" s="1"/>
  <c r="AC505" i="84"/>
  <c r="Y412" i="7"/>
  <c r="AE505" i="84"/>
  <c r="AA412" i="7" s="1"/>
  <c r="AG505" i="84"/>
  <c r="AC412" i="7"/>
  <c r="AI505" i="84"/>
  <c r="AE412" i="7" s="1"/>
  <c r="O514" i="84"/>
  <c r="H165" i="7"/>
  <c r="J165" i="7"/>
  <c r="P513" i="84"/>
  <c r="P515" i="84"/>
  <c r="L413" i="7"/>
  <c r="R513" i="84"/>
  <c r="T513" i="84"/>
  <c r="V513" i="84"/>
  <c r="X513" i="84"/>
  <c r="Z513" i="84"/>
  <c r="AB513" i="84"/>
  <c r="AD513" i="84"/>
  <c r="AF513" i="84"/>
  <c r="AH513" i="84"/>
  <c r="Q514" i="84"/>
  <c r="M165" i="7" s="1"/>
  <c r="S514" i="84"/>
  <c r="O165" i="7"/>
  <c r="U514" i="84"/>
  <c r="Q165" i="7" s="1"/>
  <c r="W514" i="84"/>
  <c r="S165" i="7" s="1"/>
  <c r="Y514" i="84"/>
  <c r="U165" i="7" s="1"/>
  <c r="AA514" i="84"/>
  <c r="W165" i="7" s="1"/>
  <c r="AC514" i="84"/>
  <c r="Y165" i="7" s="1"/>
  <c r="AE514" i="84"/>
  <c r="AA165" i="7"/>
  <c r="AG514" i="84"/>
  <c r="AC165" i="7" s="1"/>
  <c r="AI514" i="84"/>
  <c r="AE165" i="7"/>
  <c r="R515" i="84"/>
  <c r="N413" i="7" s="1"/>
  <c r="T515" i="84"/>
  <c r="P413" i="7" s="1"/>
  <c r="V515" i="84"/>
  <c r="R413" i="7" s="1"/>
  <c r="X515" i="84"/>
  <c r="T413" i="7" s="1"/>
  <c r="Z515" i="84"/>
  <c r="V413" i="7" s="1"/>
  <c r="AB515" i="84"/>
  <c r="X413" i="7"/>
  <c r="AD515" i="84"/>
  <c r="Z413" i="7" s="1"/>
  <c r="AF515" i="84"/>
  <c r="AB413" i="7"/>
  <c r="O523" i="84"/>
  <c r="O525" i="84"/>
  <c r="H413" i="7"/>
  <c r="J413" i="7"/>
  <c r="P524" i="84"/>
  <c r="L166" i="7" s="1"/>
  <c r="Q523" i="84"/>
  <c r="S523" i="84"/>
  <c r="U523" i="84"/>
  <c r="W523" i="84"/>
  <c r="Y523" i="84"/>
  <c r="AA523" i="84"/>
  <c r="AC523" i="84"/>
  <c r="AE523" i="84"/>
  <c r="AG523" i="84"/>
  <c r="AI523" i="84"/>
  <c r="R524" i="84"/>
  <c r="N166" i="7" s="1"/>
  <c r="T524" i="84"/>
  <c r="P166" i="7" s="1"/>
  <c r="V524" i="84"/>
  <c r="R166" i="7" s="1"/>
  <c r="X524" i="84"/>
  <c r="T166" i="7"/>
  <c r="Z524" i="84"/>
  <c r="V166" i="7" s="1"/>
  <c r="AB524" i="84"/>
  <c r="X166" i="7"/>
  <c r="AD524" i="84"/>
  <c r="Z166" i="7" s="1"/>
  <c r="AF524" i="84"/>
  <c r="AB166" i="7" s="1"/>
  <c r="AH524" i="84"/>
  <c r="AD166" i="7" s="1"/>
  <c r="Q525" i="84"/>
  <c r="M414" i="7" s="1"/>
  <c r="S525" i="84"/>
  <c r="O414" i="7" s="1"/>
  <c r="U525" i="84"/>
  <c r="Q414" i="7"/>
  <c r="W525" i="84"/>
  <c r="S414" i="7" s="1"/>
  <c r="Y525" i="84"/>
  <c r="U414" i="7"/>
  <c r="AA525" i="84"/>
  <c r="W414" i="7" s="1"/>
  <c r="AC525" i="84"/>
  <c r="Y414" i="7" s="1"/>
  <c r="AE525" i="84"/>
  <c r="AA414" i="7" s="1"/>
  <c r="AG525" i="84"/>
  <c r="AC414" i="7" s="1"/>
  <c r="AI525" i="84"/>
  <c r="AE414" i="7" s="1"/>
  <c r="O533" i="84"/>
  <c r="O535" i="84"/>
  <c r="H414" i="7" s="1"/>
  <c r="P534" i="84"/>
  <c r="L167" i="7"/>
  <c r="Q533" i="84"/>
  <c r="S533" i="84"/>
  <c r="U533" i="84"/>
  <c r="W533" i="84"/>
  <c r="Y533" i="84"/>
  <c r="AA533" i="84"/>
  <c r="AC533" i="84"/>
  <c r="AE533" i="84"/>
  <c r="AG533" i="84"/>
  <c r="AI533" i="84"/>
  <c r="R534" i="84"/>
  <c r="N167" i="7"/>
  <c r="T534" i="84"/>
  <c r="P167" i="7" s="1"/>
  <c r="V534" i="84"/>
  <c r="R167" i="7"/>
  <c r="X534" i="84"/>
  <c r="T167" i="7" s="1"/>
  <c r="Z534" i="84"/>
  <c r="V167" i="7"/>
  <c r="AB534" i="84"/>
  <c r="X167" i="7" s="1"/>
  <c r="AD534" i="84"/>
  <c r="Z167" i="7"/>
  <c r="AF534" i="84"/>
  <c r="AB167" i="7" s="1"/>
  <c r="AH534" i="84"/>
  <c r="AD167" i="7"/>
  <c r="Q535" i="84"/>
  <c r="M415" i="7" s="1"/>
  <c r="S535" i="84"/>
  <c r="O415" i="7"/>
  <c r="U535" i="84"/>
  <c r="Q415" i="7" s="1"/>
  <c r="W535" i="84"/>
  <c r="S415" i="7"/>
  <c r="Y535" i="84"/>
  <c r="U415" i="7" s="1"/>
  <c r="AA535" i="84"/>
  <c r="W415" i="7"/>
  <c r="AC535" i="84"/>
  <c r="Y415" i="7" s="1"/>
  <c r="AE535" i="84"/>
  <c r="AA415" i="7"/>
  <c r="AG535" i="84"/>
  <c r="AC415" i="7" s="1"/>
  <c r="O554" i="84"/>
  <c r="H174" i="7"/>
  <c r="J174" i="7"/>
  <c r="P553" i="84"/>
  <c r="P555" i="84"/>
  <c r="L421" i="7"/>
  <c r="R553" i="84"/>
  <c r="T553" i="84"/>
  <c r="V553" i="84"/>
  <c r="X553" i="84"/>
  <c r="Z553" i="84"/>
  <c r="AB553" i="84"/>
  <c r="AD553" i="84"/>
  <c r="AF553" i="84"/>
  <c r="AH553" i="84"/>
  <c r="Q554" i="84"/>
  <c r="M174" i="7"/>
  <c r="S554" i="84"/>
  <c r="O174" i="7" s="1"/>
  <c r="U554" i="84"/>
  <c r="Q174" i="7" s="1"/>
  <c r="W554" i="84"/>
  <c r="S174" i="7" s="1"/>
  <c r="Y554" i="84"/>
  <c r="U174" i="7"/>
  <c r="AA554" i="84"/>
  <c r="W174" i="7" s="1"/>
  <c r="AC554" i="84"/>
  <c r="Y174" i="7"/>
  <c r="AE554" i="84"/>
  <c r="AA174" i="7" s="1"/>
  <c r="AG554" i="84"/>
  <c r="AC174" i="7"/>
  <c r="AI554" i="84"/>
  <c r="AE174" i="7" s="1"/>
  <c r="R555" i="84"/>
  <c r="N421" i="7" s="1"/>
  <c r="T555" i="84"/>
  <c r="P421" i="7" s="1"/>
  <c r="V555" i="84"/>
  <c r="R421" i="7"/>
  <c r="X555" i="84"/>
  <c r="T421" i="7"/>
  <c r="Z555" i="84"/>
  <c r="V421" i="7" s="1"/>
  <c r="AB555" i="84"/>
  <c r="X421" i="7" s="1"/>
  <c r="AD555" i="84"/>
  <c r="Z421" i="7" s="1"/>
  <c r="AF555" i="84"/>
  <c r="AB421" i="7" s="1"/>
  <c r="O563" i="84"/>
  <c r="O565" i="84"/>
  <c r="H422" i="7" s="1"/>
  <c r="J422" i="7" s="1"/>
  <c r="P564" i="84"/>
  <c r="L175" i="7"/>
  <c r="Q563" i="84"/>
  <c r="S563" i="84"/>
  <c r="U563" i="84"/>
  <c r="W563" i="84"/>
  <c r="Y563" i="84"/>
  <c r="AA563" i="84"/>
  <c r="AC563" i="84"/>
  <c r="AE563" i="84"/>
  <c r="AG563" i="84"/>
  <c r="AI563" i="84"/>
  <c r="R564" i="84"/>
  <c r="N175" i="7"/>
  <c r="T564" i="84"/>
  <c r="P175" i="7" s="1"/>
  <c r="V564" i="84"/>
  <c r="R175" i="7"/>
  <c r="X564" i="84"/>
  <c r="T175" i="7" s="1"/>
  <c r="Z564" i="84"/>
  <c r="V175" i="7" s="1"/>
  <c r="AB564" i="84"/>
  <c r="X175" i="7" s="1"/>
  <c r="AD564" i="84"/>
  <c r="Z175" i="7"/>
  <c r="AF564" i="84"/>
  <c r="AB175" i="7" s="1"/>
  <c r="AH564" i="84"/>
  <c r="AD175" i="7"/>
  <c r="Q565" i="84"/>
  <c r="M422" i="7" s="1"/>
  <c r="S565" i="84"/>
  <c r="O422" i="7"/>
  <c r="U565" i="84"/>
  <c r="Q422" i="7" s="1"/>
  <c r="W565" i="84"/>
  <c r="S422" i="7" s="1"/>
  <c r="Y565" i="84"/>
  <c r="U422" i="7"/>
  <c r="AA565" i="84"/>
  <c r="W422" i="7" s="1"/>
  <c r="AC565" i="84"/>
  <c r="Y422" i="7" s="1"/>
  <c r="AE565" i="84"/>
  <c r="AA422" i="7"/>
  <c r="AG565" i="84"/>
  <c r="AC422" i="7"/>
  <c r="AI565" i="84"/>
  <c r="AE422" i="7"/>
  <c r="O574" i="84"/>
  <c r="H176" i="7"/>
  <c r="P573" i="84"/>
  <c r="P575" i="84"/>
  <c r="L423" i="7" s="1"/>
  <c r="R573" i="84"/>
  <c r="T573" i="84"/>
  <c r="V573" i="84"/>
  <c r="X573" i="84"/>
  <c r="Z573" i="84"/>
  <c r="AB573" i="84"/>
  <c r="AD573" i="84"/>
  <c r="AF573" i="84"/>
  <c r="AH573" i="84"/>
  <c r="Q574" i="84"/>
  <c r="M176" i="7"/>
  <c r="S574" i="84"/>
  <c r="O176" i="7"/>
  <c r="U574" i="84"/>
  <c r="Q176" i="7"/>
  <c r="W574" i="84"/>
  <c r="S176" i="7"/>
  <c r="Y574" i="84"/>
  <c r="U176" i="7"/>
  <c r="AA574" i="84"/>
  <c r="W176" i="7"/>
  <c r="AC574" i="84"/>
  <c r="Y176" i="7"/>
  <c r="AE574" i="84"/>
  <c r="AA176" i="7"/>
  <c r="AG574" i="84"/>
  <c r="AC176" i="7"/>
  <c r="AI574" i="84"/>
  <c r="AE176" i="7"/>
  <c r="R575" i="84"/>
  <c r="N423" i="7"/>
  <c r="T575" i="84"/>
  <c r="P423" i="7"/>
  <c r="V575" i="84"/>
  <c r="R423" i="7" s="1"/>
  <c r="X575" i="84"/>
  <c r="T423" i="7"/>
  <c r="Z575" i="84"/>
  <c r="V423" i="7" s="1"/>
  <c r="AB575" i="84"/>
  <c r="X423" i="7"/>
  <c r="AD575" i="84"/>
  <c r="Z423" i="7" s="1"/>
  <c r="AF575" i="84"/>
  <c r="AB423" i="7"/>
  <c r="AH575" i="84"/>
  <c r="AD423" i="7" s="1"/>
  <c r="O583" i="84"/>
  <c r="O585" i="84"/>
  <c r="H424" i="7" s="1"/>
  <c r="J424" i="7" s="1"/>
  <c r="P584" i="84"/>
  <c r="L177" i="7"/>
  <c r="Q583" i="84"/>
  <c r="S583" i="84"/>
  <c r="U583" i="84"/>
  <c r="W583" i="84"/>
  <c r="Y583" i="84"/>
  <c r="AA583" i="84"/>
  <c r="AC583" i="84"/>
  <c r="AE583" i="84"/>
  <c r="AG583" i="84"/>
  <c r="AI583" i="84"/>
  <c r="R584" i="84"/>
  <c r="N177" i="7"/>
  <c r="T584" i="84"/>
  <c r="P177" i="7" s="1"/>
  <c r="V584" i="84"/>
  <c r="R177" i="7"/>
  <c r="X584" i="84"/>
  <c r="T177" i="7" s="1"/>
  <c r="Z584" i="84"/>
  <c r="V177" i="7"/>
  <c r="AB584" i="84"/>
  <c r="X177" i="7" s="1"/>
  <c r="AD584" i="84"/>
  <c r="Z177" i="7"/>
  <c r="AF584" i="84"/>
  <c r="AB177" i="7" s="1"/>
  <c r="AH584" i="84"/>
  <c r="AD177" i="7"/>
  <c r="Q585" i="84"/>
  <c r="M424" i="7" s="1"/>
  <c r="S585" i="84"/>
  <c r="O424" i="7"/>
  <c r="U585" i="84"/>
  <c r="Q424" i="7" s="1"/>
  <c r="W585" i="84"/>
  <c r="S424" i="7"/>
  <c r="Y585" i="84"/>
  <c r="U424" i="7" s="1"/>
  <c r="AA585" i="84"/>
  <c r="W424" i="7"/>
  <c r="AC585" i="84"/>
  <c r="Y424" i="7" s="1"/>
  <c r="AE585" i="84"/>
  <c r="AA424" i="7"/>
  <c r="AG585" i="84"/>
  <c r="AC424" i="7" s="1"/>
  <c r="O600" i="84"/>
  <c r="H178" i="7"/>
  <c r="P601" i="84"/>
  <c r="L425" i="7" s="1"/>
  <c r="Q600" i="84"/>
  <c r="M178" i="7"/>
  <c r="S600" i="84"/>
  <c r="O178" i="7" s="1"/>
  <c r="U600" i="84"/>
  <c r="Q178" i="7"/>
  <c r="W600" i="84"/>
  <c r="S178" i="7" s="1"/>
  <c r="Y600" i="84"/>
  <c r="U178" i="7"/>
  <c r="AA600" i="84"/>
  <c r="W178" i="7" s="1"/>
  <c r="AC600" i="84"/>
  <c r="Y178" i="7"/>
  <c r="AE600" i="84"/>
  <c r="AA178" i="7" s="1"/>
  <c r="AG600" i="84"/>
  <c r="AC178" i="7"/>
  <c r="AI600" i="84"/>
  <c r="AE178" i="7" s="1"/>
  <c r="R601" i="84"/>
  <c r="N425" i="7" s="1"/>
  <c r="T601" i="84"/>
  <c r="P425" i="7" s="1"/>
  <c r="V601" i="84"/>
  <c r="R425" i="7" s="1"/>
  <c r="X601" i="84"/>
  <c r="T425" i="7" s="1"/>
  <c r="Z601" i="84"/>
  <c r="V425" i="7" s="1"/>
  <c r="AB601" i="84"/>
  <c r="X425" i="7" s="1"/>
  <c r="AD601" i="84"/>
  <c r="Z425" i="7" s="1"/>
  <c r="AF601" i="84"/>
  <c r="AB425" i="7" s="1"/>
  <c r="AH601" i="84"/>
  <c r="AD425" i="7" s="1"/>
  <c r="O617" i="84"/>
  <c r="H426" i="7" s="1"/>
  <c r="J426" i="7" s="1"/>
  <c r="R616" i="84"/>
  <c r="N179" i="7" s="1"/>
  <c r="T616" i="84"/>
  <c r="P179" i="7"/>
  <c r="V616" i="84"/>
  <c r="R179" i="7" s="1"/>
  <c r="X616" i="84"/>
  <c r="T179" i="7"/>
  <c r="Z616" i="84"/>
  <c r="V179" i="7" s="1"/>
  <c r="AB616" i="84"/>
  <c r="X179" i="7"/>
  <c r="AD616" i="84"/>
  <c r="Z179" i="7" s="1"/>
  <c r="AF616" i="84"/>
  <c r="AB179" i="7"/>
  <c r="AH616" i="84"/>
  <c r="AD179" i="7" s="1"/>
  <c r="Q617" i="84"/>
  <c r="M426" i="7"/>
  <c r="S617" i="84"/>
  <c r="O426" i="7" s="1"/>
  <c r="U617" i="84"/>
  <c r="Q426" i="7"/>
  <c r="W617" i="84"/>
  <c r="S426" i="7" s="1"/>
  <c r="Y617" i="84"/>
  <c r="U426" i="7"/>
  <c r="AA617" i="84"/>
  <c r="W426" i="7" s="1"/>
  <c r="AC617" i="84"/>
  <c r="Y426" i="7"/>
  <c r="AE617" i="84"/>
  <c r="AA426" i="7" s="1"/>
  <c r="AG617" i="84"/>
  <c r="AC426" i="7"/>
  <c r="AI617" i="84"/>
  <c r="AE426" i="7" s="1"/>
  <c r="O626" i="84"/>
  <c r="H180" i="7"/>
  <c r="J180" i="7" s="1"/>
  <c r="P625" i="84"/>
  <c r="P627" i="84"/>
  <c r="L427" i="7"/>
  <c r="R625" i="84"/>
  <c r="T625" i="84"/>
  <c r="V625" i="84"/>
  <c r="X625" i="84"/>
  <c r="Z625" i="84"/>
  <c r="AB625" i="84"/>
  <c r="AD625" i="84"/>
  <c r="AF625" i="84"/>
  <c r="AH625" i="84"/>
  <c r="Q626" i="84"/>
  <c r="M180" i="7" s="1"/>
  <c r="S626" i="84"/>
  <c r="O180" i="7" s="1"/>
  <c r="U626" i="84"/>
  <c r="Q180" i="7" s="1"/>
  <c r="W626" i="84"/>
  <c r="S180" i="7" s="1"/>
  <c r="Y626" i="84"/>
  <c r="U180" i="7" s="1"/>
  <c r="AA626" i="84"/>
  <c r="W180" i="7" s="1"/>
  <c r="AC626" i="84"/>
  <c r="Y180" i="7" s="1"/>
  <c r="AE626" i="84"/>
  <c r="AA180" i="7" s="1"/>
  <c r="AG626" i="84"/>
  <c r="AC180" i="7" s="1"/>
  <c r="AI626" i="84"/>
  <c r="AE180" i="7" s="1"/>
  <c r="R627" i="84"/>
  <c r="N427" i="7" s="1"/>
  <c r="T627" i="84"/>
  <c r="P427" i="7" s="1"/>
  <c r="V627" i="84"/>
  <c r="R427" i="7" s="1"/>
  <c r="X627" i="84"/>
  <c r="T427" i="7" s="1"/>
  <c r="Z627" i="84"/>
  <c r="V427" i="7" s="1"/>
  <c r="AB627" i="84"/>
  <c r="X427" i="7" s="1"/>
  <c r="AD627" i="84"/>
  <c r="Z427" i="7" s="1"/>
  <c r="AF627" i="84"/>
  <c r="AB427" i="7" s="1"/>
  <c r="AH627" i="84"/>
  <c r="AD427" i="7" s="1"/>
  <c r="O635" i="84"/>
  <c r="O637" i="84"/>
  <c r="H428" i="7" s="1"/>
  <c r="J428" i="7" s="1"/>
  <c r="P636" i="84"/>
  <c r="L181" i="7" s="1"/>
  <c r="Q635" i="84"/>
  <c r="S635" i="84"/>
  <c r="U635" i="84"/>
  <c r="W635" i="84"/>
  <c r="Y635" i="84"/>
  <c r="AA635" i="84"/>
  <c r="AC635" i="84"/>
  <c r="AE635" i="84"/>
  <c r="AG635" i="84"/>
  <c r="AI635" i="84"/>
  <c r="R636" i="84"/>
  <c r="N181" i="7" s="1"/>
  <c r="T636" i="84"/>
  <c r="P181" i="7" s="1"/>
  <c r="V636" i="84"/>
  <c r="R181" i="7" s="1"/>
  <c r="X636" i="84"/>
  <c r="T181" i="7" s="1"/>
  <c r="Z636" i="84"/>
  <c r="V181" i="7" s="1"/>
  <c r="AB636" i="84"/>
  <c r="X181" i="7" s="1"/>
  <c r="AD636" i="84"/>
  <c r="Z181" i="7" s="1"/>
  <c r="AF636" i="84"/>
  <c r="AB181" i="7" s="1"/>
  <c r="AH636" i="84"/>
  <c r="AD181" i="7" s="1"/>
  <c r="Q637" i="84"/>
  <c r="M428" i="7" s="1"/>
  <c r="S637" i="84"/>
  <c r="O428" i="7" s="1"/>
  <c r="U637" i="84"/>
  <c r="Q428" i="7" s="1"/>
  <c r="W637" i="84"/>
  <c r="S428" i="7" s="1"/>
  <c r="Y637" i="84"/>
  <c r="U428" i="7" s="1"/>
  <c r="AA637" i="84"/>
  <c r="W428" i="7" s="1"/>
  <c r="AC637" i="84"/>
  <c r="Y428" i="7" s="1"/>
  <c r="AE637" i="84"/>
  <c r="AA428" i="7" s="1"/>
  <c r="AG637" i="84"/>
  <c r="AC428" i="7" s="1"/>
  <c r="O646" i="84"/>
  <c r="H182" i="7" s="1"/>
  <c r="P645" i="84"/>
  <c r="P647" i="84"/>
  <c r="L429" i="7"/>
  <c r="R645" i="84"/>
  <c r="T645" i="84"/>
  <c r="V645" i="84"/>
  <c r="X645" i="84"/>
  <c r="Z645" i="84"/>
  <c r="AB645" i="84"/>
  <c r="AD645" i="84"/>
  <c r="AF645" i="84"/>
  <c r="AH645" i="84"/>
  <c r="Q646" i="84"/>
  <c r="M182" i="7" s="1"/>
  <c r="S646" i="84"/>
  <c r="O182" i="7" s="1"/>
  <c r="U646" i="84"/>
  <c r="Q182" i="7" s="1"/>
  <c r="W646" i="84"/>
  <c r="S182" i="7" s="1"/>
  <c r="Y646" i="84"/>
  <c r="U182" i="7" s="1"/>
  <c r="AA646" i="84"/>
  <c r="W182" i="7" s="1"/>
  <c r="AC646" i="84"/>
  <c r="Y182" i="7" s="1"/>
  <c r="AE646" i="84"/>
  <c r="AA182" i="7" s="1"/>
  <c r="AG646" i="84"/>
  <c r="AC182" i="7" s="1"/>
  <c r="AI646" i="84"/>
  <c r="AE182" i="7" s="1"/>
  <c r="R647" i="84"/>
  <c r="N429" i="7" s="1"/>
  <c r="T647" i="84"/>
  <c r="P429" i="7" s="1"/>
  <c r="V647" i="84"/>
  <c r="R429" i="7" s="1"/>
  <c r="X647" i="84"/>
  <c r="T429" i="7" s="1"/>
  <c r="Z647" i="84"/>
  <c r="V429" i="7" s="1"/>
  <c r="AB647" i="84"/>
  <c r="X429" i="7" s="1"/>
  <c r="AD647" i="84"/>
  <c r="Z429" i="7" s="1"/>
  <c r="AF647" i="84"/>
  <c r="AB429" i="7" s="1"/>
  <c r="AH647" i="84"/>
  <c r="AD429" i="7" s="1"/>
  <c r="O655" i="84"/>
  <c r="O657" i="84"/>
  <c r="H430" i="7" s="1"/>
  <c r="J430" i="7" s="1"/>
  <c r="P656" i="84"/>
  <c r="L183" i="7" s="1"/>
  <c r="Q655" i="84"/>
  <c r="S655" i="84"/>
  <c r="U655" i="84"/>
  <c r="W655" i="84"/>
  <c r="Y655" i="84"/>
  <c r="AA655" i="84"/>
  <c r="AC655" i="84"/>
  <c r="AE655" i="84"/>
  <c r="AG655" i="84"/>
  <c r="AI655" i="84"/>
  <c r="R656" i="84"/>
  <c r="N183" i="7" s="1"/>
  <c r="T656" i="84"/>
  <c r="P183" i="7" s="1"/>
  <c r="V656" i="84"/>
  <c r="R183" i="7" s="1"/>
  <c r="X656" i="84"/>
  <c r="T183" i="7" s="1"/>
  <c r="Z656" i="84"/>
  <c r="V183" i="7" s="1"/>
  <c r="AB656" i="84"/>
  <c r="X183" i="7" s="1"/>
  <c r="AD656" i="84"/>
  <c r="Z183" i="7" s="1"/>
  <c r="AF656" i="84"/>
  <c r="AB183" i="7" s="1"/>
  <c r="AH656" i="84"/>
  <c r="AD183" i="7" s="1"/>
  <c r="Q657" i="84"/>
  <c r="M430" i="7" s="1"/>
  <c r="S657" i="84"/>
  <c r="O430" i="7" s="1"/>
  <c r="U657" i="84"/>
  <c r="Q430" i="7" s="1"/>
  <c r="W657" i="84"/>
  <c r="S430" i="7" s="1"/>
  <c r="Y657" i="84"/>
  <c r="U430" i="7" s="1"/>
  <c r="AA657" i="84"/>
  <c r="W430" i="7" s="1"/>
  <c r="AC657" i="84"/>
  <c r="Y430" i="7" s="1"/>
  <c r="AE657" i="84"/>
  <c r="AA430" i="7" s="1"/>
  <c r="AG657" i="84"/>
  <c r="AC430" i="7" s="1"/>
  <c r="AI657" i="84"/>
  <c r="AE430" i="7" s="1"/>
  <c r="O666" i="84"/>
  <c r="H184" i="7" s="1"/>
  <c r="P665" i="84"/>
  <c r="P667" i="84"/>
  <c r="L431" i="7" s="1"/>
  <c r="R665" i="84"/>
  <c r="T665" i="84"/>
  <c r="V665" i="84"/>
  <c r="X665" i="84"/>
  <c r="Z665" i="84"/>
  <c r="AB665" i="84"/>
  <c r="AD665" i="84"/>
  <c r="AF665" i="84"/>
  <c r="AH665" i="84"/>
  <c r="Q666" i="84"/>
  <c r="M184" i="7" s="1"/>
  <c r="S666" i="84"/>
  <c r="O184" i="7" s="1"/>
  <c r="U666" i="84"/>
  <c r="Q184" i="7" s="1"/>
  <c r="W666" i="84"/>
  <c r="S184" i="7" s="1"/>
  <c r="Y666" i="84"/>
  <c r="U184" i="7" s="1"/>
  <c r="AA666" i="84"/>
  <c r="W184" i="7" s="1"/>
  <c r="AC666" i="84"/>
  <c r="Y184" i="7" s="1"/>
  <c r="AE666" i="84"/>
  <c r="AA184" i="7" s="1"/>
  <c r="AG666" i="84"/>
  <c r="AC184" i="7" s="1"/>
  <c r="AI666" i="84"/>
  <c r="AE184" i="7" s="1"/>
  <c r="R667" i="84"/>
  <c r="N431" i="7" s="1"/>
  <c r="T667" i="84"/>
  <c r="P431" i="7" s="1"/>
  <c r="V667" i="84"/>
  <c r="R431" i="7" s="1"/>
  <c r="X667" i="84"/>
  <c r="T431" i="7" s="1"/>
  <c r="Z667" i="84"/>
  <c r="V431" i="7" s="1"/>
  <c r="AB667" i="84"/>
  <c r="X431" i="7" s="1"/>
  <c r="AD667" i="84"/>
  <c r="Z431" i="7" s="1"/>
  <c r="AF667" i="84"/>
  <c r="AB431" i="7" s="1"/>
  <c r="AH667" i="84"/>
  <c r="AD431" i="7" s="1"/>
  <c r="O675" i="84"/>
  <c r="P675" i="84"/>
  <c r="R675" i="84"/>
  <c r="V675" i="84"/>
  <c r="Z675" i="84"/>
  <c r="AD675" i="84"/>
  <c r="AH675" i="84"/>
  <c r="S676" i="84"/>
  <c r="O185" i="7" s="1"/>
  <c r="W676" i="84"/>
  <c r="S185" i="7"/>
  <c r="AA676" i="84"/>
  <c r="W185" i="7" s="1"/>
  <c r="AE676" i="84"/>
  <c r="AA185" i="7"/>
  <c r="AI676" i="84"/>
  <c r="AE185" i="7" s="1"/>
  <c r="T677" i="84"/>
  <c r="P432" i="7"/>
  <c r="X677" i="84"/>
  <c r="T432" i="7" s="1"/>
  <c r="AB677" i="84"/>
  <c r="X432" i="7"/>
  <c r="AF677" i="84"/>
  <c r="AB432" i="7" s="1"/>
  <c r="P695" i="84"/>
  <c r="R695" i="84"/>
  <c r="V695" i="84"/>
  <c r="Z695" i="84"/>
  <c r="AD695" i="84"/>
  <c r="AH695" i="84"/>
  <c r="S696" i="84"/>
  <c r="O187" i="7" s="1"/>
  <c r="W696" i="84"/>
  <c r="S187" i="7"/>
  <c r="AA696" i="84"/>
  <c r="W187" i="7" s="1"/>
  <c r="AE696" i="84"/>
  <c r="AA187" i="7"/>
  <c r="AI696" i="84"/>
  <c r="AE187" i="7" s="1"/>
  <c r="T697" i="84"/>
  <c r="P434" i="7"/>
  <c r="X697" i="84"/>
  <c r="T434" i="7" s="1"/>
  <c r="AB697" i="84"/>
  <c r="X434" i="7"/>
  <c r="AF697" i="84"/>
  <c r="AB434" i="7" s="1"/>
  <c r="P715" i="84"/>
  <c r="R715" i="84"/>
  <c r="V715" i="84"/>
  <c r="Z715" i="84"/>
  <c r="AD715" i="84"/>
  <c r="AH715" i="84"/>
  <c r="S716" i="84"/>
  <c r="O189" i="7" s="1"/>
  <c r="W716" i="84"/>
  <c r="S189" i="7"/>
  <c r="AA716" i="84"/>
  <c r="W189" i="7" s="1"/>
  <c r="AE716" i="84"/>
  <c r="AA189" i="7"/>
  <c r="AI716" i="84"/>
  <c r="AE189" i="7" s="1"/>
  <c r="T717" i="84"/>
  <c r="P436" i="7"/>
  <c r="X717" i="84"/>
  <c r="T436" i="7" s="1"/>
  <c r="AB717" i="84"/>
  <c r="X436" i="7"/>
  <c r="AF717" i="84"/>
  <c r="AB436" i="7" s="1"/>
  <c r="P741" i="84"/>
  <c r="R741" i="84"/>
  <c r="V741" i="84"/>
  <c r="Z741" i="84"/>
  <c r="AD741" i="84"/>
  <c r="AH741" i="84"/>
  <c r="S742" i="84"/>
  <c r="O191" i="7" s="1"/>
  <c r="W742" i="84"/>
  <c r="S191" i="7"/>
  <c r="AA742" i="84"/>
  <c r="W191" i="7" s="1"/>
  <c r="AE742" i="84"/>
  <c r="AA191" i="7"/>
  <c r="AI742" i="84"/>
  <c r="AE191" i="7" s="1"/>
  <c r="T743" i="84"/>
  <c r="P438" i="7"/>
  <c r="X743" i="84"/>
  <c r="T438" i="7" s="1"/>
  <c r="AB743" i="84"/>
  <c r="X438" i="7"/>
  <c r="AF743" i="84"/>
  <c r="AB438" i="7" s="1"/>
  <c r="S768" i="84"/>
  <c r="O193" i="7"/>
  <c r="W768" i="84"/>
  <c r="S193" i="7" s="1"/>
  <c r="AA768" i="84"/>
  <c r="W193" i="7"/>
  <c r="AE768" i="84"/>
  <c r="AA193" i="7" s="1"/>
  <c r="AI768" i="84"/>
  <c r="AE193" i="7"/>
  <c r="T769" i="84"/>
  <c r="P440" i="7" s="1"/>
  <c r="X769" i="84"/>
  <c r="T440" i="7"/>
  <c r="AB769" i="84"/>
  <c r="X440" i="7" s="1"/>
  <c r="AF769" i="84"/>
  <c r="AB440" i="7"/>
  <c r="P787" i="84"/>
  <c r="R787" i="84"/>
  <c r="V787" i="84"/>
  <c r="Z787" i="84"/>
  <c r="AD787" i="84"/>
  <c r="AH787" i="84"/>
  <c r="S788" i="84"/>
  <c r="O195" i="7"/>
  <c r="W788" i="84"/>
  <c r="S195" i="7" s="1"/>
  <c r="AA788" i="84"/>
  <c r="W195" i="7"/>
  <c r="AE788" i="84"/>
  <c r="AA195" i="7" s="1"/>
  <c r="AI788" i="84"/>
  <c r="AE195" i="7"/>
  <c r="T789" i="84"/>
  <c r="P442" i="7" s="1"/>
  <c r="X789" i="84"/>
  <c r="T442" i="7"/>
  <c r="AB789" i="84"/>
  <c r="X442" i="7" s="1"/>
  <c r="AF789" i="84"/>
  <c r="AB442" i="7"/>
  <c r="P807" i="84"/>
  <c r="R807" i="84"/>
  <c r="V807" i="84"/>
  <c r="Z807" i="84"/>
  <c r="AD807" i="84"/>
  <c r="AH807" i="84"/>
  <c r="S808" i="84"/>
  <c r="O197" i="7"/>
  <c r="W808" i="84"/>
  <c r="S197" i="7" s="1"/>
  <c r="AA808" i="84"/>
  <c r="W197" i="7"/>
  <c r="AE808" i="84"/>
  <c r="AA197" i="7" s="1"/>
  <c r="AI808" i="84"/>
  <c r="AE197" i="7"/>
  <c r="T809" i="84"/>
  <c r="P444" i="7" s="1"/>
  <c r="X809" i="84"/>
  <c r="T444" i="7"/>
  <c r="AB809" i="84"/>
  <c r="X444" i="7" s="1"/>
  <c r="AF809" i="84"/>
  <c r="AB444" i="7"/>
  <c r="P817" i="84"/>
  <c r="R817" i="84"/>
  <c r="V817" i="84"/>
  <c r="Z817" i="84"/>
  <c r="AD817" i="84"/>
  <c r="AH817" i="84"/>
  <c r="S818" i="84"/>
  <c r="O198" i="7"/>
  <c r="W818" i="84"/>
  <c r="S198" i="7" s="1"/>
  <c r="AA818" i="84"/>
  <c r="W198" i="7"/>
  <c r="AE818" i="84"/>
  <c r="AA198" i="7" s="1"/>
  <c r="AI818" i="84"/>
  <c r="AE198" i="7"/>
  <c r="T819" i="84"/>
  <c r="P445" i="7" s="1"/>
  <c r="X819" i="84"/>
  <c r="T445" i="7"/>
  <c r="AB819" i="84"/>
  <c r="X445" i="7" s="1"/>
  <c r="AF819" i="84"/>
  <c r="AB445" i="7"/>
  <c r="O834" i="84"/>
  <c r="H199" i="7" s="1"/>
  <c r="P835" i="84"/>
  <c r="L446" i="7"/>
  <c r="Q834" i="84"/>
  <c r="M199" i="7" s="1"/>
  <c r="U834" i="84"/>
  <c r="Q199" i="7"/>
  <c r="Y834" i="84"/>
  <c r="U199" i="7" s="1"/>
  <c r="AC834" i="84"/>
  <c r="Y199" i="7"/>
  <c r="AG834" i="84"/>
  <c r="AC199" i="7" s="1"/>
  <c r="R835" i="84"/>
  <c r="N446" i="7"/>
  <c r="V835" i="84"/>
  <c r="R446" i="7" s="1"/>
  <c r="Z835" i="84"/>
  <c r="V446" i="7"/>
  <c r="AD835" i="84"/>
  <c r="Z446" i="7" s="1"/>
  <c r="AH835" i="84"/>
  <c r="AD446" i="7"/>
  <c r="O854" i="84"/>
  <c r="H201" i="7" s="1"/>
  <c r="P855" i="84"/>
  <c r="L448" i="7"/>
  <c r="T853" i="84"/>
  <c r="X853" i="84"/>
  <c r="AB853" i="84"/>
  <c r="AF853" i="84"/>
  <c r="Q854" i="84"/>
  <c r="M201" i="7" s="1"/>
  <c r="U854" i="84"/>
  <c r="Q201" i="7"/>
  <c r="Y854" i="84"/>
  <c r="U201" i="7" s="1"/>
  <c r="AC854" i="84"/>
  <c r="Y201" i="7"/>
  <c r="AG854" i="84"/>
  <c r="AC201" i="7" s="1"/>
  <c r="R855" i="84"/>
  <c r="N448" i="7"/>
  <c r="V855" i="84"/>
  <c r="R448" i="7" s="1"/>
  <c r="Z855" i="84"/>
  <c r="V448" i="7"/>
  <c r="AD855" i="84"/>
  <c r="Z448" i="7" s="1"/>
  <c r="AH855" i="84"/>
  <c r="AD448" i="7"/>
  <c r="O874" i="84"/>
  <c r="H203" i="7" s="1"/>
  <c r="P875" i="84"/>
  <c r="L450" i="7"/>
  <c r="T873" i="84"/>
  <c r="X873" i="84"/>
  <c r="AB873" i="84"/>
  <c r="AF873" i="84"/>
  <c r="Q874" i="84"/>
  <c r="M203" i="7" s="1"/>
  <c r="U874" i="84"/>
  <c r="Q203" i="7"/>
  <c r="Y874" i="84"/>
  <c r="U203" i="7" s="1"/>
  <c r="AC874" i="84"/>
  <c r="Y203" i="7"/>
  <c r="AG874" i="84"/>
  <c r="AC203" i="7" s="1"/>
  <c r="R875" i="84"/>
  <c r="N450" i="7"/>
  <c r="V875" i="84"/>
  <c r="R450" i="7" s="1"/>
  <c r="Z875" i="84"/>
  <c r="V450" i="7"/>
  <c r="AD875" i="84"/>
  <c r="Z450" i="7" s="1"/>
  <c r="AH875" i="84"/>
  <c r="AD450" i="7"/>
  <c r="O895" i="84"/>
  <c r="H452" i="7" s="1"/>
  <c r="J452" i="7" s="1"/>
  <c r="P895" i="84"/>
  <c r="L452" i="7" s="1"/>
  <c r="T893" i="84"/>
  <c r="X893" i="84"/>
  <c r="AB893" i="84"/>
  <c r="AF893" i="84"/>
  <c r="Q894" i="84"/>
  <c r="M205" i="7"/>
  <c r="U894" i="84"/>
  <c r="Q205" i="7" s="1"/>
  <c r="Y894" i="84"/>
  <c r="U205" i="7" s="1"/>
  <c r="AC894" i="84"/>
  <c r="Y205" i="7" s="1"/>
  <c r="AG894" i="84"/>
  <c r="AC205" i="7" s="1"/>
  <c r="R895" i="84"/>
  <c r="N452" i="7" s="1"/>
  <c r="V895" i="84"/>
  <c r="R452" i="7" s="1"/>
  <c r="Z895" i="84"/>
  <c r="V452" i="7" s="1"/>
  <c r="AD895" i="84"/>
  <c r="Z452" i="7" s="1"/>
  <c r="AH895" i="84"/>
  <c r="AD452" i="7" s="1"/>
  <c r="O914" i="84"/>
  <c r="H207" i="7" s="1"/>
  <c r="P915" i="84"/>
  <c r="L454" i="7" s="1"/>
  <c r="T913" i="84"/>
  <c r="X913" i="84"/>
  <c r="AB913" i="84"/>
  <c r="AF913" i="84"/>
  <c r="Q914" i="84"/>
  <c r="M207" i="7" s="1"/>
  <c r="U914" i="84"/>
  <c r="Q207" i="7" s="1"/>
  <c r="Y914" i="84"/>
  <c r="U207" i="7" s="1"/>
  <c r="AC914" i="84"/>
  <c r="Y207" i="7" s="1"/>
  <c r="AG914" i="84"/>
  <c r="AC207" i="7" s="1"/>
  <c r="R915" i="84"/>
  <c r="N454" i="7" s="1"/>
  <c r="V915" i="84"/>
  <c r="R454" i="7" s="1"/>
  <c r="Z915" i="84"/>
  <c r="V454" i="7" s="1"/>
  <c r="AD915" i="84"/>
  <c r="Z454" i="7" s="1"/>
  <c r="AH915" i="84"/>
  <c r="AD454" i="7" s="1"/>
  <c r="O934" i="84"/>
  <c r="H209" i="7" s="1"/>
  <c r="P935" i="84"/>
  <c r="L456" i="7" s="1"/>
  <c r="T933" i="84"/>
  <c r="X933" i="84"/>
  <c r="AB933" i="84"/>
  <c r="AF933" i="84"/>
  <c r="Q934" i="84"/>
  <c r="M209" i="7" s="1"/>
  <c r="U934" i="84"/>
  <c r="Q209" i="7" s="1"/>
  <c r="Y934" i="84"/>
  <c r="U209" i="7" s="1"/>
  <c r="AC934" i="84"/>
  <c r="Y209" i="7" s="1"/>
  <c r="AG934" i="84"/>
  <c r="AC209" i="7" s="1"/>
  <c r="R935" i="84"/>
  <c r="N456" i="7" s="1"/>
  <c r="V935" i="84"/>
  <c r="R456" i="7" s="1"/>
  <c r="Z935" i="84"/>
  <c r="V456" i="7" s="1"/>
  <c r="AD935" i="84"/>
  <c r="Z456" i="7" s="1"/>
  <c r="AH935" i="84"/>
  <c r="AD456" i="7" s="1"/>
  <c r="E187" i="7"/>
  <c r="E191" i="7"/>
  <c r="E195" i="7"/>
  <c r="E199" i="7"/>
  <c r="E203" i="7"/>
  <c r="E207" i="7"/>
  <c r="Q965" i="84"/>
  <c r="M464" i="7" s="1"/>
  <c r="Q963" i="84"/>
  <c r="S965" i="84"/>
  <c r="O464" i="7"/>
  <c r="S963" i="84"/>
  <c r="U965" i="84"/>
  <c r="Q464" i="7" s="1"/>
  <c r="U963" i="84"/>
  <c r="W965" i="84"/>
  <c r="S464" i="7" s="1"/>
  <c r="W963" i="84"/>
  <c r="Y965" i="84"/>
  <c r="U464" i="7" s="1"/>
  <c r="Y963" i="84"/>
  <c r="AA965" i="84"/>
  <c r="W464" i="7"/>
  <c r="AA963" i="84"/>
  <c r="AC965" i="84"/>
  <c r="Y464" i="7" s="1"/>
  <c r="AC963" i="84"/>
  <c r="AE965" i="84"/>
  <c r="AA464" i="7" s="1"/>
  <c r="AE963" i="84"/>
  <c r="AG965" i="84"/>
  <c r="AC464" i="7" s="1"/>
  <c r="AG963" i="84"/>
  <c r="AI965" i="84"/>
  <c r="AE464" i="7"/>
  <c r="AI963" i="84"/>
  <c r="Q985" i="84"/>
  <c r="M466" i="7" s="1"/>
  <c r="Q983" i="84"/>
  <c r="S985" i="84"/>
  <c r="O466" i="7" s="1"/>
  <c r="S983" i="84"/>
  <c r="U985" i="84"/>
  <c r="Q466" i="7" s="1"/>
  <c r="U983" i="84"/>
  <c r="W985" i="84"/>
  <c r="S466" i="7"/>
  <c r="W983" i="84"/>
  <c r="Y985" i="84"/>
  <c r="U466" i="7" s="1"/>
  <c r="Y983" i="84"/>
  <c r="AA985" i="84"/>
  <c r="W466" i="7" s="1"/>
  <c r="AA983" i="84"/>
  <c r="AC985" i="84"/>
  <c r="Y466" i="7" s="1"/>
  <c r="AC983" i="84"/>
  <c r="AE985" i="84"/>
  <c r="AA466" i="7"/>
  <c r="AE983" i="84"/>
  <c r="AG985" i="84"/>
  <c r="AC466" i="7" s="1"/>
  <c r="AG983" i="84"/>
  <c r="AI985" i="84"/>
  <c r="AE466" i="7" s="1"/>
  <c r="AI983" i="84"/>
  <c r="Q1017" i="84"/>
  <c r="M468" i="7" s="1"/>
  <c r="S1017" i="84"/>
  <c r="O468" i="7" s="1"/>
  <c r="U1017" i="84"/>
  <c r="Q468" i="7" s="1"/>
  <c r="W1017" i="84"/>
  <c r="S468" i="7" s="1"/>
  <c r="Y1017" i="84"/>
  <c r="U468" i="7" s="1"/>
  <c r="AA1017" i="84"/>
  <c r="W468" i="7" s="1"/>
  <c r="AC1017" i="84"/>
  <c r="Y468" i="7" s="1"/>
  <c r="AE1017" i="84"/>
  <c r="AA468" i="7" s="1"/>
  <c r="AG1017" i="84"/>
  <c r="AC468" i="7" s="1"/>
  <c r="AI1017" i="84"/>
  <c r="AE468" i="7" s="1"/>
  <c r="Q1043" i="84"/>
  <c r="M470" i="7" s="1"/>
  <c r="S1043" i="84"/>
  <c r="O470" i="7" s="1"/>
  <c r="U1043" i="84"/>
  <c r="Q470" i="7" s="1"/>
  <c r="W1043" i="84"/>
  <c r="S470" i="7" s="1"/>
  <c r="Y1043" i="84"/>
  <c r="U470" i="7" s="1"/>
  <c r="AA1043" i="84"/>
  <c r="W470" i="7" s="1"/>
  <c r="AC1043" i="84"/>
  <c r="Y470" i="7" s="1"/>
  <c r="AE1043" i="84"/>
  <c r="AA470" i="7" s="1"/>
  <c r="AG1043" i="84"/>
  <c r="AC470" i="7" s="1"/>
  <c r="AI1043" i="84"/>
  <c r="AE470" i="7" s="1"/>
  <c r="Q1063" i="84"/>
  <c r="M472" i="7" s="1"/>
  <c r="Q1061" i="84"/>
  <c r="S1063" i="84"/>
  <c r="O472" i="7"/>
  <c r="S1061" i="84"/>
  <c r="U1063" i="84"/>
  <c r="Q472" i="7" s="1"/>
  <c r="U1061" i="84"/>
  <c r="W1063" i="84"/>
  <c r="S472" i="7" s="1"/>
  <c r="W1061" i="84"/>
  <c r="Y1063" i="84"/>
  <c r="U472" i="7" s="1"/>
  <c r="Y1061" i="84"/>
  <c r="AA1063" i="84"/>
  <c r="W472" i="7"/>
  <c r="AA1061" i="84"/>
  <c r="AC1063" i="84"/>
  <c r="Y472" i="7" s="1"/>
  <c r="AC1061" i="84"/>
  <c r="AE1063" i="84"/>
  <c r="AA472" i="7" s="1"/>
  <c r="AE1061" i="84"/>
  <c r="AG1063" i="84"/>
  <c r="AC472" i="7" s="1"/>
  <c r="AG1061" i="84"/>
  <c r="AI1063" i="84"/>
  <c r="AE472" i="7"/>
  <c r="AI1061" i="84"/>
  <c r="Q1083" i="84"/>
  <c r="M474" i="7" s="1"/>
  <c r="Q1081" i="84"/>
  <c r="S1083" i="84"/>
  <c r="O474" i="7" s="1"/>
  <c r="S1081" i="84"/>
  <c r="U1083" i="84"/>
  <c r="Q474" i="7" s="1"/>
  <c r="U1081" i="84"/>
  <c r="W1083" i="84"/>
  <c r="S474" i="7"/>
  <c r="W1081" i="84"/>
  <c r="Y1083" i="84"/>
  <c r="U474" i="7" s="1"/>
  <c r="Y1081" i="84"/>
  <c r="AA1083" i="84"/>
  <c r="W474" i="7" s="1"/>
  <c r="AA1081" i="84"/>
  <c r="AC1083" i="84"/>
  <c r="Y474" i="7" s="1"/>
  <c r="AC1081" i="84"/>
  <c r="AE1083" i="84"/>
  <c r="AA474" i="7"/>
  <c r="AE1081" i="84"/>
  <c r="AG1083" i="84"/>
  <c r="AC474" i="7" s="1"/>
  <c r="AG1081" i="84"/>
  <c r="AI1083" i="84"/>
  <c r="AE474" i="7" s="1"/>
  <c r="AI1081" i="84"/>
  <c r="S1102" i="84"/>
  <c r="O229" i="7" s="1"/>
  <c r="S1101" i="84"/>
  <c r="W1102" i="84"/>
  <c r="S229" i="7"/>
  <c r="W1101" i="84"/>
  <c r="AA1102" i="84"/>
  <c r="W229" i="7" s="1"/>
  <c r="AA1101" i="84"/>
  <c r="AE1102" i="84"/>
  <c r="AA229" i="7" s="1"/>
  <c r="AE1101" i="84"/>
  <c r="AI1102" i="84"/>
  <c r="AE229" i="7" s="1"/>
  <c r="AI1101" i="84"/>
  <c r="O686" i="84"/>
  <c r="H186" i="7"/>
  <c r="P685" i="84"/>
  <c r="P687" i="84"/>
  <c r="L433" i="7" s="1"/>
  <c r="R685" i="84"/>
  <c r="T685" i="84"/>
  <c r="V685" i="84"/>
  <c r="X685" i="84"/>
  <c r="Z685" i="84"/>
  <c r="AB685" i="84"/>
  <c r="AD685" i="84"/>
  <c r="AF685" i="84"/>
  <c r="AH685" i="84"/>
  <c r="Q686" i="84"/>
  <c r="M186" i="7" s="1"/>
  <c r="S686" i="84"/>
  <c r="O186" i="7"/>
  <c r="U686" i="84"/>
  <c r="Q186" i="7" s="1"/>
  <c r="W686" i="84"/>
  <c r="S186" i="7"/>
  <c r="Y686" i="84"/>
  <c r="U186" i="7" s="1"/>
  <c r="AA686" i="84"/>
  <c r="W186" i="7"/>
  <c r="AC686" i="84"/>
  <c r="Y186" i="7" s="1"/>
  <c r="AE686" i="84"/>
  <c r="AA186" i="7"/>
  <c r="AG686" i="84"/>
  <c r="AC186" i="7" s="1"/>
  <c r="AI686" i="84"/>
  <c r="AE186" i="7"/>
  <c r="R687" i="84"/>
  <c r="N433" i="7" s="1"/>
  <c r="T687" i="84"/>
  <c r="P433" i="7"/>
  <c r="V687" i="84"/>
  <c r="R433" i="7" s="1"/>
  <c r="X687" i="84"/>
  <c r="T433" i="7"/>
  <c r="Z687" i="84"/>
  <c r="V433" i="7" s="1"/>
  <c r="AB687" i="84"/>
  <c r="X433" i="7"/>
  <c r="AD687" i="84"/>
  <c r="Z433" i="7" s="1"/>
  <c r="AF687" i="84"/>
  <c r="AB433" i="7"/>
  <c r="AH687" i="84"/>
  <c r="AD433" i="7" s="1"/>
  <c r="O706" i="84"/>
  <c r="H188" i="7"/>
  <c r="P705" i="84"/>
  <c r="P707" i="84"/>
  <c r="L435" i="7" s="1"/>
  <c r="R705" i="84"/>
  <c r="T705" i="84"/>
  <c r="V705" i="84"/>
  <c r="X705" i="84"/>
  <c r="Z705" i="84"/>
  <c r="AB705" i="84"/>
  <c r="AD705" i="84"/>
  <c r="AF705" i="84"/>
  <c r="AH705" i="84"/>
  <c r="Q706" i="84"/>
  <c r="M188" i="7" s="1"/>
  <c r="S706" i="84"/>
  <c r="O188" i="7"/>
  <c r="U706" i="84"/>
  <c r="Q188" i="7" s="1"/>
  <c r="W706" i="84"/>
  <c r="S188" i="7"/>
  <c r="Y706" i="84"/>
  <c r="U188" i="7" s="1"/>
  <c r="AA706" i="84"/>
  <c r="W188" i="7"/>
  <c r="AC706" i="84"/>
  <c r="Y188" i="7" s="1"/>
  <c r="AE706" i="84"/>
  <c r="AA188" i="7"/>
  <c r="AG706" i="84"/>
  <c r="AC188" i="7" s="1"/>
  <c r="AI706" i="84"/>
  <c r="AE188" i="7"/>
  <c r="R707" i="84"/>
  <c r="N435" i="7" s="1"/>
  <c r="T707" i="84"/>
  <c r="P435" i="7"/>
  <c r="V707" i="84"/>
  <c r="R435" i="7" s="1"/>
  <c r="X707" i="84"/>
  <c r="T435" i="7"/>
  <c r="Z707" i="84"/>
  <c r="V435" i="7" s="1"/>
  <c r="AB707" i="84"/>
  <c r="X435" i="7"/>
  <c r="AD707" i="84"/>
  <c r="Z435" i="7" s="1"/>
  <c r="AF707" i="84"/>
  <c r="AB435" i="7"/>
  <c r="AH707" i="84"/>
  <c r="AD435" i="7" s="1"/>
  <c r="O732" i="84"/>
  <c r="H190" i="7"/>
  <c r="P733" i="84"/>
  <c r="L437" i="7" s="1"/>
  <c r="Q732" i="84"/>
  <c r="M190" i="7"/>
  <c r="S732" i="84"/>
  <c r="O190" i="7" s="1"/>
  <c r="U732" i="84"/>
  <c r="Q190" i="7"/>
  <c r="W732" i="84"/>
  <c r="S190" i="7" s="1"/>
  <c r="Y732" i="84"/>
  <c r="U190" i="7"/>
  <c r="AA732" i="84"/>
  <c r="W190" i="7" s="1"/>
  <c r="AC732" i="84"/>
  <c r="Y190" i="7"/>
  <c r="AE732" i="84"/>
  <c r="AA190" i="7" s="1"/>
  <c r="AG732" i="84"/>
  <c r="AC190" i="7"/>
  <c r="AI732" i="84"/>
  <c r="AE190" i="7" s="1"/>
  <c r="R733" i="84"/>
  <c r="N437" i="7"/>
  <c r="T733" i="84"/>
  <c r="P437" i="7" s="1"/>
  <c r="V733" i="84"/>
  <c r="R437" i="7"/>
  <c r="X733" i="84"/>
  <c r="T437" i="7" s="1"/>
  <c r="Z733" i="84"/>
  <c r="V437" i="7"/>
  <c r="AB733" i="84"/>
  <c r="X437" i="7" s="1"/>
  <c r="AD733" i="84"/>
  <c r="Z437" i="7"/>
  <c r="AF733" i="84"/>
  <c r="AB437" i="7" s="1"/>
  <c r="AH733" i="84"/>
  <c r="AD437" i="7"/>
  <c r="O752" i="84"/>
  <c r="H192" i="7" s="1"/>
  <c r="J192" i="7" s="1"/>
  <c r="P751" i="84"/>
  <c r="P753" i="84"/>
  <c r="L439" i="7" s="1"/>
  <c r="R751" i="84"/>
  <c r="T751" i="84"/>
  <c r="V751" i="84"/>
  <c r="X751" i="84"/>
  <c r="Z751" i="84"/>
  <c r="AB751" i="84"/>
  <c r="AD751" i="84"/>
  <c r="AF751" i="84"/>
  <c r="AH751" i="84"/>
  <c r="Q752" i="84"/>
  <c r="M192" i="7" s="1"/>
  <c r="S752" i="84"/>
  <c r="O192" i="7"/>
  <c r="U752" i="84"/>
  <c r="Q192" i="7" s="1"/>
  <c r="W752" i="84"/>
  <c r="S192" i="7"/>
  <c r="Y752" i="84"/>
  <c r="U192" i="7" s="1"/>
  <c r="AA752" i="84"/>
  <c r="W192" i="7"/>
  <c r="AC752" i="84"/>
  <c r="Y192" i="7" s="1"/>
  <c r="AE752" i="84"/>
  <c r="AA192" i="7"/>
  <c r="AG752" i="84"/>
  <c r="AC192" i="7" s="1"/>
  <c r="AI752" i="84"/>
  <c r="AE192" i="7"/>
  <c r="R753" i="84"/>
  <c r="N439" i="7" s="1"/>
  <c r="T753" i="84"/>
  <c r="P439" i="7" s="1"/>
  <c r="V753" i="84"/>
  <c r="R439" i="7" s="1"/>
  <c r="X753" i="84"/>
  <c r="T439" i="7" s="1"/>
  <c r="Z753" i="84"/>
  <c r="V439" i="7" s="1"/>
  <c r="AB753" i="84"/>
  <c r="X439" i="7" s="1"/>
  <c r="AD753" i="84"/>
  <c r="Z439" i="7" s="1"/>
  <c r="AF753" i="84"/>
  <c r="AB439" i="7" s="1"/>
  <c r="AH753" i="84"/>
  <c r="AD439" i="7" s="1"/>
  <c r="O778" i="84"/>
  <c r="H194" i="7" s="1"/>
  <c r="P777" i="84"/>
  <c r="P779" i="84"/>
  <c r="L441" i="7" s="1"/>
  <c r="R777" i="84"/>
  <c r="T777" i="84"/>
  <c r="V777" i="84"/>
  <c r="X777" i="84"/>
  <c r="Z777" i="84"/>
  <c r="AB777" i="84"/>
  <c r="AD777" i="84"/>
  <c r="AF777" i="84"/>
  <c r="AH777" i="84"/>
  <c r="Q778" i="84"/>
  <c r="M194" i="7" s="1"/>
  <c r="S778" i="84"/>
  <c r="O194" i="7" s="1"/>
  <c r="U778" i="84"/>
  <c r="Q194" i="7" s="1"/>
  <c r="W778" i="84"/>
  <c r="S194" i="7" s="1"/>
  <c r="Y778" i="84"/>
  <c r="U194" i="7" s="1"/>
  <c r="AA778" i="84"/>
  <c r="W194" i="7" s="1"/>
  <c r="AC778" i="84"/>
  <c r="Y194" i="7" s="1"/>
  <c r="AE778" i="84"/>
  <c r="AA194" i="7" s="1"/>
  <c r="AG778" i="84"/>
  <c r="AC194" i="7" s="1"/>
  <c r="AI778" i="84"/>
  <c r="AE194" i="7" s="1"/>
  <c r="R779" i="84"/>
  <c r="N441" i="7" s="1"/>
  <c r="T779" i="84"/>
  <c r="P441" i="7" s="1"/>
  <c r="V779" i="84"/>
  <c r="R441" i="7" s="1"/>
  <c r="X779" i="84"/>
  <c r="T441" i="7" s="1"/>
  <c r="Z779" i="84"/>
  <c r="V441" i="7" s="1"/>
  <c r="AB779" i="84"/>
  <c r="X441" i="7" s="1"/>
  <c r="AD779" i="84"/>
  <c r="Z441" i="7" s="1"/>
  <c r="AF779" i="84"/>
  <c r="AB441" i="7" s="1"/>
  <c r="AH779" i="84"/>
  <c r="AD441" i="7" s="1"/>
  <c r="O798" i="84"/>
  <c r="H196" i="7" s="1"/>
  <c r="P797" i="84"/>
  <c r="P799" i="84"/>
  <c r="L443" i="7" s="1"/>
  <c r="R797" i="84"/>
  <c r="T797" i="84"/>
  <c r="V797" i="84"/>
  <c r="X797" i="84"/>
  <c r="Z797" i="84"/>
  <c r="AB797" i="84"/>
  <c r="AD797" i="84"/>
  <c r="AF797" i="84"/>
  <c r="AH797" i="84"/>
  <c r="Q798" i="84"/>
  <c r="M196" i="7" s="1"/>
  <c r="S798" i="84"/>
  <c r="O196" i="7" s="1"/>
  <c r="U798" i="84"/>
  <c r="Q196" i="7" s="1"/>
  <c r="W798" i="84"/>
  <c r="S196" i="7" s="1"/>
  <c r="Y798" i="84"/>
  <c r="U196" i="7" s="1"/>
  <c r="AA798" i="84"/>
  <c r="W196" i="7" s="1"/>
  <c r="AC798" i="84"/>
  <c r="Y196" i="7" s="1"/>
  <c r="AE798" i="84"/>
  <c r="AA196" i="7" s="1"/>
  <c r="AG798" i="84"/>
  <c r="AC196" i="7" s="1"/>
  <c r="AI798" i="84"/>
  <c r="AE196" i="7" s="1"/>
  <c r="R799" i="84"/>
  <c r="N443" i="7" s="1"/>
  <c r="T799" i="84"/>
  <c r="P443" i="7" s="1"/>
  <c r="V799" i="84"/>
  <c r="R443" i="7" s="1"/>
  <c r="X799" i="84"/>
  <c r="T443" i="7" s="1"/>
  <c r="Z799" i="84"/>
  <c r="V443" i="7" s="1"/>
  <c r="AB799" i="84"/>
  <c r="X443" i="7" s="1"/>
  <c r="AD799" i="84"/>
  <c r="Z443" i="7" s="1"/>
  <c r="AF799" i="84"/>
  <c r="AB443" i="7" s="1"/>
  <c r="AH799" i="84"/>
  <c r="AD443" i="7" s="1"/>
  <c r="O844" i="84"/>
  <c r="H200" i="7" s="1"/>
  <c r="P843" i="84"/>
  <c r="P845" i="84"/>
  <c r="L447" i="7"/>
  <c r="R843" i="84"/>
  <c r="T843" i="84"/>
  <c r="V843" i="84"/>
  <c r="X843" i="84"/>
  <c r="Z843" i="84"/>
  <c r="AB843" i="84"/>
  <c r="AD843" i="84"/>
  <c r="AF843" i="84"/>
  <c r="AH843" i="84"/>
  <c r="Q844" i="84"/>
  <c r="M200" i="7" s="1"/>
  <c r="S844" i="84"/>
  <c r="O200" i="7" s="1"/>
  <c r="U844" i="84"/>
  <c r="Q200" i="7" s="1"/>
  <c r="W844" i="84"/>
  <c r="S200" i="7" s="1"/>
  <c r="Y844" i="84"/>
  <c r="U200" i="7" s="1"/>
  <c r="AA844" i="84"/>
  <c r="W200" i="7" s="1"/>
  <c r="AC844" i="84"/>
  <c r="Y200" i="7" s="1"/>
  <c r="AE844" i="84"/>
  <c r="AA200" i="7" s="1"/>
  <c r="AG844" i="84"/>
  <c r="AC200" i="7" s="1"/>
  <c r="AI844" i="84"/>
  <c r="AE200" i="7" s="1"/>
  <c r="R845" i="84"/>
  <c r="N447" i="7" s="1"/>
  <c r="T845" i="84"/>
  <c r="P447" i="7" s="1"/>
  <c r="V845" i="84"/>
  <c r="R447" i="7" s="1"/>
  <c r="X845" i="84"/>
  <c r="T447" i="7" s="1"/>
  <c r="Z845" i="84"/>
  <c r="V447" i="7" s="1"/>
  <c r="AB845" i="84"/>
  <c r="X447" i="7" s="1"/>
  <c r="AD845" i="84"/>
  <c r="Z447" i="7" s="1"/>
  <c r="AF845" i="84"/>
  <c r="AB447" i="7" s="1"/>
  <c r="AH845" i="84"/>
  <c r="AD447" i="7" s="1"/>
  <c r="O864" i="84"/>
  <c r="H202" i="7" s="1"/>
  <c r="P863" i="84"/>
  <c r="P865" i="84"/>
  <c r="L449" i="7"/>
  <c r="R863" i="84"/>
  <c r="T863" i="84"/>
  <c r="V863" i="84"/>
  <c r="X863" i="84"/>
  <c r="Z863" i="84"/>
  <c r="AB863" i="84"/>
  <c r="AD863" i="84"/>
  <c r="AF863" i="84"/>
  <c r="AH863" i="84"/>
  <c r="Q864" i="84"/>
  <c r="M202" i="7" s="1"/>
  <c r="S864" i="84"/>
  <c r="O202" i="7" s="1"/>
  <c r="U864" i="84"/>
  <c r="Q202" i="7" s="1"/>
  <c r="W864" i="84"/>
  <c r="S202" i="7" s="1"/>
  <c r="Y864" i="84"/>
  <c r="U202" i="7" s="1"/>
  <c r="AA864" i="84"/>
  <c r="W202" i="7" s="1"/>
  <c r="AC864" i="84"/>
  <c r="Y202" i="7" s="1"/>
  <c r="AE864" i="84"/>
  <c r="AA202" i="7" s="1"/>
  <c r="AG864" i="84"/>
  <c r="AC202" i="7" s="1"/>
  <c r="AI864" i="84"/>
  <c r="AE202" i="7" s="1"/>
  <c r="R865" i="84"/>
  <c r="N449" i="7" s="1"/>
  <c r="T865" i="84"/>
  <c r="P449" i="7" s="1"/>
  <c r="V865" i="84"/>
  <c r="R449" i="7" s="1"/>
  <c r="X865" i="84"/>
  <c r="T449" i="7" s="1"/>
  <c r="Z865" i="84"/>
  <c r="V449" i="7" s="1"/>
  <c r="AB865" i="84"/>
  <c r="X449" i="7" s="1"/>
  <c r="AD865" i="84"/>
  <c r="Z449" i="7" s="1"/>
  <c r="AF865" i="84"/>
  <c r="AB449" i="7" s="1"/>
  <c r="AH865" i="84"/>
  <c r="AD449" i="7" s="1"/>
  <c r="O884" i="84"/>
  <c r="H204" i="7" s="1"/>
  <c r="J204" i="7" s="1"/>
  <c r="P883" i="84"/>
  <c r="P885" i="84"/>
  <c r="L451" i="7" s="1"/>
  <c r="R883" i="84"/>
  <c r="T883" i="84"/>
  <c r="V883" i="84"/>
  <c r="X883" i="84"/>
  <c r="Z883" i="84"/>
  <c r="AB883" i="84"/>
  <c r="AD883" i="84"/>
  <c r="AF883" i="84"/>
  <c r="AH883" i="84"/>
  <c r="Q884" i="84"/>
  <c r="M204" i="7"/>
  <c r="S884" i="84"/>
  <c r="O204" i="7" s="1"/>
  <c r="U884" i="84"/>
  <c r="Q204" i="7"/>
  <c r="W884" i="84"/>
  <c r="S204" i="7" s="1"/>
  <c r="Y884" i="84"/>
  <c r="U204" i="7"/>
  <c r="AA884" i="84"/>
  <c r="W204" i="7" s="1"/>
  <c r="AC884" i="84"/>
  <c r="Y204" i="7"/>
  <c r="AE884" i="84"/>
  <c r="AA204" i="7" s="1"/>
  <c r="AG884" i="84"/>
  <c r="AC204" i="7"/>
  <c r="AI884" i="84"/>
  <c r="AE204" i="7" s="1"/>
  <c r="R885" i="84"/>
  <c r="N451" i="7"/>
  <c r="T885" i="84"/>
  <c r="P451" i="7" s="1"/>
  <c r="V885" i="84"/>
  <c r="R451" i="7"/>
  <c r="X885" i="84"/>
  <c r="T451" i="7" s="1"/>
  <c r="Z885" i="84"/>
  <c r="V451" i="7"/>
  <c r="AB885" i="84"/>
  <c r="X451" i="7" s="1"/>
  <c r="AD885" i="84"/>
  <c r="Z451" i="7"/>
  <c r="AF885" i="84"/>
  <c r="AB451" i="7" s="1"/>
  <c r="AH885" i="84"/>
  <c r="AD451" i="7"/>
  <c r="O904" i="84"/>
  <c r="H206" i="7" s="1"/>
  <c r="J206" i="7" s="1"/>
  <c r="P903" i="84"/>
  <c r="P905" i="84"/>
  <c r="L453" i="7" s="1"/>
  <c r="R903" i="84"/>
  <c r="T903" i="84"/>
  <c r="V903" i="84"/>
  <c r="X903" i="84"/>
  <c r="Z903" i="84"/>
  <c r="AB903" i="84"/>
  <c r="AD903" i="84"/>
  <c r="AF903" i="84"/>
  <c r="AH903" i="84"/>
  <c r="Q904" i="84"/>
  <c r="M206" i="7" s="1"/>
  <c r="S904" i="84"/>
  <c r="O206" i="7" s="1"/>
  <c r="U904" i="84"/>
  <c r="Q206" i="7" s="1"/>
  <c r="W904" i="84"/>
  <c r="S206" i="7" s="1"/>
  <c r="Y904" i="84"/>
  <c r="U206" i="7" s="1"/>
  <c r="AA904" i="84"/>
  <c r="W206" i="7" s="1"/>
  <c r="AC904" i="84"/>
  <c r="Y206" i="7" s="1"/>
  <c r="AE904" i="84"/>
  <c r="AA206" i="7" s="1"/>
  <c r="AG904" i="84"/>
  <c r="AC206" i="7" s="1"/>
  <c r="AI904" i="84"/>
  <c r="AE206" i="7" s="1"/>
  <c r="R905" i="84"/>
  <c r="N453" i="7" s="1"/>
  <c r="T905" i="84"/>
  <c r="P453" i="7" s="1"/>
  <c r="V905" i="84"/>
  <c r="R453" i="7" s="1"/>
  <c r="X905" i="84"/>
  <c r="T453" i="7" s="1"/>
  <c r="Z905" i="84"/>
  <c r="V453" i="7" s="1"/>
  <c r="AB905" i="84"/>
  <c r="X453" i="7" s="1"/>
  <c r="AD905" i="84"/>
  <c r="Z453" i="7" s="1"/>
  <c r="AF905" i="84"/>
  <c r="AB453" i="7" s="1"/>
  <c r="AH905" i="84"/>
  <c r="AD453" i="7" s="1"/>
  <c r="O924" i="84"/>
  <c r="H208" i="7" s="1"/>
  <c r="J208" i="7" s="1"/>
  <c r="P923" i="84"/>
  <c r="P925" i="84"/>
  <c r="L455" i="7" s="1"/>
  <c r="R923" i="84"/>
  <c r="T923" i="84"/>
  <c r="V923" i="84"/>
  <c r="X923" i="84"/>
  <c r="Z923" i="84"/>
  <c r="AB923" i="84"/>
  <c r="AD923" i="84"/>
  <c r="AF923" i="84"/>
  <c r="AH923" i="84"/>
  <c r="Q924" i="84"/>
  <c r="M208" i="7" s="1"/>
  <c r="S924" i="84"/>
  <c r="O208" i="7"/>
  <c r="U924" i="84"/>
  <c r="Q208" i="7" s="1"/>
  <c r="W924" i="84"/>
  <c r="S208" i="7"/>
  <c r="Y924" i="84"/>
  <c r="U208" i="7" s="1"/>
  <c r="AA924" i="84"/>
  <c r="W208" i="7"/>
  <c r="AC924" i="84"/>
  <c r="Y208" i="7" s="1"/>
  <c r="AE924" i="84"/>
  <c r="AA208" i="7"/>
  <c r="AG924" i="84"/>
  <c r="AC208" i="7" s="1"/>
  <c r="AI924" i="84"/>
  <c r="AE208" i="7"/>
  <c r="R925" i="84"/>
  <c r="N455" i="7" s="1"/>
  <c r="T925" i="84"/>
  <c r="P455" i="7"/>
  <c r="V925" i="84"/>
  <c r="R455" i="7" s="1"/>
  <c r="X925" i="84"/>
  <c r="T455" i="7"/>
  <c r="Z925" i="84"/>
  <c r="V455" i="7" s="1"/>
  <c r="AB925" i="84"/>
  <c r="X455" i="7"/>
  <c r="AD925" i="84"/>
  <c r="Z455" i="7" s="1"/>
  <c r="AF925" i="84"/>
  <c r="AB455" i="7"/>
  <c r="AH925" i="84"/>
  <c r="AD455" i="7" s="1"/>
  <c r="AH1119" i="84"/>
  <c r="AD477" i="7"/>
  <c r="AC1277" i="84"/>
  <c r="Y491" i="7" s="1"/>
  <c r="AC1275" i="84"/>
  <c r="AE1277" i="84"/>
  <c r="AA491" i="7" s="1"/>
  <c r="AE1275" i="84"/>
  <c r="AG1277" i="84"/>
  <c r="AC491" i="7"/>
  <c r="AG1275" i="84"/>
  <c r="AI1277" i="84"/>
  <c r="AE491" i="7" s="1"/>
  <c r="AI1275" i="84"/>
  <c r="Q1297" i="84"/>
  <c r="M493" i="7" s="1"/>
  <c r="Q1295" i="84"/>
  <c r="S1297" i="84"/>
  <c r="O493" i="7" s="1"/>
  <c r="S1295" i="84"/>
  <c r="U1297" i="84"/>
  <c r="Q493" i="7"/>
  <c r="U1295" i="84"/>
  <c r="W1297" i="84"/>
  <c r="S493" i="7" s="1"/>
  <c r="W1295" i="84"/>
  <c r="Y1297" i="84"/>
  <c r="U493" i="7" s="1"/>
  <c r="Y1295" i="84"/>
  <c r="AA1297" i="84"/>
  <c r="W493" i="7" s="1"/>
  <c r="AA1295" i="84"/>
  <c r="AC1297" i="84"/>
  <c r="Y493" i="7"/>
  <c r="AC1295" i="84"/>
  <c r="AE1297" i="84"/>
  <c r="AA493" i="7" s="1"/>
  <c r="AE1295" i="84"/>
  <c r="AG1297" i="84"/>
  <c r="AC493" i="7" s="1"/>
  <c r="AG1295" i="84"/>
  <c r="AI1297" i="84"/>
  <c r="AE493" i="7" s="1"/>
  <c r="AI1295" i="84"/>
  <c r="Q1317" i="84"/>
  <c r="M495" i="7"/>
  <c r="Q1315" i="84"/>
  <c r="S1317" i="84"/>
  <c r="O495" i="7" s="1"/>
  <c r="S1315" i="84"/>
  <c r="U1317" i="84"/>
  <c r="Q495" i="7" s="1"/>
  <c r="U1315" i="84"/>
  <c r="W1317" i="84"/>
  <c r="S495" i="7" s="1"/>
  <c r="W1315" i="84"/>
  <c r="Y1317" i="84"/>
  <c r="U495" i="7"/>
  <c r="Y1315" i="84"/>
  <c r="AA1317" i="84"/>
  <c r="W495" i="7" s="1"/>
  <c r="AA1315" i="84"/>
  <c r="AC1317" i="84"/>
  <c r="Y495" i="7" s="1"/>
  <c r="AC1315" i="84"/>
  <c r="AE1317" i="84"/>
  <c r="AA495" i="7" s="1"/>
  <c r="AE1315" i="84"/>
  <c r="AG1317" i="84"/>
  <c r="AC495" i="7"/>
  <c r="AG1315" i="84"/>
  <c r="AI1317" i="84"/>
  <c r="AE495" i="7" s="1"/>
  <c r="AI1315" i="84"/>
  <c r="AI1103" i="84"/>
  <c r="AE476" i="7" s="1"/>
  <c r="AG1103" i="84"/>
  <c r="AC476" i="7"/>
  <c r="AE1103" i="84"/>
  <c r="AA476" i="7" s="1"/>
  <c r="AC1103" i="84"/>
  <c r="Y476" i="7"/>
  <c r="AA1103" i="84"/>
  <c r="W476" i="7" s="1"/>
  <c r="Y1103" i="84"/>
  <c r="U476" i="7"/>
  <c r="W1103" i="84"/>
  <c r="S476" i="7" s="1"/>
  <c r="U1103" i="84"/>
  <c r="Q476" i="7"/>
  <c r="S1103" i="84"/>
  <c r="O476" i="7" s="1"/>
  <c r="Q1103" i="84"/>
  <c r="M476" i="7"/>
  <c r="AH1102" i="84"/>
  <c r="AD229" i="7" s="1"/>
  <c r="AF1102" i="84"/>
  <c r="AB229" i="7"/>
  <c r="AD1102" i="84"/>
  <c r="Z229" i="7" s="1"/>
  <c r="AB1102" i="84"/>
  <c r="X229" i="7"/>
  <c r="Z1102" i="84"/>
  <c r="V229" i="7" s="1"/>
  <c r="X1102" i="84"/>
  <c r="T229" i="7"/>
  <c r="V1102" i="84"/>
  <c r="R229" i="7" s="1"/>
  <c r="T1102" i="84"/>
  <c r="P229" i="7"/>
  <c r="R1102" i="84"/>
  <c r="N229" i="7" s="1"/>
  <c r="E229" i="7"/>
  <c r="AI1129" i="84"/>
  <c r="AE478" i="7" s="1"/>
  <c r="AG1129" i="84"/>
  <c r="AC478" i="7" s="1"/>
  <c r="AE1129" i="84"/>
  <c r="AA478" i="7" s="1"/>
  <c r="AC1129" i="84"/>
  <c r="Y478" i="7" s="1"/>
  <c r="AA1129" i="84"/>
  <c r="W478" i="7" s="1"/>
  <c r="Y1129" i="84"/>
  <c r="U478" i="7" s="1"/>
  <c r="W1129" i="84"/>
  <c r="S478" i="7" s="1"/>
  <c r="U1129" i="84"/>
  <c r="Q478" i="7" s="1"/>
  <c r="S1129" i="84"/>
  <c r="O478" i="7" s="1"/>
  <c r="Q1129" i="84"/>
  <c r="M478" i="7" s="1"/>
  <c r="AH1128" i="84"/>
  <c r="AD231" i="7" s="1"/>
  <c r="AF1128" i="84"/>
  <c r="AB231" i="7" s="1"/>
  <c r="AD1128" i="84"/>
  <c r="Z231" i="7" s="1"/>
  <c r="AB1128" i="84"/>
  <c r="X231" i="7" s="1"/>
  <c r="Z1128" i="84"/>
  <c r="V231" i="7" s="1"/>
  <c r="X1128" i="84"/>
  <c r="T231" i="7" s="1"/>
  <c r="V1128" i="84"/>
  <c r="R231" i="7" s="1"/>
  <c r="T1128" i="84"/>
  <c r="P231" i="7" s="1"/>
  <c r="R1128" i="84"/>
  <c r="N231" i="7" s="1"/>
  <c r="AI1127" i="84"/>
  <c r="AG1127" i="84"/>
  <c r="AE1127" i="84"/>
  <c r="AC1127" i="84"/>
  <c r="AA1127" i="84"/>
  <c r="Y1127" i="84"/>
  <c r="W1127" i="84"/>
  <c r="U1127" i="84"/>
  <c r="S1127" i="84"/>
  <c r="Q1127" i="84"/>
  <c r="P1128" i="84"/>
  <c r="L231" i="7" s="1"/>
  <c r="O1129" i="84"/>
  <c r="H478" i="7" s="1"/>
  <c r="J478" i="7" s="1"/>
  <c r="O1127" i="84"/>
  <c r="E231" i="7"/>
  <c r="AI1155" i="84"/>
  <c r="AE480" i="7"/>
  <c r="AG1155" i="84"/>
  <c r="AC480" i="7" s="1"/>
  <c r="AE1155" i="84"/>
  <c r="AA480" i="7"/>
  <c r="AC1155" i="84"/>
  <c r="Y480" i="7" s="1"/>
  <c r="AA1155" i="84"/>
  <c r="W480" i="7"/>
  <c r="Y1155" i="84"/>
  <c r="U480" i="7" s="1"/>
  <c r="W1155" i="84"/>
  <c r="S480" i="7"/>
  <c r="U1155" i="84"/>
  <c r="Q480" i="7" s="1"/>
  <c r="S1155" i="84"/>
  <c r="O480" i="7"/>
  <c r="Q1155" i="84"/>
  <c r="M480" i="7" s="1"/>
  <c r="AH1154" i="84"/>
  <c r="AD233" i="7"/>
  <c r="AF1154" i="84"/>
  <c r="AB233" i="7" s="1"/>
  <c r="AD1154" i="84"/>
  <c r="Z233" i="7"/>
  <c r="AB1154" i="84"/>
  <c r="X233" i="7" s="1"/>
  <c r="Z1154" i="84"/>
  <c r="V233" i="7"/>
  <c r="X1154" i="84"/>
  <c r="T233" i="7" s="1"/>
  <c r="V1154" i="84"/>
  <c r="R233" i="7"/>
  <c r="T1154" i="84"/>
  <c r="P233" i="7" s="1"/>
  <c r="R1154" i="84"/>
  <c r="N233" i="7"/>
  <c r="AI1153" i="84"/>
  <c r="AG1153" i="84"/>
  <c r="AE1153" i="84"/>
  <c r="AC1153" i="84"/>
  <c r="AA1153" i="84"/>
  <c r="Y1153" i="84"/>
  <c r="W1153" i="84"/>
  <c r="U1153" i="84"/>
  <c r="S1153" i="84"/>
  <c r="Q1153" i="84"/>
  <c r="P1154" i="84"/>
  <c r="L233" i="7"/>
  <c r="O1155" i="84"/>
  <c r="H480" i="7" s="1"/>
  <c r="O1153" i="84"/>
  <c r="E233" i="7"/>
  <c r="AI1181" i="84"/>
  <c r="AE482" i="7" s="1"/>
  <c r="AG1181" i="84"/>
  <c r="AC482" i="7"/>
  <c r="AE1181" i="84"/>
  <c r="AA482" i="7" s="1"/>
  <c r="AC1181" i="84"/>
  <c r="Y482" i="7"/>
  <c r="AA1181" i="84"/>
  <c r="W482" i="7" s="1"/>
  <c r="Y1181" i="84"/>
  <c r="U482" i="7"/>
  <c r="W1181" i="84"/>
  <c r="S482" i="7" s="1"/>
  <c r="U1181" i="84"/>
  <c r="Q482" i="7"/>
  <c r="S1181" i="84"/>
  <c r="O482" i="7" s="1"/>
  <c r="Q1181" i="84"/>
  <c r="M482" i="7"/>
  <c r="AH1180" i="84"/>
  <c r="AD235" i="7" s="1"/>
  <c r="AF1180" i="84"/>
  <c r="AB235" i="7"/>
  <c r="AD1180" i="84"/>
  <c r="Z235" i="7" s="1"/>
  <c r="AB1180" i="84"/>
  <c r="X235" i="7"/>
  <c r="Z1180" i="84"/>
  <c r="V235" i="7" s="1"/>
  <c r="X1180" i="84"/>
  <c r="T235" i="7"/>
  <c r="V1180" i="84"/>
  <c r="R235" i="7" s="1"/>
  <c r="T1180" i="84"/>
  <c r="P235" i="7"/>
  <c r="R1180" i="84"/>
  <c r="N235" i="7" s="1"/>
  <c r="P1180" i="84"/>
  <c r="L235" i="7"/>
  <c r="O1181" i="84"/>
  <c r="H482" i="7" s="1"/>
  <c r="E235" i="7"/>
  <c r="AI1207" i="84"/>
  <c r="AE484" i="7" s="1"/>
  <c r="AG1207" i="84"/>
  <c r="AC484" i="7" s="1"/>
  <c r="AE1207" i="84"/>
  <c r="AA484" i="7" s="1"/>
  <c r="AC1207" i="84"/>
  <c r="Y484" i="7" s="1"/>
  <c r="AA1207" i="84"/>
  <c r="W484" i="7" s="1"/>
  <c r="Y1207" i="84"/>
  <c r="U484" i="7" s="1"/>
  <c r="W1207" i="84"/>
  <c r="S484" i="7" s="1"/>
  <c r="U1207" i="84"/>
  <c r="Q484" i="7" s="1"/>
  <c r="S1207" i="84"/>
  <c r="O484" i="7" s="1"/>
  <c r="Q1207" i="84"/>
  <c r="M484" i="7" s="1"/>
  <c r="AH1206" i="84"/>
  <c r="AD237" i="7" s="1"/>
  <c r="AF1206" i="84"/>
  <c r="AB237" i="7" s="1"/>
  <c r="AD1206" i="84"/>
  <c r="Z237" i="7" s="1"/>
  <c r="AB1206" i="84"/>
  <c r="X237" i="7" s="1"/>
  <c r="Z1206" i="84"/>
  <c r="V237" i="7" s="1"/>
  <c r="X1206" i="84"/>
  <c r="T237" i="7" s="1"/>
  <c r="V1206" i="84"/>
  <c r="R237" i="7" s="1"/>
  <c r="T1206" i="84"/>
  <c r="P237" i="7" s="1"/>
  <c r="R1206" i="84"/>
  <c r="N237" i="7" s="1"/>
  <c r="AI1205" i="84"/>
  <c r="AG1205" i="84"/>
  <c r="AE1205" i="84"/>
  <c r="AC1205" i="84"/>
  <c r="AA1205" i="84"/>
  <c r="Y1205" i="84"/>
  <c r="W1205" i="84"/>
  <c r="U1205" i="84"/>
  <c r="S1205" i="84"/>
  <c r="Q1205" i="84"/>
  <c r="P1206" i="84"/>
  <c r="L237" i="7" s="1"/>
  <c r="O1207" i="84"/>
  <c r="H484" i="7" s="1"/>
  <c r="J484" i="7" s="1"/>
  <c r="O1205" i="84"/>
  <c r="E237" i="7"/>
  <c r="AI1227" i="84"/>
  <c r="AE486" i="7"/>
  <c r="AG1227" i="84"/>
  <c r="AC486" i="7" s="1"/>
  <c r="AE1227" i="84"/>
  <c r="AA486" i="7"/>
  <c r="AC1227" i="84"/>
  <c r="Y486" i="7" s="1"/>
  <c r="AA1227" i="84"/>
  <c r="W486" i="7"/>
  <c r="Y1227" i="84"/>
  <c r="U486" i="7" s="1"/>
  <c r="W1227" i="84"/>
  <c r="S486" i="7"/>
  <c r="U1227" i="84"/>
  <c r="Q486" i="7" s="1"/>
  <c r="S1227" i="84"/>
  <c r="O486" i="7"/>
  <c r="Q1227" i="84"/>
  <c r="M486" i="7" s="1"/>
  <c r="AH1226" i="84"/>
  <c r="AD239" i="7"/>
  <c r="AF1226" i="84"/>
  <c r="AB239" i="7" s="1"/>
  <c r="AD1226" i="84"/>
  <c r="Z239" i="7"/>
  <c r="AB1226" i="84"/>
  <c r="X239" i="7" s="1"/>
  <c r="Z1226" i="84"/>
  <c r="V239" i="7"/>
  <c r="X1226" i="84"/>
  <c r="T239" i="7" s="1"/>
  <c r="V1226" i="84"/>
  <c r="R239" i="7"/>
  <c r="T1226" i="84"/>
  <c r="P239" i="7" s="1"/>
  <c r="R1226" i="84"/>
  <c r="N239" i="7"/>
  <c r="AI1225" i="84"/>
  <c r="AG1225" i="84"/>
  <c r="AE1225" i="84"/>
  <c r="AC1225" i="84"/>
  <c r="AA1225" i="84"/>
  <c r="Y1225" i="84"/>
  <c r="W1225" i="84"/>
  <c r="U1225" i="84"/>
  <c r="S1225" i="84"/>
  <c r="Q1225" i="84"/>
  <c r="P1226" i="84"/>
  <c r="L239" i="7"/>
  <c r="O1227" i="84"/>
  <c r="H486" i="7" s="1"/>
  <c r="O1225" i="84"/>
  <c r="E239" i="7"/>
  <c r="AI1247" i="84"/>
  <c r="AE488" i="7" s="1"/>
  <c r="AG1247" i="84"/>
  <c r="AC488" i="7"/>
  <c r="AE1247" i="84"/>
  <c r="AA488" i="7" s="1"/>
  <c r="AC1247" i="84"/>
  <c r="Y488" i="7"/>
  <c r="AA1247" i="84"/>
  <c r="W488" i="7" s="1"/>
  <c r="Y1247" i="84"/>
  <c r="U488" i="7"/>
  <c r="W1247" i="84"/>
  <c r="S488" i="7" s="1"/>
  <c r="U1247" i="84"/>
  <c r="Q488" i="7"/>
  <c r="S1247" i="84"/>
  <c r="O488" i="7" s="1"/>
  <c r="Q1247" i="84"/>
  <c r="M488" i="7"/>
  <c r="AH1246" i="84"/>
  <c r="AD241" i="7" s="1"/>
  <c r="AF1246" i="84"/>
  <c r="AB241" i="7"/>
  <c r="AD1246" i="84"/>
  <c r="Z241" i="7" s="1"/>
  <c r="AB1246" i="84"/>
  <c r="X241" i="7"/>
  <c r="Z1246" i="84"/>
  <c r="V241" i="7" s="1"/>
  <c r="X1246" i="84"/>
  <c r="T241" i="7"/>
  <c r="V1246" i="84"/>
  <c r="R241" i="7" s="1"/>
  <c r="T1246" i="84"/>
  <c r="P241" i="7"/>
  <c r="R1246" i="84"/>
  <c r="N241" i="7" s="1"/>
  <c r="AI1245" i="84"/>
  <c r="AG1245" i="84"/>
  <c r="AE1245" i="84"/>
  <c r="AC1245" i="84"/>
  <c r="AA1245" i="84"/>
  <c r="Y1245" i="84"/>
  <c r="W1245" i="84"/>
  <c r="U1245" i="84"/>
  <c r="S1245" i="84"/>
  <c r="Q1245" i="84"/>
  <c r="P1246" i="84"/>
  <c r="L241" i="7" s="1"/>
  <c r="O1247" i="84"/>
  <c r="H488" i="7"/>
  <c r="O1245" i="84"/>
  <c r="E241" i="7"/>
  <c r="AI1267" i="84"/>
  <c r="AE490" i="7"/>
  <c r="AG1267" i="84"/>
  <c r="AC490" i="7" s="1"/>
  <c r="AE1267" i="84"/>
  <c r="AA490" i="7"/>
  <c r="AC1267" i="84"/>
  <c r="Y490" i="7" s="1"/>
  <c r="AA1267" i="84"/>
  <c r="W490" i="7"/>
  <c r="Y1267" i="84"/>
  <c r="U490" i="7" s="1"/>
  <c r="W1267" i="84"/>
  <c r="S490" i="7"/>
  <c r="U1267" i="84"/>
  <c r="Q490" i="7" s="1"/>
  <c r="S1267" i="84"/>
  <c r="O490" i="7"/>
  <c r="Q1267" i="84"/>
  <c r="M490" i="7" s="1"/>
  <c r="AH1266" i="84"/>
  <c r="AD243" i="7"/>
  <c r="AF1266" i="84"/>
  <c r="AB243" i="7" s="1"/>
  <c r="AD1266" i="84"/>
  <c r="Z243" i="7"/>
  <c r="AB1266" i="84"/>
  <c r="X243" i="7" s="1"/>
  <c r="Z1266" i="84"/>
  <c r="V243" i="7"/>
  <c r="X1266" i="84"/>
  <c r="T243" i="7" s="1"/>
  <c r="V1266" i="84"/>
  <c r="R243" i="7"/>
  <c r="T1266" i="84"/>
  <c r="P243" i="7" s="1"/>
  <c r="R1266" i="84"/>
  <c r="N243" i="7"/>
  <c r="AI1265" i="84"/>
  <c r="AG1265" i="84"/>
  <c r="AE1265" i="84"/>
  <c r="AC1265" i="84"/>
  <c r="AA1265" i="84"/>
  <c r="Y1265" i="84"/>
  <c r="W1265" i="84"/>
  <c r="U1265" i="84"/>
  <c r="S1265" i="84"/>
  <c r="Q1265" i="84"/>
  <c r="P1266" i="84"/>
  <c r="L243" i="7"/>
  <c r="O1267" i="84"/>
  <c r="H490" i="7" s="1"/>
  <c r="J490" i="7" s="1"/>
  <c r="O1265" i="84"/>
  <c r="E243" i="7"/>
  <c r="O953" i="84"/>
  <c r="O955" i="84"/>
  <c r="H463" i="7"/>
  <c r="P954" i="84"/>
  <c r="L216" i="7" s="1"/>
  <c r="Q953" i="84"/>
  <c r="S953" i="84"/>
  <c r="U953" i="84"/>
  <c r="W953" i="84"/>
  <c r="Y953" i="84"/>
  <c r="AA953" i="84"/>
  <c r="AC953" i="84"/>
  <c r="AE953" i="84"/>
  <c r="AG953" i="84"/>
  <c r="AI953" i="84"/>
  <c r="R954" i="84"/>
  <c r="N216" i="7" s="1"/>
  <c r="T954" i="84"/>
  <c r="P216" i="7"/>
  <c r="V954" i="84"/>
  <c r="R216" i="7" s="1"/>
  <c r="X954" i="84"/>
  <c r="T216" i="7"/>
  <c r="Z954" i="84"/>
  <c r="V216" i="7" s="1"/>
  <c r="AB954" i="84"/>
  <c r="X216" i="7"/>
  <c r="AD954" i="84"/>
  <c r="Z216" i="7" s="1"/>
  <c r="AF954" i="84"/>
  <c r="AB216" i="7"/>
  <c r="AH954" i="84"/>
  <c r="AD216" i="7" s="1"/>
  <c r="Q955" i="84"/>
  <c r="M463" i="7"/>
  <c r="S955" i="84"/>
  <c r="O463" i="7" s="1"/>
  <c r="U955" i="84"/>
  <c r="Q463" i="7"/>
  <c r="W955" i="84"/>
  <c r="S463" i="7" s="1"/>
  <c r="Y955" i="84"/>
  <c r="U463" i="7"/>
  <c r="AA955" i="84"/>
  <c r="W463" i="7" s="1"/>
  <c r="AC955" i="84"/>
  <c r="Y463" i="7"/>
  <c r="AE955" i="84"/>
  <c r="AA463" i="7" s="1"/>
  <c r="AG955" i="84"/>
  <c r="AC463" i="7"/>
  <c r="AI955" i="84"/>
  <c r="AE463" i="7" s="1"/>
  <c r="O964" i="84"/>
  <c r="H217" i="7"/>
  <c r="J217" i="7" s="1"/>
  <c r="P963" i="84"/>
  <c r="P965" i="84"/>
  <c r="L464" i="7"/>
  <c r="R963" i="84"/>
  <c r="T963" i="84"/>
  <c r="V963" i="84"/>
  <c r="X963" i="84"/>
  <c r="Z963" i="84"/>
  <c r="AB963" i="84"/>
  <c r="AD963" i="84"/>
  <c r="AF963" i="84"/>
  <c r="AH963" i="84"/>
  <c r="Q964" i="84"/>
  <c r="M217" i="7"/>
  <c r="S964" i="84"/>
  <c r="O217" i="7" s="1"/>
  <c r="U964" i="84"/>
  <c r="Q217" i="7"/>
  <c r="W964" i="84"/>
  <c r="S217" i="7" s="1"/>
  <c r="Y964" i="84"/>
  <c r="U217" i="7"/>
  <c r="AA964" i="84"/>
  <c r="W217" i="7" s="1"/>
  <c r="AC964" i="84"/>
  <c r="Y217" i="7"/>
  <c r="AE964" i="84"/>
  <c r="AA217" i="7" s="1"/>
  <c r="AG964" i="84"/>
  <c r="AC217" i="7"/>
  <c r="AI964" i="84"/>
  <c r="AE217" i="7" s="1"/>
  <c r="R965" i="84"/>
  <c r="N464" i="7"/>
  <c r="T965" i="84"/>
  <c r="P464" i="7" s="1"/>
  <c r="V965" i="84"/>
  <c r="R464" i="7"/>
  <c r="X965" i="84"/>
  <c r="T464" i="7" s="1"/>
  <c r="Z965" i="84"/>
  <c r="V464" i="7"/>
  <c r="AB965" i="84"/>
  <c r="X464" i="7" s="1"/>
  <c r="AD965" i="84"/>
  <c r="Z464" i="7"/>
  <c r="AF965" i="84"/>
  <c r="AB464" i="7" s="1"/>
  <c r="AH965" i="84"/>
  <c r="AD464" i="7"/>
  <c r="O973" i="84"/>
  <c r="O975" i="84"/>
  <c r="H465" i="7" s="1"/>
  <c r="J465" i="7" s="1"/>
  <c r="P974" i="84"/>
  <c r="L218" i="7" s="1"/>
  <c r="Q973" i="84"/>
  <c r="S973" i="84"/>
  <c r="U973" i="84"/>
  <c r="W973" i="84"/>
  <c r="Y973" i="84"/>
  <c r="AA973" i="84"/>
  <c r="AC973" i="84"/>
  <c r="AE973" i="84"/>
  <c r="AG973" i="84"/>
  <c r="AI973" i="84"/>
  <c r="R974" i="84"/>
  <c r="N218" i="7" s="1"/>
  <c r="T974" i="84"/>
  <c r="P218" i="7"/>
  <c r="V974" i="84"/>
  <c r="R218" i="7" s="1"/>
  <c r="X974" i="84"/>
  <c r="T218" i="7"/>
  <c r="Z974" i="84"/>
  <c r="V218" i="7" s="1"/>
  <c r="AB974" i="84"/>
  <c r="X218" i="7"/>
  <c r="AD974" i="84"/>
  <c r="Z218" i="7" s="1"/>
  <c r="AF974" i="84"/>
  <c r="AB218" i="7"/>
  <c r="AH974" i="84"/>
  <c r="AD218" i="7" s="1"/>
  <c r="Q975" i="84"/>
  <c r="M465" i="7"/>
  <c r="S975" i="84"/>
  <c r="O465" i="7" s="1"/>
  <c r="U975" i="84"/>
  <c r="Q465" i="7"/>
  <c r="W975" i="84"/>
  <c r="S465" i="7" s="1"/>
  <c r="Y975" i="84"/>
  <c r="U465" i="7"/>
  <c r="AA975" i="84"/>
  <c r="W465" i="7" s="1"/>
  <c r="AC975" i="84"/>
  <c r="Y465" i="7"/>
  <c r="AE975" i="84"/>
  <c r="AA465" i="7" s="1"/>
  <c r="AG975" i="84"/>
  <c r="AC465" i="7"/>
  <c r="AI975" i="84"/>
  <c r="AE465" i="7" s="1"/>
  <c r="O984" i="84"/>
  <c r="H219" i="7"/>
  <c r="J219" i="7"/>
  <c r="P983" i="84"/>
  <c r="P985" i="84"/>
  <c r="L466" i="7"/>
  <c r="R983" i="84"/>
  <c r="T983" i="84"/>
  <c r="V983" i="84"/>
  <c r="X983" i="84"/>
  <c r="Z983" i="84"/>
  <c r="AB983" i="84"/>
  <c r="AD983" i="84"/>
  <c r="AF983" i="84"/>
  <c r="AH983" i="84"/>
  <c r="Q984" i="84"/>
  <c r="M219" i="7" s="1"/>
  <c r="S984" i="84"/>
  <c r="O219" i="7"/>
  <c r="U984" i="84"/>
  <c r="Q219" i="7" s="1"/>
  <c r="W984" i="84"/>
  <c r="S219" i="7"/>
  <c r="Y984" i="84"/>
  <c r="U219" i="7" s="1"/>
  <c r="AA984" i="84"/>
  <c r="W219" i="7"/>
  <c r="AC984" i="84"/>
  <c r="Y219" i="7" s="1"/>
  <c r="AE984" i="84"/>
  <c r="AA219" i="7"/>
  <c r="AG984" i="84"/>
  <c r="AC219" i="7" s="1"/>
  <c r="AI984" i="84"/>
  <c r="AE219" i="7"/>
  <c r="R985" i="84"/>
  <c r="N466" i="7" s="1"/>
  <c r="T985" i="84"/>
  <c r="P466" i="7"/>
  <c r="V985" i="84"/>
  <c r="R466" i="7" s="1"/>
  <c r="X985" i="84"/>
  <c r="T466" i="7"/>
  <c r="Z985" i="84"/>
  <c r="V466" i="7" s="1"/>
  <c r="AB985" i="84"/>
  <c r="X466" i="7"/>
  <c r="AD985" i="84"/>
  <c r="Z466" i="7" s="1"/>
  <c r="AF985" i="84"/>
  <c r="AB466" i="7"/>
  <c r="AH985" i="84"/>
  <c r="AD466" i="7" s="1"/>
  <c r="O1001" i="84"/>
  <c r="H467" i="7"/>
  <c r="J467" i="7" s="1"/>
  <c r="P1000" i="84"/>
  <c r="L220" i="7"/>
  <c r="R1000" i="84"/>
  <c r="N220" i="7" s="1"/>
  <c r="T1000" i="84"/>
  <c r="P220" i="7"/>
  <c r="V1000" i="84"/>
  <c r="R220" i="7" s="1"/>
  <c r="X1000" i="84"/>
  <c r="T220" i="7"/>
  <c r="Z1000" i="84"/>
  <c r="V220" i="7" s="1"/>
  <c r="AB1000" i="84"/>
  <c r="X220" i="7"/>
  <c r="AD1000" i="84"/>
  <c r="Z220" i="7" s="1"/>
  <c r="AF1000" i="84"/>
  <c r="AB220" i="7"/>
  <c r="AH1000" i="84"/>
  <c r="AD220" i="7" s="1"/>
  <c r="Q1001" i="84"/>
  <c r="M467" i="7"/>
  <c r="S1001" i="84"/>
  <c r="O467" i="7" s="1"/>
  <c r="U1001" i="84"/>
  <c r="Q467" i="7"/>
  <c r="W1001" i="84"/>
  <c r="S467" i="7" s="1"/>
  <c r="Y1001" i="84"/>
  <c r="U467" i="7"/>
  <c r="AA1001" i="84"/>
  <c r="W467" i="7" s="1"/>
  <c r="AC1001" i="84"/>
  <c r="Y467" i="7"/>
  <c r="AE1001" i="84"/>
  <c r="AA467" i="7" s="1"/>
  <c r="AG1001" i="84"/>
  <c r="AC467" i="7"/>
  <c r="AI1001" i="84"/>
  <c r="AE467" i="7" s="1"/>
  <c r="O1016" i="84"/>
  <c r="H221" i="7"/>
  <c r="J221" i="7"/>
  <c r="P1017" i="84"/>
  <c r="L468" i="7" s="1"/>
  <c r="Q1016" i="84"/>
  <c r="M221" i="7"/>
  <c r="S1016" i="84"/>
  <c r="O221" i="7" s="1"/>
  <c r="U1016" i="84"/>
  <c r="Q221" i="7"/>
  <c r="W1016" i="84"/>
  <c r="S221" i="7" s="1"/>
  <c r="Y1016" i="84"/>
  <c r="U221" i="7"/>
  <c r="AA1016" i="84"/>
  <c r="W221" i="7" s="1"/>
  <c r="AC1016" i="84"/>
  <c r="Y221" i="7"/>
  <c r="AE1016" i="84"/>
  <c r="AA221" i="7" s="1"/>
  <c r="AG1016" i="84"/>
  <c r="AC221" i="7"/>
  <c r="AI1016" i="84"/>
  <c r="AE221" i="7" s="1"/>
  <c r="R1017" i="84"/>
  <c r="N468" i="7"/>
  <c r="T1017" i="84"/>
  <c r="P468" i="7" s="1"/>
  <c r="V1017" i="84"/>
  <c r="R468" i="7"/>
  <c r="X1017" i="84"/>
  <c r="T468" i="7" s="1"/>
  <c r="Z1017" i="84"/>
  <c r="V468" i="7"/>
  <c r="AB1017" i="84"/>
  <c r="X468" i="7" s="1"/>
  <c r="AD1017" i="84"/>
  <c r="Z468" i="7"/>
  <c r="AF1017" i="84"/>
  <c r="AB468" i="7" s="1"/>
  <c r="AH1017" i="84"/>
  <c r="AD468" i="7"/>
  <c r="O1025" i="84"/>
  <c r="O1027" i="84"/>
  <c r="H469" i="7"/>
  <c r="J469" i="7"/>
  <c r="P1026" i="84"/>
  <c r="L222" i="7" s="1"/>
  <c r="Q1025" i="84"/>
  <c r="S1025" i="84"/>
  <c r="U1025" i="84"/>
  <c r="W1025" i="84"/>
  <c r="Y1025" i="84"/>
  <c r="AA1025" i="84"/>
  <c r="AC1025" i="84"/>
  <c r="AE1025" i="84"/>
  <c r="AG1025" i="84"/>
  <c r="AI1025" i="84"/>
  <c r="R1026" i="84"/>
  <c r="N222" i="7" s="1"/>
  <c r="T1026" i="84"/>
  <c r="P222" i="7"/>
  <c r="V1026" i="84"/>
  <c r="R222" i="7" s="1"/>
  <c r="X1026" i="84"/>
  <c r="T222" i="7"/>
  <c r="Z1026" i="84"/>
  <c r="V222" i="7" s="1"/>
  <c r="AB1026" i="84"/>
  <c r="X222" i="7"/>
  <c r="AD1026" i="84"/>
  <c r="Z222" i="7" s="1"/>
  <c r="AF1026" i="84"/>
  <c r="AB222" i="7"/>
  <c r="AH1026" i="84"/>
  <c r="AD222" i="7" s="1"/>
  <c r="Q1027" i="84"/>
  <c r="M469" i="7"/>
  <c r="S1027" i="84"/>
  <c r="O469" i="7" s="1"/>
  <c r="U1027" i="84"/>
  <c r="Q469" i="7"/>
  <c r="W1027" i="84"/>
  <c r="S469" i="7" s="1"/>
  <c r="Y1027" i="84"/>
  <c r="U469" i="7"/>
  <c r="AA1027" i="84"/>
  <c r="W469" i="7" s="1"/>
  <c r="AC1027" i="84"/>
  <c r="Y469" i="7"/>
  <c r="AE1027" i="84"/>
  <c r="AA469" i="7" s="1"/>
  <c r="AG1027" i="84"/>
  <c r="AC469" i="7"/>
  <c r="AI1027" i="84"/>
  <c r="AE469" i="7" s="1"/>
  <c r="O1042" i="84"/>
  <c r="H223" i="7"/>
  <c r="J223" i="7" s="1"/>
  <c r="P1043" i="84"/>
  <c r="L470" i="7"/>
  <c r="Q1042" i="84"/>
  <c r="M223" i="7" s="1"/>
  <c r="S1042" i="84"/>
  <c r="O223" i="7"/>
  <c r="U1042" i="84"/>
  <c r="Q223" i="7" s="1"/>
  <c r="W1042" i="84"/>
  <c r="S223" i="7"/>
  <c r="Y1042" i="84"/>
  <c r="U223" i="7" s="1"/>
  <c r="AA1042" i="84"/>
  <c r="W223" i="7"/>
  <c r="AC1042" i="84"/>
  <c r="Y223" i="7" s="1"/>
  <c r="AE1042" i="84"/>
  <c r="AA223" i="7"/>
  <c r="AG1042" i="84"/>
  <c r="AC223" i="7" s="1"/>
  <c r="AI1042" i="84"/>
  <c r="AE223" i="7"/>
  <c r="R1043" i="84"/>
  <c r="N470" i="7" s="1"/>
  <c r="T1043" i="84"/>
  <c r="P470" i="7"/>
  <c r="V1043" i="84"/>
  <c r="R470" i="7" s="1"/>
  <c r="X1043" i="84"/>
  <c r="T470" i="7"/>
  <c r="Z1043" i="84"/>
  <c r="V470" i="7" s="1"/>
  <c r="AB1043" i="84"/>
  <c r="X470" i="7"/>
  <c r="AD1043" i="84"/>
  <c r="Z470" i="7" s="1"/>
  <c r="AF1043" i="84"/>
  <c r="AB470" i="7"/>
  <c r="AH1043" i="84"/>
  <c r="AD470" i="7" s="1"/>
  <c r="O1051" i="84"/>
  <c r="O1053" i="84"/>
  <c r="H471" i="7"/>
  <c r="J471" i="7" s="1"/>
  <c r="P1052" i="84"/>
  <c r="L224" i="7"/>
  <c r="Q1051" i="84"/>
  <c r="S1051" i="84"/>
  <c r="U1051" i="84"/>
  <c r="W1051" i="84"/>
  <c r="Y1051" i="84"/>
  <c r="AA1051" i="84"/>
  <c r="AC1051" i="84"/>
  <c r="AE1051" i="84"/>
  <c r="AG1051" i="84"/>
  <c r="AI1051" i="84"/>
  <c r="R1052" i="84"/>
  <c r="N224" i="7"/>
  <c r="T1052" i="84"/>
  <c r="P224" i="7" s="1"/>
  <c r="V1052" i="84"/>
  <c r="R224" i="7"/>
  <c r="X1052" i="84"/>
  <c r="T224" i="7" s="1"/>
  <c r="Z1052" i="84"/>
  <c r="V224" i="7"/>
  <c r="AB1052" i="84"/>
  <c r="X224" i="7" s="1"/>
  <c r="AD1052" i="84"/>
  <c r="Z224" i="7"/>
  <c r="AF1052" i="84"/>
  <c r="AB224" i="7" s="1"/>
  <c r="AH1052" i="84"/>
  <c r="AD224" i="7"/>
  <c r="Q1053" i="84"/>
  <c r="M471" i="7" s="1"/>
  <c r="S1053" i="84"/>
  <c r="O471" i="7"/>
  <c r="U1053" i="84"/>
  <c r="Q471" i="7" s="1"/>
  <c r="W1053" i="84"/>
  <c r="S471" i="7"/>
  <c r="Y1053" i="84"/>
  <c r="U471" i="7" s="1"/>
  <c r="AA1053" i="84"/>
  <c r="W471" i="7"/>
  <c r="AC1053" i="84"/>
  <c r="Y471" i="7" s="1"/>
  <c r="AE1053" i="84"/>
  <c r="AA471" i="7"/>
  <c r="AG1053" i="84"/>
  <c r="AC471" i="7" s="1"/>
  <c r="AI1053" i="84"/>
  <c r="AE471" i="7"/>
  <c r="O1062" i="84"/>
  <c r="H225" i="7" s="1"/>
  <c r="J225" i="7" s="1"/>
  <c r="P1061" i="84"/>
  <c r="P1063" i="84"/>
  <c r="L472" i="7" s="1"/>
  <c r="R1061" i="84"/>
  <c r="T1061" i="84"/>
  <c r="V1061" i="84"/>
  <c r="X1061" i="84"/>
  <c r="Z1061" i="84"/>
  <c r="AB1061" i="84"/>
  <c r="AD1061" i="84"/>
  <c r="AF1061" i="84"/>
  <c r="AH1061" i="84"/>
  <c r="Q1062" i="84"/>
  <c r="M225" i="7"/>
  <c r="S1062" i="84"/>
  <c r="O225" i="7" s="1"/>
  <c r="U1062" i="84"/>
  <c r="Q225" i="7"/>
  <c r="W1062" i="84"/>
  <c r="S225" i="7" s="1"/>
  <c r="Y1062" i="84"/>
  <c r="U225" i="7"/>
  <c r="AA1062" i="84"/>
  <c r="W225" i="7" s="1"/>
  <c r="AC1062" i="84"/>
  <c r="Y225" i="7"/>
  <c r="AE1062" i="84"/>
  <c r="AA225" i="7" s="1"/>
  <c r="AG1062" i="84"/>
  <c r="AC225" i="7"/>
  <c r="AI1062" i="84"/>
  <c r="AE225" i="7" s="1"/>
  <c r="R1063" i="84"/>
  <c r="N472" i="7"/>
  <c r="T1063" i="84"/>
  <c r="P472" i="7" s="1"/>
  <c r="V1063" i="84"/>
  <c r="R472" i="7"/>
  <c r="X1063" i="84"/>
  <c r="T472" i="7" s="1"/>
  <c r="Z1063" i="84"/>
  <c r="V472" i="7"/>
  <c r="AB1063" i="84"/>
  <c r="X472" i="7" s="1"/>
  <c r="AD1063" i="84"/>
  <c r="Z472" i="7"/>
  <c r="AF1063" i="84"/>
  <c r="AB472" i="7" s="1"/>
  <c r="AH1063" i="84"/>
  <c r="AD472" i="7"/>
  <c r="O1071" i="84"/>
  <c r="O1073" i="84"/>
  <c r="H473" i="7"/>
  <c r="J473" i="7"/>
  <c r="P1072" i="84"/>
  <c r="L226" i="7" s="1"/>
  <c r="Q1071" i="84"/>
  <c r="S1071" i="84"/>
  <c r="U1071" i="84"/>
  <c r="W1071" i="84"/>
  <c r="Y1071" i="84"/>
  <c r="AA1071" i="84"/>
  <c r="AC1071" i="84"/>
  <c r="AE1071" i="84"/>
  <c r="AG1071" i="84"/>
  <c r="AI1071" i="84"/>
  <c r="R1072" i="84"/>
  <c r="N226" i="7" s="1"/>
  <c r="T1072" i="84"/>
  <c r="P226" i="7"/>
  <c r="V1072" i="84"/>
  <c r="R226" i="7" s="1"/>
  <c r="X1072" i="84"/>
  <c r="T226" i="7"/>
  <c r="Z1072" i="84"/>
  <c r="V226" i="7" s="1"/>
  <c r="AB1072" i="84"/>
  <c r="X226" i="7"/>
  <c r="AD1072" i="84"/>
  <c r="Z226" i="7" s="1"/>
  <c r="AF1072" i="84"/>
  <c r="AB226" i="7"/>
  <c r="AH1072" i="84"/>
  <c r="AD226" i="7" s="1"/>
  <c r="Q1073" i="84"/>
  <c r="M473" i="7"/>
  <c r="S1073" i="84"/>
  <c r="O473" i="7" s="1"/>
  <c r="U1073" i="84"/>
  <c r="Q473" i="7"/>
  <c r="W1073" i="84"/>
  <c r="S473" i="7" s="1"/>
  <c r="Y1073" i="84"/>
  <c r="U473" i="7"/>
  <c r="AA1073" i="84"/>
  <c r="W473" i="7" s="1"/>
  <c r="AC1073" i="84"/>
  <c r="Y473" i="7"/>
  <c r="AE1073" i="84"/>
  <c r="AA473" i="7" s="1"/>
  <c r="AG1073" i="84"/>
  <c r="AC473" i="7"/>
  <c r="AI1073" i="84"/>
  <c r="AE473" i="7" s="1"/>
  <c r="O1082" i="84"/>
  <c r="H227" i="7"/>
  <c r="J227" i="7" s="1"/>
  <c r="P1081" i="84"/>
  <c r="P1083" i="84"/>
  <c r="L474" i="7"/>
  <c r="R1081" i="84"/>
  <c r="T1081" i="84"/>
  <c r="V1081" i="84"/>
  <c r="X1081" i="84"/>
  <c r="Z1081" i="84"/>
  <c r="AB1081" i="84"/>
  <c r="AD1081" i="84"/>
  <c r="AF1081" i="84"/>
  <c r="AH1081" i="84"/>
  <c r="Q1082" i="84"/>
  <c r="M227" i="7"/>
  <c r="S1082" i="84"/>
  <c r="O227" i="7" s="1"/>
  <c r="U1082" i="84"/>
  <c r="Q227" i="7"/>
  <c r="W1082" i="84"/>
  <c r="S227" i="7" s="1"/>
  <c r="Y1082" i="84"/>
  <c r="U227" i="7"/>
  <c r="AA1082" i="84"/>
  <c r="W227" i="7" s="1"/>
  <c r="AC1082" i="84"/>
  <c r="Y227" i="7"/>
  <c r="AE1082" i="84"/>
  <c r="AA227" i="7" s="1"/>
  <c r="AG1082" i="84"/>
  <c r="AC227" i="7"/>
  <c r="AI1082" i="84"/>
  <c r="AE227" i="7" s="1"/>
  <c r="R1083" i="84"/>
  <c r="N474" i="7"/>
  <c r="T1083" i="84"/>
  <c r="P474" i="7" s="1"/>
  <c r="V1083" i="84"/>
  <c r="R474" i="7"/>
  <c r="X1083" i="84"/>
  <c r="T474" i="7" s="1"/>
  <c r="Z1083" i="84"/>
  <c r="V474" i="7"/>
  <c r="AB1083" i="84"/>
  <c r="X474" i="7" s="1"/>
  <c r="AD1083" i="84"/>
  <c r="Z474" i="7"/>
  <c r="AF1083" i="84"/>
  <c r="AB474" i="7" s="1"/>
  <c r="AH1083" i="84"/>
  <c r="AD474" i="7"/>
  <c r="O1091" i="84"/>
  <c r="O1093" i="84"/>
  <c r="H475" i="7" s="1"/>
  <c r="J475" i="7" s="1"/>
  <c r="P1092" i="84"/>
  <c r="L228" i="7" s="1"/>
  <c r="Q1091" i="84"/>
  <c r="S1091" i="84"/>
  <c r="U1091" i="84"/>
  <c r="W1091" i="84"/>
  <c r="Y1091" i="84"/>
  <c r="AA1091" i="84"/>
  <c r="AC1091" i="84"/>
  <c r="AE1091" i="84"/>
  <c r="AG1091" i="84"/>
  <c r="AI1091" i="84"/>
  <c r="R1092" i="84"/>
  <c r="N228" i="7" s="1"/>
  <c r="T1092" i="84"/>
  <c r="P228" i="7"/>
  <c r="V1092" i="84"/>
  <c r="R228" i="7" s="1"/>
  <c r="X1092" i="84"/>
  <c r="T228" i="7"/>
  <c r="Z1092" i="84"/>
  <c r="V228" i="7" s="1"/>
  <c r="AB1092" i="84"/>
  <c r="X228" i="7"/>
  <c r="AD1092" i="84"/>
  <c r="Z228" i="7" s="1"/>
  <c r="AF1092" i="84"/>
  <c r="AB228" i="7"/>
  <c r="AH1092" i="84"/>
  <c r="AD228" i="7" s="1"/>
  <c r="Q1093" i="84"/>
  <c r="M475" i="7"/>
  <c r="S1093" i="84"/>
  <c r="O475" i="7" s="1"/>
  <c r="U1093" i="84"/>
  <c r="Q475" i="7"/>
  <c r="W1093" i="84"/>
  <c r="S475" i="7" s="1"/>
  <c r="Y1093" i="84"/>
  <c r="U475" i="7"/>
  <c r="AA1093" i="84"/>
  <c r="W475" i="7" s="1"/>
  <c r="AC1093" i="84"/>
  <c r="Y475" i="7"/>
  <c r="AE1093" i="84"/>
  <c r="AA475" i="7" s="1"/>
  <c r="AG1093" i="84"/>
  <c r="AC475" i="7"/>
  <c r="AI1093" i="84"/>
  <c r="AE475" i="7" s="1"/>
  <c r="O1102" i="84"/>
  <c r="H229" i="7"/>
  <c r="J229" i="7"/>
  <c r="P1101" i="84"/>
  <c r="P1103" i="84"/>
  <c r="L476" i="7"/>
  <c r="R1101" i="84"/>
  <c r="T1101" i="84"/>
  <c r="V1101" i="84"/>
  <c r="X1101" i="84"/>
  <c r="Z1101" i="84"/>
  <c r="AB1101" i="84"/>
  <c r="AD1101" i="84"/>
  <c r="AF1101" i="84"/>
  <c r="AH1101" i="84"/>
  <c r="Q1102" i="84"/>
  <c r="M229" i="7" s="1"/>
  <c r="U1102" i="84"/>
  <c r="Q229" i="7"/>
  <c r="Y1102" i="84"/>
  <c r="U229" i="7" s="1"/>
  <c r="AC1102" i="84"/>
  <c r="Y229" i="7"/>
  <c r="AG1102" i="84"/>
  <c r="AC229" i="7" s="1"/>
  <c r="R1103" i="84"/>
  <c r="N476" i="7"/>
  <c r="V1103" i="84"/>
  <c r="R476" i="7" s="1"/>
  <c r="Z1103" i="84"/>
  <c r="V476" i="7"/>
  <c r="AD1103" i="84"/>
  <c r="Z476" i="7" s="1"/>
  <c r="AH1103" i="84"/>
  <c r="AD476" i="7"/>
  <c r="O1118" i="84"/>
  <c r="H230" i="7" s="1"/>
  <c r="P1119" i="84"/>
  <c r="L477" i="7"/>
  <c r="Q1118" i="84"/>
  <c r="M230" i="7" s="1"/>
  <c r="U1118" i="84"/>
  <c r="Q230" i="7"/>
  <c r="Y1118" i="84"/>
  <c r="U230" i="7" s="1"/>
  <c r="AC1118" i="84"/>
  <c r="Y230" i="7"/>
  <c r="AG1118" i="84"/>
  <c r="AC230" i="7" s="1"/>
  <c r="R1119" i="84"/>
  <c r="N477" i="7"/>
  <c r="V1119" i="84"/>
  <c r="R477" i="7" s="1"/>
  <c r="Z1119" i="84"/>
  <c r="V477" i="7"/>
  <c r="AD1119" i="84"/>
  <c r="Z477" i="7" s="1"/>
  <c r="P1127" i="84"/>
  <c r="R1127" i="84"/>
  <c r="V1127" i="84"/>
  <c r="Z1127" i="84"/>
  <c r="AD1127" i="84"/>
  <c r="AH1127" i="84"/>
  <c r="S1128" i="84"/>
  <c r="O231" i="7" s="1"/>
  <c r="W1128" i="84"/>
  <c r="S231" i="7"/>
  <c r="AA1128" i="84"/>
  <c r="W231" i="7" s="1"/>
  <c r="AE1128" i="84"/>
  <c r="AA231" i="7"/>
  <c r="AI1128" i="84"/>
  <c r="AE231" i="7" s="1"/>
  <c r="T1129" i="84"/>
  <c r="P478" i="7"/>
  <c r="X1129" i="84"/>
  <c r="T478" i="7" s="1"/>
  <c r="AB1129" i="84"/>
  <c r="X478" i="7"/>
  <c r="AF1129" i="84"/>
  <c r="AB478" i="7" s="1"/>
  <c r="Q1145" i="84"/>
  <c r="M479" i="7"/>
  <c r="U1145" i="84"/>
  <c r="Q479" i="7" s="1"/>
  <c r="Y1145" i="84"/>
  <c r="U479" i="7"/>
  <c r="AC1145" i="84"/>
  <c r="Y479" i="7" s="1"/>
  <c r="AG1145" i="84"/>
  <c r="AC479" i="7"/>
  <c r="P1153" i="84"/>
  <c r="R1153" i="84"/>
  <c r="V1153" i="84"/>
  <c r="Z1153" i="84"/>
  <c r="AD1153" i="84"/>
  <c r="AH1153" i="84"/>
  <c r="S1154" i="84"/>
  <c r="O233" i="7"/>
  <c r="W1154" i="84"/>
  <c r="S233" i="7" s="1"/>
  <c r="AA1154" i="84"/>
  <c r="W233" i="7"/>
  <c r="AE1154" i="84"/>
  <c r="AA233" i="7" s="1"/>
  <c r="AI1154" i="84"/>
  <c r="AE233" i="7"/>
  <c r="T1155" i="84"/>
  <c r="P480" i="7" s="1"/>
  <c r="X1155" i="84"/>
  <c r="T480" i="7"/>
  <c r="AB1155" i="84"/>
  <c r="X480" i="7" s="1"/>
  <c r="AF1155" i="84"/>
  <c r="AB480" i="7"/>
  <c r="S1163" i="84"/>
  <c r="W1163" i="84"/>
  <c r="AA1163" i="84"/>
  <c r="AE1163" i="84"/>
  <c r="AI1163" i="84"/>
  <c r="Q1165" i="84"/>
  <c r="M481" i="7"/>
  <c r="U1165" i="84"/>
  <c r="Q481" i="7" s="1"/>
  <c r="Y1165" i="84"/>
  <c r="U481" i="7"/>
  <c r="AC1165" i="84"/>
  <c r="Y481" i="7" s="1"/>
  <c r="AG1165" i="84"/>
  <c r="AC481" i="7"/>
  <c r="S1180" i="84"/>
  <c r="O235" i="7" s="1"/>
  <c r="W1180" i="84"/>
  <c r="S235" i="7"/>
  <c r="AA1180" i="84"/>
  <c r="W235" i="7" s="1"/>
  <c r="AE1180" i="84"/>
  <c r="AA235" i="7"/>
  <c r="AI1180" i="84"/>
  <c r="AE235" i="7" s="1"/>
  <c r="T1181" i="84"/>
  <c r="P482" i="7"/>
  <c r="X1181" i="84"/>
  <c r="T482" i="7" s="1"/>
  <c r="AB1181" i="84"/>
  <c r="X482" i="7"/>
  <c r="AF1181" i="84"/>
  <c r="AB482" i="7" s="1"/>
  <c r="K482" i="7" s="1"/>
  <c r="Q1197" i="84"/>
  <c r="M483" i="7"/>
  <c r="U1197" i="84"/>
  <c r="Q483" i="7" s="1"/>
  <c r="Y1197" i="84"/>
  <c r="U483" i="7"/>
  <c r="AC1197" i="84"/>
  <c r="Y483" i="7" s="1"/>
  <c r="AG1197" i="84"/>
  <c r="AC483" i="7"/>
  <c r="P1205" i="84"/>
  <c r="R1205" i="84"/>
  <c r="V1205" i="84"/>
  <c r="Z1205" i="84"/>
  <c r="AD1205" i="84"/>
  <c r="AH1205" i="84"/>
  <c r="S1206" i="84"/>
  <c r="O237" i="7"/>
  <c r="W1206" i="84"/>
  <c r="S237" i="7" s="1"/>
  <c r="AA1206" i="84"/>
  <c r="W237" i="7"/>
  <c r="AE1206" i="84"/>
  <c r="AA237" i="7" s="1"/>
  <c r="AI1206" i="84"/>
  <c r="AE237" i="7"/>
  <c r="T1207" i="84"/>
  <c r="P484" i="7" s="1"/>
  <c r="X1207" i="84"/>
  <c r="T484" i="7"/>
  <c r="AB1207" i="84"/>
  <c r="X484" i="7" s="1"/>
  <c r="AF1207" i="84"/>
  <c r="AB484" i="7"/>
  <c r="S1215" i="84"/>
  <c r="W1215" i="84"/>
  <c r="AA1215" i="84"/>
  <c r="AE1215" i="84"/>
  <c r="AI1215" i="84"/>
  <c r="Q1217" i="84"/>
  <c r="M485" i="7" s="1"/>
  <c r="U1217" i="84"/>
  <c r="Q485" i="7"/>
  <c r="Y1217" i="84"/>
  <c r="U485" i="7" s="1"/>
  <c r="AC1217" i="84"/>
  <c r="Y485" i="7"/>
  <c r="AG1217" i="84"/>
  <c r="AC485" i="7" s="1"/>
  <c r="P1225" i="84"/>
  <c r="R1225" i="84"/>
  <c r="V1225" i="84"/>
  <c r="Z1225" i="84"/>
  <c r="AD1225" i="84"/>
  <c r="AH1225" i="84"/>
  <c r="S1226" i="84"/>
  <c r="O239" i="7" s="1"/>
  <c r="W1226" i="84"/>
  <c r="S239" i="7"/>
  <c r="AA1226" i="84"/>
  <c r="W239" i="7" s="1"/>
  <c r="AE1226" i="84"/>
  <c r="AA239" i="7"/>
  <c r="AI1226" i="84"/>
  <c r="AE239" i="7" s="1"/>
  <c r="T1227" i="84"/>
  <c r="P486" i="7"/>
  <c r="X1227" i="84"/>
  <c r="T486" i="7" s="1"/>
  <c r="AB1227" i="84"/>
  <c r="X486" i="7"/>
  <c r="AF1227" i="84"/>
  <c r="AB486" i="7" s="1"/>
  <c r="S1235" i="84"/>
  <c r="W1235" i="84"/>
  <c r="AA1235" i="84"/>
  <c r="AE1235" i="84"/>
  <c r="AI1235" i="84"/>
  <c r="Q1237" i="84"/>
  <c r="M487" i="7" s="1"/>
  <c r="U1237" i="84"/>
  <c r="Q487" i="7"/>
  <c r="Y1237" i="84"/>
  <c r="U487" i="7" s="1"/>
  <c r="AC1237" i="84"/>
  <c r="Y487" i="7"/>
  <c r="AG1237" i="84"/>
  <c r="AC487" i="7" s="1"/>
  <c r="P1245" i="84"/>
  <c r="R1245" i="84"/>
  <c r="V1245" i="84"/>
  <c r="Z1245" i="84"/>
  <c r="AD1245" i="84"/>
  <c r="AH1245" i="84"/>
  <c r="S1246" i="84"/>
  <c r="O241" i="7" s="1"/>
  <c r="W1246" i="84"/>
  <c r="S241" i="7"/>
  <c r="AA1246" i="84"/>
  <c r="W241" i="7" s="1"/>
  <c r="AE1246" i="84"/>
  <c r="AA241" i="7"/>
  <c r="AI1246" i="84"/>
  <c r="AE241" i="7" s="1"/>
  <c r="T1247" i="84"/>
  <c r="P488" i="7"/>
  <c r="X1247" i="84"/>
  <c r="T488" i="7" s="1"/>
  <c r="AB1247" i="84"/>
  <c r="X488" i="7"/>
  <c r="AF1247" i="84"/>
  <c r="AB488" i="7" s="1"/>
  <c r="S1255" i="84"/>
  <c r="W1255" i="84"/>
  <c r="AA1255" i="84"/>
  <c r="AE1255" i="84"/>
  <c r="AI1255" i="84"/>
  <c r="Q1257" i="84"/>
  <c r="M489" i="7"/>
  <c r="U1257" i="84"/>
  <c r="Q489" i="7" s="1"/>
  <c r="Y1257" i="84"/>
  <c r="U489" i="7"/>
  <c r="AC1257" i="84"/>
  <c r="Y489" i="7" s="1"/>
  <c r="AG1257" i="84"/>
  <c r="AC489" i="7"/>
  <c r="P1265" i="84"/>
  <c r="R1265" i="84"/>
  <c r="V1265" i="84"/>
  <c r="Z1265" i="84"/>
  <c r="AD1265" i="84"/>
  <c r="AH1265" i="84"/>
  <c r="S1266" i="84"/>
  <c r="O243" i="7"/>
  <c r="W1266" i="84"/>
  <c r="S243" i="7" s="1"/>
  <c r="AA1266" i="84"/>
  <c r="W243" i="7"/>
  <c r="AE1266" i="84"/>
  <c r="AA243" i="7" s="1"/>
  <c r="AI1266" i="84"/>
  <c r="AE243" i="7"/>
  <c r="T1267" i="84"/>
  <c r="P490" i="7" s="1"/>
  <c r="X1267" i="84"/>
  <c r="T490" i="7"/>
  <c r="AB1267" i="84"/>
  <c r="X490" i="7" s="1"/>
  <c r="AF1267" i="84"/>
  <c r="AB490" i="7"/>
  <c r="S1275" i="84"/>
  <c r="W1275" i="84"/>
  <c r="AA1275" i="84"/>
  <c r="E230" i="7"/>
  <c r="AI1119" i="84"/>
  <c r="AE477" i="7" s="1"/>
  <c r="AG1119" i="84"/>
  <c r="AC477" i="7"/>
  <c r="AE1119" i="84"/>
  <c r="AA477" i="7" s="1"/>
  <c r="AC1119" i="84"/>
  <c r="Y477" i="7"/>
  <c r="AA1119" i="84"/>
  <c r="W477" i="7" s="1"/>
  <c r="Y1119" i="84"/>
  <c r="U477" i="7"/>
  <c r="W1119" i="84"/>
  <c r="S477" i="7" s="1"/>
  <c r="U1119" i="84"/>
  <c r="Q477" i="7"/>
  <c r="S1119" i="84"/>
  <c r="O477" i="7" s="1"/>
  <c r="Q1119" i="84"/>
  <c r="M477" i="7"/>
  <c r="AH1118" i="84"/>
  <c r="AD230" i="7" s="1"/>
  <c r="AF1118" i="84"/>
  <c r="AB230" i="7"/>
  <c r="AD1118" i="84"/>
  <c r="Z230" i="7" s="1"/>
  <c r="AB1118" i="84"/>
  <c r="X230" i="7"/>
  <c r="Z1118" i="84"/>
  <c r="V230" i="7" s="1"/>
  <c r="X1118" i="84"/>
  <c r="T230" i="7"/>
  <c r="V1118" i="84"/>
  <c r="R230" i="7" s="1"/>
  <c r="T1118" i="84"/>
  <c r="P230" i="7"/>
  <c r="R1118" i="84"/>
  <c r="N230" i="7" s="1"/>
  <c r="P1118" i="84"/>
  <c r="L230" i="7"/>
  <c r="O1119" i="84"/>
  <c r="H477" i="7" s="1"/>
  <c r="J477" i="7" s="1"/>
  <c r="O954" i="84"/>
  <c r="H216" i="7"/>
  <c r="J216" i="7" s="1"/>
  <c r="P953" i="84"/>
  <c r="P955" i="84"/>
  <c r="L463" i="7" s="1"/>
  <c r="R953" i="84"/>
  <c r="T953" i="84"/>
  <c r="V953" i="84"/>
  <c r="X953" i="84"/>
  <c r="Z953" i="84"/>
  <c r="AB953" i="84"/>
  <c r="AD953" i="84"/>
  <c r="AF953" i="84"/>
  <c r="AH953" i="84"/>
  <c r="Q954" i="84"/>
  <c r="M216" i="7"/>
  <c r="S954" i="84"/>
  <c r="O216" i="7" s="1"/>
  <c r="U954" i="84"/>
  <c r="Q216" i="7"/>
  <c r="W954" i="84"/>
  <c r="S216" i="7" s="1"/>
  <c r="Y954" i="84"/>
  <c r="U216" i="7"/>
  <c r="AA954" i="84"/>
  <c r="W216" i="7" s="1"/>
  <c r="AC954" i="84"/>
  <c r="Y216" i="7"/>
  <c r="AE954" i="84"/>
  <c r="AA216" i="7" s="1"/>
  <c r="AG954" i="84"/>
  <c r="AC216" i="7"/>
  <c r="AI954" i="84"/>
  <c r="AE216" i="7" s="1"/>
  <c r="R955" i="84"/>
  <c r="N463" i="7"/>
  <c r="T955" i="84"/>
  <c r="P463" i="7" s="1"/>
  <c r="V955" i="84"/>
  <c r="R463" i="7"/>
  <c r="X955" i="84"/>
  <c r="T463" i="7" s="1"/>
  <c r="Z955" i="84"/>
  <c r="V463" i="7"/>
  <c r="AB955" i="84"/>
  <c r="X463" i="7" s="1"/>
  <c r="AD955" i="84"/>
  <c r="Z463" i="7"/>
  <c r="AF955" i="84"/>
  <c r="AB463" i="7" s="1"/>
  <c r="AH955" i="84"/>
  <c r="AD463" i="7"/>
  <c r="O974" i="84"/>
  <c r="H218" i="7" s="1"/>
  <c r="J218" i="7" s="1"/>
  <c r="P973" i="84"/>
  <c r="P975" i="84"/>
  <c r="L465" i="7" s="1"/>
  <c r="R973" i="84"/>
  <c r="T973" i="84"/>
  <c r="V973" i="84"/>
  <c r="X973" i="84"/>
  <c r="Z973" i="84"/>
  <c r="AB973" i="84"/>
  <c r="AD973" i="84"/>
  <c r="AF973" i="84"/>
  <c r="AH973" i="84"/>
  <c r="Q974" i="84"/>
  <c r="M218" i="7" s="1"/>
  <c r="S974" i="84"/>
  <c r="O218" i="7"/>
  <c r="U974" i="84"/>
  <c r="Q218" i="7" s="1"/>
  <c r="K218" i="7" s="1"/>
  <c r="W974" i="84"/>
  <c r="S218" i="7"/>
  <c r="Y974" i="84"/>
  <c r="U218" i="7" s="1"/>
  <c r="AA974" i="84"/>
  <c r="W218" i="7"/>
  <c r="AC974" i="84"/>
  <c r="Y218" i="7" s="1"/>
  <c r="AE974" i="84"/>
  <c r="AA218" i="7"/>
  <c r="AG974" i="84"/>
  <c r="AC218" i="7" s="1"/>
  <c r="AI974" i="84"/>
  <c r="AE218" i="7"/>
  <c r="R975" i="84"/>
  <c r="N465" i="7" s="1"/>
  <c r="T975" i="84"/>
  <c r="P465" i="7"/>
  <c r="V975" i="84"/>
  <c r="R465" i="7" s="1"/>
  <c r="X975" i="84"/>
  <c r="T465" i="7"/>
  <c r="Z975" i="84"/>
  <c r="V465" i="7" s="1"/>
  <c r="AB975" i="84"/>
  <c r="X465" i="7"/>
  <c r="AD975" i="84"/>
  <c r="Z465" i="7" s="1"/>
  <c r="AF975" i="84"/>
  <c r="AB465" i="7"/>
  <c r="AH975" i="84"/>
  <c r="AD465" i="7" s="1"/>
  <c r="O1000" i="84"/>
  <c r="H220" i="7"/>
  <c r="P1001" i="84"/>
  <c r="L467" i="7" s="1"/>
  <c r="Q1000" i="84"/>
  <c r="M220" i="7"/>
  <c r="S1000" i="84"/>
  <c r="O220" i="7" s="1"/>
  <c r="U1000" i="84"/>
  <c r="Q220" i="7"/>
  <c r="W1000" i="84"/>
  <c r="S220" i="7" s="1"/>
  <c r="Y1000" i="84"/>
  <c r="U220" i="7"/>
  <c r="AA1000" i="84"/>
  <c r="W220" i="7" s="1"/>
  <c r="AC1000" i="84"/>
  <c r="Y220" i="7"/>
  <c r="AE1000" i="84"/>
  <c r="AA220" i="7" s="1"/>
  <c r="AG1000" i="84"/>
  <c r="AC220" i="7"/>
  <c r="AI1000" i="84"/>
  <c r="AE220" i="7" s="1"/>
  <c r="R1001" i="84"/>
  <c r="N467" i="7"/>
  <c r="T1001" i="84"/>
  <c r="P467" i="7" s="1"/>
  <c r="V1001" i="84"/>
  <c r="R467" i="7"/>
  <c r="X1001" i="84"/>
  <c r="T467" i="7" s="1"/>
  <c r="K467" i="7" s="1"/>
  <c r="Z1001" i="84"/>
  <c r="V467" i="7"/>
  <c r="AB1001" i="84"/>
  <c r="X467" i="7" s="1"/>
  <c r="AD1001" i="84"/>
  <c r="Z467" i="7"/>
  <c r="AF1001" i="84"/>
  <c r="AB467" i="7" s="1"/>
  <c r="AH1001" i="84"/>
  <c r="AD467" i="7"/>
  <c r="O1026" i="84"/>
  <c r="H222" i="7" s="1"/>
  <c r="J222" i="7" s="1"/>
  <c r="P1025" i="84"/>
  <c r="P1027" i="84"/>
  <c r="L469" i="7" s="1"/>
  <c r="R1025" i="84"/>
  <c r="T1025" i="84"/>
  <c r="V1025" i="84"/>
  <c r="X1025" i="84"/>
  <c r="Z1025" i="84"/>
  <c r="AB1025" i="84"/>
  <c r="AD1025" i="84"/>
  <c r="AF1025" i="84"/>
  <c r="AH1025" i="84"/>
  <c r="Q1026" i="84"/>
  <c r="M222" i="7"/>
  <c r="S1026" i="84"/>
  <c r="O222" i="7" s="1"/>
  <c r="U1026" i="84"/>
  <c r="Q222" i="7"/>
  <c r="W1026" i="84"/>
  <c r="S222" i="7" s="1"/>
  <c r="Y1026" i="84"/>
  <c r="U222" i="7"/>
  <c r="AA1026" i="84"/>
  <c r="W222" i="7" s="1"/>
  <c r="AC1026" i="84"/>
  <c r="Y222" i="7"/>
  <c r="AE1026" i="84"/>
  <c r="AA222" i="7" s="1"/>
  <c r="AG1026" i="84"/>
  <c r="AC222" i="7"/>
  <c r="AI1026" i="84"/>
  <c r="AE222" i="7" s="1"/>
  <c r="R1027" i="84"/>
  <c r="N469" i="7"/>
  <c r="T1027" i="84"/>
  <c r="P469" i="7" s="1"/>
  <c r="V1027" i="84"/>
  <c r="R469" i="7"/>
  <c r="X1027" i="84"/>
  <c r="T469" i="7" s="1"/>
  <c r="Z1027" i="84"/>
  <c r="V469" i="7"/>
  <c r="AB1027" i="84"/>
  <c r="X469" i="7" s="1"/>
  <c r="AD1027" i="84"/>
  <c r="Z469" i="7"/>
  <c r="AF1027" i="84"/>
  <c r="AB469" i="7" s="1"/>
  <c r="AH1027" i="84"/>
  <c r="AD469" i="7"/>
  <c r="O1052" i="84"/>
  <c r="H224" i="7" s="1"/>
  <c r="P1051" i="84"/>
  <c r="P1053" i="84"/>
  <c r="L471" i="7" s="1"/>
  <c r="R1051" i="84"/>
  <c r="T1051" i="84"/>
  <c r="V1051" i="84"/>
  <c r="X1051" i="84"/>
  <c r="Z1051" i="84"/>
  <c r="AB1051" i="84"/>
  <c r="AD1051" i="84"/>
  <c r="AF1051" i="84"/>
  <c r="AH1051" i="84"/>
  <c r="Q1052" i="84"/>
  <c r="M224" i="7"/>
  <c r="S1052" i="84"/>
  <c r="O224" i="7" s="1"/>
  <c r="U1052" i="84"/>
  <c r="Q224" i="7"/>
  <c r="W1052" i="84"/>
  <c r="S224" i="7" s="1"/>
  <c r="Y1052" i="84"/>
  <c r="U224" i="7"/>
  <c r="AA1052" i="84"/>
  <c r="W224" i="7" s="1"/>
  <c r="AC1052" i="84"/>
  <c r="Y224" i="7"/>
  <c r="AE1052" i="84"/>
  <c r="AA224" i="7" s="1"/>
  <c r="AG1052" i="84"/>
  <c r="AC224" i="7"/>
  <c r="AI1052" i="84"/>
  <c r="AE224" i="7" s="1"/>
  <c r="R1053" i="84"/>
  <c r="N471" i="7"/>
  <c r="T1053" i="84"/>
  <c r="P471" i="7" s="1"/>
  <c r="V1053" i="84"/>
  <c r="R471" i="7"/>
  <c r="X1053" i="84"/>
  <c r="T471" i="7" s="1"/>
  <c r="Z1053" i="84"/>
  <c r="V471" i="7"/>
  <c r="AB1053" i="84"/>
  <c r="X471" i="7" s="1"/>
  <c r="AD1053" i="84"/>
  <c r="Z471" i="7"/>
  <c r="AF1053" i="84"/>
  <c r="AB471" i="7" s="1"/>
  <c r="AH1053" i="84"/>
  <c r="AD471" i="7"/>
  <c r="O1072" i="84"/>
  <c r="H226" i="7" s="1"/>
  <c r="P1071" i="84"/>
  <c r="P1073" i="84"/>
  <c r="L473" i="7" s="1"/>
  <c r="R1071" i="84"/>
  <c r="T1071" i="84"/>
  <c r="V1071" i="84"/>
  <c r="X1071" i="84"/>
  <c r="Z1071" i="84"/>
  <c r="AB1071" i="84"/>
  <c r="AD1071" i="84"/>
  <c r="AF1071" i="84"/>
  <c r="AH1071" i="84"/>
  <c r="Q1072" i="84"/>
  <c r="M226" i="7"/>
  <c r="S1072" i="84"/>
  <c r="O226" i="7" s="1"/>
  <c r="U1072" i="84"/>
  <c r="Q226" i="7"/>
  <c r="W1072" i="84"/>
  <c r="S226" i="7" s="1"/>
  <c r="Y1072" i="84"/>
  <c r="U226" i="7"/>
  <c r="AA1072" i="84"/>
  <c r="W226" i="7" s="1"/>
  <c r="AC1072" i="84"/>
  <c r="Y226" i="7"/>
  <c r="AE1072" i="84"/>
  <c r="AA226" i="7" s="1"/>
  <c r="AG1072" i="84"/>
  <c r="AC226" i="7"/>
  <c r="AI1072" i="84"/>
  <c r="AE226" i="7" s="1"/>
  <c r="R1073" i="84"/>
  <c r="N473" i="7"/>
  <c r="T1073" i="84"/>
  <c r="P473" i="7" s="1"/>
  <c r="V1073" i="84"/>
  <c r="R473" i="7"/>
  <c r="X1073" i="84"/>
  <c r="T473" i="7" s="1"/>
  <c r="Z1073" i="84"/>
  <c r="V473" i="7"/>
  <c r="AB1073" i="84"/>
  <c r="X473" i="7" s="1"/>
  <c r="AD1073" i="84"/>
  <c r="Z473" i="7"/>
  <c r="AF1073" i="84"/>
  <c r="AB473" i="7" s="1"/>
  <c r="AH1073" i="84"/>
  <c r="AD473" i="7"/>
  <c r="O1092" i="84"/>
  <c r="H228" i="7" s="1"/>
  <c r="J228" i="7" s="1"/>
  <c r="P1091" i="84"/>
  <c r="P1093" i="84"/>
  <c r="L475" i="7" s="1"/>
  <c r="R1091" i="84"/>
  <c r="T1091" i="84"/>
  <c r="V1091" i="84"/>
  <c r="X1091" i="84"/>
  <c r="Z1091" i="84"/>
  <c r="AB1091" i="84"/>
  <c r="AD1091" i="84"/>
  <c r="AF1091" i="84"/>
  <c r="AH1091" i="84"/>
  <c r="Q1092" i="84"/>
  <c r="M228" i="7" s="1"/>
  <c r="K228" i="7" s="1"/>
  <c r="S1092" i="84"/>
  <c r="O228" i="7"/>
  <c r="U1092" i="84"/>
  <c r="Q228" i="7" s="1"/>
  <c r="W1092" i="84"/>
  <c r="S228" i="7"/>
  <c r="Y1092" i="84"/>
  <c r="U228" i="7" s="1"/>
  <c r="AA1092" i="84"/>
  <c r="W228" i="7"/>
  <c r="AC1092" i="84"/>
  <c r="Y228" i="7" s="1"/>
  <c r="AE1092" i="84"/>
  <c r="AA228" i="7"/>
  <c r="AG1092" i="84"/>
  <c r="AC228" i="7" s="1"/>
  <c r="AI1092" i="84"/>
  <c r="AE228" i="7"/>
  <c r="R1093" i="84"/>
  <c r="N475" i="7" s="1"/>
  <c r="T1093" i="84"/>
  <c r="P475" i="7"/>
  <c r="V1093" i="84"/>
  <c r="R475" i="7" s="1"/>
  <c r="X1093" i="84"/>
  <c r="T475" i="7"/>
  <c r="Z1093" i="84"/>
  <c r="V475" i="7" s="1"/>
  <c r="AB1093" i="84"/>
  <c r="X475" i="7"/>
  <c r="AD1093" i="84"/>
  <c r="Z475" i="7" s="1"/>
  <c r="AF1093" i="84"/>
  <c r="AB475" i="7"/>
  <c r="AH1093" i="84"/>
  <c r="AD475" i="7" s="1"/>
  <c r="S1118" i="84"/>
  <c r="O230" i="7"/>
  <c r="W1118" i="84"/>
  <c r="S230" i="7" s="1"/>
  <c r="AA1118" i="84"/>
  <c r="W230" i="7"/>
  <c r="AE1118" i="84"/>
  <c r="AA230" i="7" s="1"/>
  <c r="AI1118" i="84"/>
  <c r="AE230" i="7"/>
  <c r="T1119" i="84"/>
  <c r="P477" i="7" s="1"/>
  <c r="X1119" i="84"/>
  <c r="T477" i="7"/>
  <c r="AB1119" i="84"/>
  <c r="X477" i="7" s="1"/>
  <c r="AF1119" i="84"/>
  <c r="AB477" i="7"/>
  <c r="AC1246" i="84"/>
  <c r="Y241" i="7" s="1"/>
  <c r="AG1246" i="84"/>
  <c r="AC241" i="7"/>
  <c r="R1247" i="84"/>
  <c r="N488" i="7" s="1"/>
  <c r="V1247" i="84"/>
  <c r="R488" i="7"/>
  <c r="Z1247" i="84"/>
  <c r="V488" i="7" s="1"/>
  <c r="AD1247" i="84"/>
  <c r="Z488" i="7"/>
  <c r="AH1247" i="84"/>
  <c r="AD488" i="7" s="1"/>
  <c r="X1265" i="84"/>
  <c r="AB1265" i="84"/>
  <c r="AF1265" i="84"/>
  <c r="Q1266" i="84"/>
  <c r="M243" i="7" s="1"/>
  <c r="U1266" i="84"/>
  <c r="Q243" i="7"/>
  <c r="Y1266" i="84"/>
  <c r="U243" i="7" s="1"/>
  <c r="AC1266" i="84"/>
  <c r="Y243" i="7"/>
  <c r="AG1266" i="84"/>
  <c r="AC243" i="7" s="1"/>
  <c r="R1267" i="84"/>
  <c r="N490" i="7"/>
  <c r="V1267" i="84"/>
  <c r="R490" i="7" s="1"/>
  <c r="Z1267" i="84"/>
  <c r="V490" i="7"/>
  <c r="AD1267" i="84"/>
  <c r="Z490" i="7" s="1"/>
  <c r="AH1267" i="84"/>
  <c r="AD490" i="7"/>
  <c r="Q1275" i="84"/>
  <c r="U1275" i="84"/>
  <c r="Y1275" i="84"/>
  <c r="AI1287" i="84"/>
  <c r="AE492" i="7"/>
  <c r="AI1307" i="84"/>
  <c r="AE494" i="7"/>
  <c r="AI1327" i="84"/>
  <c r="AE496" i="7"/>
  <c r="O1286" i="84"/>
  <c r="H245" i="7"/>
  <c r="J245" i="7"/>
  <c r="P1285" i="84"/>
  <c r="P1287" i="84"/>
  <c r="L492" i="7"/>
  <c r="R1285" i="84"/>
  <c r="T1285" i="84"/>
  <c r="V1285" i="84"/>
  <c r="X1285" i="84"/>
  <c r="Z1285" i="84"/>
  <c r="AB1285" i="84"/>
  <c r="AD1285" i="84"/>
  <c r="AF1285" i="84"/>
  <c r="AH1285" i="84"/>
  <c r="Q1286" i="84"/>
  <c r="M245" i="7" s="1"/>
  <c r="S1286" i="84"/>
  <c r="O245" i="7"/>
  <c r="U1286" i="84"/>
  <c r="Q245" i="7" s="1"/>
  <c r="W1286" i="84"/>
  <c r="S245" i="7"/>
  <c r="Y1286" i="84"/>
  <c r="U245" i="7" s="1"/>
  <c r="AA1286" i="84"/>
  <c r="W245" i="7"/>
  <c r="AC1286" i="84"/>
  <c r="Y245" i="7" s="1"/>
  <c r="AE1286" i="84"/>
  <c r="AA245" i="7"/>
  <c r="AG1286" i="84"/>
  <c r="AC245" i="7" s="1"/>
  <c r="AI1286" i="84"/>
  <c r="AE245" i="7"/>
  <c r="R1287" i="84"/>
  <c r="N492" i="7" s="1"/>
  <c r="T1287" i="84"/>
  <c r="P492" i="7"/>
  <c r="V1287" i="84"/>
  <c r="R492" i="7" s="1"/>
  <c r="X1287" i="84"/>
  <c r="T492" i="7"/>
  <c r="Z1287" i="84"/>
  <c r="V492" i="7" s="1"/>
  <c r="AB1287" i="84"/>
  <c r="X492" i="7"/>
  <c r="AD1287" i="84"/>
  <c r="Z492" i="7" s="1"/>
  <c r="AF1287" i="84"/>
  <c r="AB492" i="7"/>
  <c r="AH1287" i="84"/>
  <c r="AD492" i="7" s="1"/>
  <c r="O1306" i="84"/>
  <c r="H247" i="7"/>
  <c r="J247" i="7" s="1"/>
  <c r="P1305" i="84"/>
  <c r="P1307" i="84"/>
  <c r="L494" i="7"/>
  <c r="R1305" i="84"/>
  <c r="T1305" i="84"/>
  <c r="V1305" i="84"/>
  <c r="X1305" i="84"/>
  <c r="Z1305" i="84"/>
  <c r="AB1305" i="84"/>
  <c r="AD1305" i="84"/>
  <c r="AF1305" i="84"/>
  <c r="AH1305" i="84"/>
  <c r="Q1306" i="84"/>
  <c r="M247" i="7"/>
  <c r="S1306" i="84"/>
  <c r="O247" i="7" s="1"/>
  <c r="U1306" i="84"/>
  <c r="Q247" i="7"/>
  <c r="W1306" i="84"/>
  <c r="S247" i="7" s="1"/>
  <c r="Y1306" i="84"/>
  <c r="U247" i="7"/>
  <c r="AA1306" i="84"/>
  <c r="W247" i="7" s="1"/>
  <c r="AC1306" i="84"/>
  <c r="Y247" i="7"/>
  <c r="AE1306" i="84"/>
  <c r="AA247" i="7" s="1"/>
  <c r="AG1306" i="84"/>
  <c r="AC247" i="7"/>
  <c r="AI1306" i="84"/>
  <c r="AE247" i="7" s="1"/>
  <c r="R1307" i="84"/>
  <c r="N494" i="7"/>
  <c r="T1307" i="84"/>
  <c r="P494" i="7" s="1"/>
  <c r="V1307" i="84"/>
  <c r="R494" i="7"/>
  <c r="X1307" i="84"/>
  <c r="T494" i="7" s="1"/>
  <c r="Z1307" i="84"/>
  <c r="V494" i="7"/>
  <c r="AB1307" i="84"/>
  <c r="X494" i="7" s="1"/>
  <c r="AD1307" i="84"/>
  <c r="Z494" i="7"/>
  <c r="AF1307" i="84"/>
  <c r="AB494" i="7" s="1"/>
  <c r="AH1307" i="84"/>
  <c r="AD494" i="7"/>
  <c r="O1326" i="84"/>
  <c r="H249" i="7" s="1"/>
  <c r="J249" i="7" s="1"/>
  <c r="P1325" i="84"/>
  <c r="P1327" i="84"/>
  <c r="L496" i="7" s="1"/>
  <c r="R1325" i="84"/>
  <c r="T1325" i="84"/>
  <c r="V1325" i="84"/>
  <c r="X1325" i="84"/>
  <c r="Z1325" i="84"/>
  <c r="AB1325" i="84"/>
  <c r="AD1325" i="84"/>
  <c r="AF1325" i="84"/>
  <c r="AH1325" i="84"/>
  <c r="Q1326" i="84"/>
  <c r="M249" i="7"/>
  <c r="S1326" i="84"/>
  <c r="O249" i="7" s="1"/>
  <c r="U1326" i="84"/>
  <c r="Q249" i="7"/>
  <c r="W1326" i="84"/>
  <c r="S249" i="7" s="1"/>
  <c r="Y1326" i="84"/>
  <c r="U249" i="7"/>
  <c r="AA1326" i="84"/>
  <c r="W249" i="7" s="1"/>
  <c r="AC1326" i="84"/>
  <c r="Y249" i="7"/>
  <c r="AE1326" i="84"/>
  <c r="AA249" i="7" s="1"/>
  <c r="AG1326" i="84"/>
  <c r="AC249" i="7"/>
  <c r="AI1326" i="84"/>
  <c r="AE249" i="7" s="1"/>
  <c r="R1327" i="84"/>
  <c r="N496" i="7"/>
  <c r="T1327" i="84"/>
  <c r="P496" i="7" s="1"/>
  <c r="V1327" i="84"/>
  <c r="R496" i="7"/>
  <c r="X1327" i="84"/>
  <c r="T496" i="7" s="1"/>
  <c r="Z1327" i="84"/>
  <c r="V496" i="7"/>
  <c r="AB1327" i="84"/>
  <c r="X496" i="7" s="1"/>
  <c r="AD1327" i="84"/>
  <c r="Z496" i="7"/>
  <c r="AF1327" i="84"/>
  <c r="AB496" i="7" s="1"/>
  <c r="AH1327" i="84"/>
  <c r="AD496" i="7"/>
  <c r="E245" i="7"/>
  <c r="E247" i="7"/>
  <c r="E249" i="7"/>
  <c r="AI1347" i="84"/>
  <c r="AE503" i="7"/>
  <c r="O1144" i="84"/>
  <c r="H232" i="7"/>
  <c r="J232" i="7"/>
  <c r="P1145" i="84"/>
  <c r="L479" i="7" s="1"/>
  <c r="Q1144" i="84"/>
  <c r="M232" i="7"/>
  <c r="S1144" i="84"/>
  <c r="O232" i="7" s="1"/>
  <c r="U1144" i="84"/>
  <c r="Q232" i="7"/>
  <c r="W1144" i="84"/>
  <c r="S232" i="7" s="1"/>
  <c r="Y1144" i="84"/>
  <c r="U232" i="7"/>
  <c r="AA1144" i="84"/>
  <c r="W232" i="7" s="1"/>
  <c r="AC1144" i="84"/>
  <c r="Y232" i="7"/>
  <c r="AE1144" i="84"/>
  <c r="AA232" i="7" s="1"/>
  <c r="AG1144" i="84"/>
  <c r="AC232" i="7"/>
  <c r="AI1144" i="84"/>
  <c r="AE232" i="7" s="1"/>
  <c r="R1145" i="84"/>
  <c r="N479" i="7"/>
  <c r="T1145" i="84"/>
  <c r="P479" i="7" s="1"/>
  <c r="V1145" i="84"/>
  <c r="R479" i="7"/>
  <c r="X1145" i="84"/>
  <c r="T479" i="7" s="1"/>
  <c r="Z1145" i="84"/>
  <c r="V479" i="7"/>
  <c r="AB1145" i="84"/>
  <c r="X479" i="7" s="1"/>
  <c r="AD1145" i="84"/>
  <c r="Z479" i="7"/>
  <c r="AF1145" i="84"/>
  <c r="AB479" i="7" s="1"/>
  <c r="AH1145" i="84"/>
  <c r="AD479" i="7"/>
  <c r="O1164" i="84"/>
  <c r="H234" i="7" s="1"/>
  <c r="J234" i="7" s="1"/>
  <c r="P1163" i="84"/>
  <c r="P1165" i="84"/>
  <c r="L481" i="7" s="1"/>
  <c r="R1163" i="84"/>
  <c r="T1163" i="84"/>
  <c r="V1163" i="84"/>
  <c r="X1163" i="84"/>
  <c r="Z1163" i="84"/>
  <c r="AB1163" i="84"/>
  <c r="AD1163" i="84"/>
  <c r="AF1163" i="84"/>
  <c r="AH1163" i="84"/>
  <c r="Q1164" i="84"/>
  <c r="M234" i="7"/>
  <c r="S1164" i="84"/>
  <c r="O234" i="7"/>
  <c r="U1164" i="84"/>
  <c r="Q234" i="7"/>
  <c r="W1164" i="84"/>
  <c r="S234" i="7"/>
  <c r="Y1164" i="84"/>
  <c r="U234" i="7"/>
  <c r="AA1164" i="84"/>
  <c r="W234" i="7"/>
  <c r="AC1164" i="84"/>
  <c r="Y234" i="7"/>
  <c r="AE1164" i="84"/>
  <c r="AA234" i="7"/>
  <c r="AG1164" i="84"/>
  <c r="AC234" i="7"/>
  <c r="AI1164" i="84"/>
  <c r="AE234" i="7"/>
  <c r="R1165" i="84"/>
  <c r="N481" i="7"/>
  <c r="T1165" i="84"/>
  <c r="P481" i="7"/>
  <c r="V1165" i="84"/>
  <c r="R481" i="7"/>
  <c r="X1165" i="84"/>
  <c r="T481" i="7"/>
  <c r="Z1165" i="84"/>
  <c r="V481" i="7"/>
  <c r="AB1165" i="84"/>
  <c r="X481" i="7"/>
  <c r="AD1165" i="84"/>
  <c r="Z481" i="7"/>
  <c r="AF1165" i="84"/>
  <c r="AB481" i="7"/>
  <c r="AH1165" i="84"/>
  <c r="AD481" i="7"/>
  <c r="O1196" i="84"/>
  <c r="H236" i="7"/>
  <c r="J236" i="7"/>
  <c r="P1197" i="84"/>
  <c r="L483" i="7" s="1"/>
  <c r="Q1196" i="84"/>
  <c r="M236" i="7"/>
  <c r="S1196" i="84"/>
  <c r="O236" i="7" s="1"/>
  <c r="U1196" i="84"/>
  <c r="Q236" i="7"/>
  <c r="W1196" i="84"/>
  <c r="S236" i="7" s="1"/>
  <c r="Y1196" i="84"/>
  <c r="U236" i="7"/>
  <c r="AA1196" i="84"/>
  <c r="W236" i="7" s="1"/>
  <c r="AC1196" i="84"/>
  <c r="Y236" i="7"/>
  <c r="AE1196" i="84"/>
  <c r="AA236" i="7" s="1"/>
  <c r="AG1196" i="84"/>
  <c r="AC236" i="7"/>
  <c r="AI1196" i="84"/>
  <c r="AE236" i="7" s="1"/>
  <c r="R1197" i="84"/>
  <c r="N483" i="7"/>
  <c r="T1197" i="84"/>
  <c r="P483" i="7" s="1"/>
  <c r="V1197" i="84"/>
  <c r="R483" i="7"/>
  <c r="X1197" i="84"/>
  <c r="T483" i="7" s="1"/>
  <c r="Z1197" i="84"/>
  <c r="V483" i="7"/>
  <c r="AB1197" i="84"/>
  <c r="X483" i="7" s="1"/>
  <c r="AD1197" i="84"/>
  <c r="Z483" i="7"/>
  <c r="AF1197" i="84"/>
  <c r="AB483" i="7" s="1"/>
  <c r="AH1197" i="84"/>
  <c r="AD483" i="7"/>
  <c r="O1216" i="84"/>
  <c r="H238" i="7" s="1"/>
  <c r="J238" i="7" s="1"/>
  <c r="P1215" i="84"/>
  <c r="P1217" i="84"/>
  <c r="L485" i="7" s="1"/>
  <c r="R1215" i="84"/>
  <c r="T1215" i="84"/>
  <c r="V1215" i="84"/>
  <c r="X1215" i="84"/>
  <c r="Z1215" i="84"/>
  <c r="AB1215" i="84"/>
  <c r="AD1215" i="84"/>
  <c r="AF1215" i="84"/>
  <c r="AH1215" i="84"/>
  <c r="Q1216" i="84"/>
  <c r="M238" i="7" s="1"/>
  <c r="S1216" i="84"/>
  <c r="O238" i="7"/>
  <c r="U1216" i="84"/>
  <c r="Q238" i="7" s="1"/>
  <c r="W1216" i="84"/>
  <c r="S238" i="7"/>
  <c r="Y1216" i="84"/>
  <c r="U238" i="7" s="1"/>
  <c r="AA1216" i="84"/>
  <c r="W238" i="7"/>
  <c r="AC1216" i="84"/>
  <c r="Y238" i="7" s="1"/>
  <c r="AE1216" i="84"/>
  <c r="AA238" i="7"/>
  <c r="AG1216" i="84"/>
  <c r="AC238" i="7" s="1"/>
  <c r="AI1216" i="84"/>
  <c r="AE238" i="7"/>
  <c r="R1217" i="84"/>
  <c r="N485" i="7" s="1"/>
  <c r="T1217" i="84"/>
  <c r="P485" i="7"/>
  <c r="V1217" i="84"/>
  <c r="R485" i="7" s="1"/>
  <c r="X1217" i="84"/>
  <c r="T485" i="7"/>
  <c r="Z1217" i="84"/>
  <c r="V485" i="7" s="1"/>
  <c r="AB1217" i="84"/>
  <c r="X485" i="7"/>
  <c r="AD1217" i="84"/>
  <c r="Z485" i="7" s="1"/>
  <c r="AF1217" i="84"/>
  <c r="AB485" i="7"/>
  <c r="AH1217" i="84"/>
  <c r="AD485" i="7" s="1"/>
  <c r="O1236" i="84"/>
  <c r="H240" i="7"/>
  <c r="J240" i="7"/>
  <c r="P1235" i="84"/>
  <c r="P1237" i="84"/>
  <c r="L487" i="7"/>
  <c r="R1235" i="84"/>
  <c r="T1235" i="84"/>
  <c r="V1235" i="84"/>
  <c r="X1235" i="84"/>
  <c r="Z1235" i="84"/>
  <c r="AB1235" i="84"/>
  <c r="AD1235" i="84"/>
  <c r="AF1235" i="84"/>
  <c r="AH1235" i="84"/>
  <c r="Q1236" i="84"/>
  <c r="M240" i="7" s="1"/>
  <c r="S1236" i="84"/>
  <c r="O240" i="7"/>
  <c r="U1236" i="84"/>
  <c r="Q240" i="7" s="1"/>
  <c r="W1236" i="84"/>
  <c r="S240" i="7"/>
  <c r="Y1236" i="84"/>
  <c r="U240" i="7" s="1"/>
  <c r="AA1236" i="84"/>
  <c r="W240" i="7"/>
  <c r="AC1236" i="84"/>
  <c r="Y240" i="7" s="1"/>
  <c r="AE1236" i="84"/>
  <c r="AA240" i="7"/>
  <c r="AG1236" i="84"/>
  <c r="AC240" i="7" s="1"/>
  <c r="AI1236" i="84"/>
  <c r="AE240" i="7"/>
  <c r="R1237" i="84"/>
  <c r="N487" i="7" s="1"/>
  <c r="T1237" i="84"/>
  <c r="P487" i="7"/>
  <c r="V1237" i="84"/>
  <c r="R487" i="7" s="1"/>
  <c r="X1237" i="84"/>
  <c r="T487" i="7"/>
  <c r="Z1237" i="84"/>
  <c r="V487" i="7" s="1"/>
  <c r="AB1237" i="84"/>
  <c r="X487" i="7"/>
  <c r="AD1237" i="84"/>
  <c r="Z487" i="7" s="1"/>
  <c r="AF1237" i="84"/>
  <c r="AB487" i="7"/>
  <c r="AH1237" i="84"/>
  <c r="AD487" i="7" s="1"/>
  <c r="O1256" i="84"/>
  <c r="H242" i="7"/>
  <c r="P1255" i="84"/>
  <c r="P1257" i="84"/>
  <c r="L489" i="7"/>
  <c r="R1255" i="84"/>
  <c r="T1255" i="84"/>
  <c r="V1255" i="84"/>
  <c r="X1255" i="84"/>
  <c r="Z1255" i="84"/>
  <c r="AB1255" i="84"/>
  <c r="AD1255" i="84"/>
  <c r="AF1255" i="84"/>
  <c r="AH1255" i="84"/>
  <c r="Q1256" i="84"/>
  <c r="M242" i="7" s="1"/>
  <c r="S1256" i="84"/>
  <c r="O242" i="7"/>
  <c r="U1256" i="84"/>
  <c r="Q242" i="7" s="1"/>
  <c r="W1256" i="84"/>
  <c r="S242" i="7"/>
  <c r="Y1256" i="84"/>
  <c r="U242" i="7" s="1"/>
  <c r="AA1256" i="84"/>
  <c r="W242" i="7"/>
  <c r="AC1256" i="84"/>
  <c r="Y242" i="7" s="1"/>
  <c r="AE1256" i="84"/>
  <c r="AA242" i="7"/>
  <c r="AG1256" i="84"/>
  <c r="AC242" i="7" s="1"/>
  <c r="AI1256" i="84"/>
  <c r="AE242" i="7"/>
  <c r="R1257" i="84"/>
  <c r="N489" i="7" s="1"/>
  <c r="T1257" i="84"/>
  <c r="P489" i="7"/>
  <c r="V1257" i="84"/>
  <c r="R489" i="7" s="1"/>
  <c r="X1257" i="84"/>
  <c r="T489" i="7"/>
  <c r="Z1257" i="84"/>
  <c r="V489" i="7" s="1"/>
  <c r="AB1257" i="84"/>
  <c r="X489" i="7"/>
  <c r="AD1257" i="84"/>
  <c r="Z489" i="7" s="1"/>
  <c r="AF1257" i="84"/>
  <c r="AB489" i="7"/>
  <c r="AH1257" i="84"/>
  <c r="AD489" i="7" s="1"/>
  <c r="O1276" i="84"/>
  <c r="H244" i="7"/>
  <c r="P1275" i="84"/>
  <c r="P1277" i="84"/>
  <c r="L491" i="7"/>
  <c r="R1275" i="84"/>
  <c r="T1275" i="84"/>
  <c r="V1275" i="84"/>
  <c r="X1275" i="84"/>
  <c r="Z1275" i="84"/>
  <c r="AB1275" i="84"/>
  <c r="AD1275" i="84"/>
  <c r="AF1275" i="84"/>
  <c r="AH1275" i="84"/>
  <c r="Q1276" i="84"/>
  <c r="M244" i="7" s="1"/>
  <c r="S1276" i="84"/>
  <c r="O244" i="7"/>
  <c r="U1276" i="84"/>
  <c r="Q244" i="7" s="1"/>
  <c r="W1276" i="84"/>
  <c r="S244" i="7"/>
  <c r="Y1276" i="84"/>
  <c r="U244" i="7" s="1"/>
  <c r="AA1276" i="84"/>
  <c r="W244" i="7"/>
  <c r="AC1276" i="84"/>
  <c r="Y244" i="7" s="1"/>
  <c r="AE1276" i="84"/>
  <c r="AA244" i="7"/>
  <c r="AG1276" i="84"/>
  <c r="AC244" i="7" s="1"/>
  <c r="AI1276" i="84"/>
  <c r="AE244" i="7"/>
  <c r="R1277" i="84"/>
  <c r="N491" i="7" s="1"/>
  <c r="T1277" i="84"/>
  <c r="P491" i="7"/>
  <c r="V1277" i="84"/>
  <c r="R491" i="7" s="1"/>
  <c r="X1277" i="84"/>
  <c r="T491" i="7"/>
  <c r="Z1277" i="84"/>
  <c r="V491" i="7" s="1"/>
  <c r="AB1277" i="84"/>
  <c r="X491" i="7"/>
  <c r="AD1277" i="84"/>
  <c r="Z491" i="7" s="1"/>
  <c r="AF1277" i="84"/>
  <c r="AB491" i="7"/>
  <c r="AH1277" i="84"/>
  <c r="AD491" i="7" s="1"/>
  <c r="O1285" i="84"/>
  <c r="O1287" i="84"/>
  <c r="H492" i="7"/>
  <c r="J492" i="7" s="1"/>
  <c r="P1286" i="84"/>
  <c r="L245" i="7"/>
  <c r="Q1285" i="84"/>
  <c r="S1285" i="84"/>
  <c r="U1285" i="84"/>
  <c r="W1285" i="84"/>
  <c r="Y1285" i="84"/>
  <c r="AA1285" i="84"/>
  <c r="AC1285" i="84"/>
  <c r="AE1285" i="84"/>
  <c r="AG1285" i="84"/>
  <c r="AI1285" i="84"/>
  <c r="R1286" i="84"/>
  <c r="N245" i="7"/>
  <c r="T1286" i="84"/>
  <c r="P245" i="7" s="1"/>
  <c r="V1286" i="84"/>
  <c r="R245" i="7"/>
  <c r="X1286" i="84"/>
  <c r="T245" i="7" s="1"/>
  <c r="Z1286" i="84"/>
  <c r="V245" i="7"/>
  <c r="AB1286" i="84"/>
  <c r="X245" i="7" s="1"/>
  <c r="AD1286" i="84"/>
  <c r="Z245" i="7"/>
  <c r="AF1286" i="84"/>
  <c r="AB245" i="7" s="1"/>
  <c r="AH1286" i="84"/>
  <c r="AD245" i="7"/>
  <c r="Q1287" i="84"/>
  <c r="M492" i="7" s="1"/>
  <c r="S1287" i="84"/>
  <c r="O492" i="7"/>
  <c r="U1287" i="84"/>
  <c r="Q492" i="7" s="1"/>
  <c r="W1287" i="84"/>
  <c r="S492" i="7"/>
  <c r="Y1287" i="84"/>
  <c r="U492" i="7" s="1"/>
  <c r="AA1287" i="84"/>
  <c r="W492" i="7"/>
  <c r="AC1287" i="84"/>
  <c r="Y492" i="7" s="1"/>
  <c r="AE1287" i="84"/>
  <c r="AA492" i="7"/>
  <c r="AG1287" i="84"/>
  <c r="AC492" i="7" s="1"/>
  <c r="O1296" i="84"/>
  <c r="H246" i="7"/>
  <c r="J246" i="7" s="1"/>
  <c r="P1295" i="84"/>
  <c r="P1297" i="84"/>
  <c r="L493" i="7"/>
  <c r="R1295" i="84"/>
  <c r="T1295" i="84"/>
  <c r="V1295" i="84"/>
  <c r="X1295" i="84"/>
  <c r="Z1295" i="84"/>
  <c r="AB1295" i="84"/>
  <c r="AD1295" i="84"/>
  <c r="AF1295" i="84"/>
  <c r="AH1295" i="84"/>
  <c r="Q1296" i="84"/>
  <c r="M246" i="7"/>
  <c r="S1296" i="84"/>
  <c r="O246" i="7" s="1"/>
  <c r="U1296" i="84"/>
  <c r="Q246" i="7"/>
  <c r="W1296" i="84"/>
  <c r="S246" i="7" s="1"/>
  <c r="Y1296" i="84"/>
  <c r="U246" i="7"/>
  <c r="AA1296" i="84"/>
  <c r="W246" i="7" s="1"/>
  <c r="AC1296" i="84"/>
  <c r="Y246" i="7"/>
  <c r="AE1296" i="84"/>
  <c r="AA246" i="7" s="1"/>
  <c r="AG1296" i="84"/>
  <c r="AC246" i="7"/>
  <c r="AI1296" i="84"/>
  <c r="AE246" i="7" s="1"/>
  <c r="R1297" i="84"/>
  <c r="N493" i="7"/>
  <c r="T1297" i="84"/>
  <c r="P493" i="7" s="1"/>
  <c r="V1297" i="84"/>
  <c r="R493" i="7"/>
  <c r="X1297" i="84"/>
  <c r="T493" i="7" s="1"/>
  <c r="Z1297" i="84"/>
  <c r="V493" i="7"/>
  <c r="AB1297" i="84"/>
  <c r="X493" i="7" s="1"/>
  <c r="AD1297" i="84"/>
  <c r="Z493" i="7"/>
  <c r="AF1297" i="84"/>
  <c r="AB493" i="7" s="1"/>
  <c r="K493" i="7" s="1"/>
  <c r="AH1297" i="84"/>
  <c r="AD493" i="7"/>
  <c r="O1305" i="84"/>
  <c r="O1307" i="84"/>
  <c r="H494" i="7" s="1"/>
  <c r="J494" i="7" s="1"/>
  <c r="P1306" i="84"/>
  <c r="L247" i="7"/>
  <c r="Q1305" i="84"/>
  <c r="S1305" i="84"/>
  <c r="U1305" i="84"/>
  <c r="W1305" i="84"/>
  <c r="Y1305" i="84"/>
  <c r="AA1305" i="84"/>
  <c r="AC1305" i="84"/>
  <c r="AE1305" i="84"/>
  <c r="AG1305" i="84"/>
  <c r="AI1305" i="84"/>
  <c r="R1306" i="84"/>
  <c r="N247" i="7"/>
  <c r="T1306" i="84"/>
  <c r="P247" i="7"/>
  <c r="V1306" i="84"/>
  <c r="R247" i="7"/>
  <c r="X1306" i="84"/>
  <c r="T247" i="7"/>
  <c r="Z1306" i="84"/>
  <c r="V247" i="7"/>
  <c r="AB1306" i="84"/>
  <c r="X247" i="7"/>
  <c r="AD1306" i="84"/>
  <c r="Z247" i="7"/>
  <c r="AF1306" i="84"/>
  <c r="AB247" i="7"/>
  <c r="AH1306" i="84"/>
  <c r="AD247" i="7"/>
  <c r="Q1307" i="84"/>
  <c r="M494" i="7"/>
  <c r="S1307" i="84"/>
  <c r="O494" i="7"/>
  <c r="U1307" i="84"/>
  <c r="Q494" i="7"/>
  <c r="W1307" i="84"/>
  <c r="S494" i="7"/>
  <c r="Y1307" i="84"/>
  <c r="U494" i="7"/>
  <c r="AA1307" i="84"/>
  <c r="W494" i="7"/>
  <c r="AC1307" i="84"/>
  <c r="Y494" i="7"/>
  <c r="AE1307" i="84"/>
  <c r="AA494" i="7"/>
  <c r="AG1307" i="84"/>
  <c r="AC494" i="7"/>
  <c r="O1316" i="84"/>
  <c r="H248" i="7"/>
  <c r="J248" i="7" s="1"/>
  <c r="P1315" i="84"/>
  <c r="P1317" i="84"/>
  <c r="L495" i="7"/>
  <c r="R1315" i="84"/>
  <c r="T1315" i="84"/>
  <c r="V1315" i="84"/>
  <c r="X1315" i="84"/>
  <c r="Z1315" i="84"/>
  <c r="AB1315" i="84"/>
  <c r="AD1315" i="84"/>
  <c r="AF1315" i="84"/>
  <c r="AH1315" i="84"/>
  <c r="Q1316" i="84"/>
  <c r="M248" i="7"/>
  <c r="S1316" i="84"/>
  <c r="O248" i="7" s="1"/>
  <c r="U1316" i="84"/>
  <c r="Q248" i="7"/>
  <c r="W1316" i="84"/>
  <c r="S248" i="7" s="1"/>
  <c r="Y1316" i="84"/>
  <c r="U248" i="7"/>
  <c r="AA1316" i="84"/>
  <c r="W248" i="7" s="1"/>
  <c r="AC1316" i="84"/>
  <c r="Y248" i="7"/>
  <c r="AE1316" i="84"/>
  <c r="AA248" i="7" s="1"/>
  <c r="AG1316" i="84"/>
  <c r="AC248" i="7"/>
  <c r="AI1316" i="84"/>
  <c r="AE248" i="7" s="1"/>
  <c r="R1317" i="84"/>
  <c r="N495" i="7"/>
  <c r="T1317" i="84"/>
  <c r="P495" i="7" s="1"/>
  <c r="V1317" i="84"/>
  <c r="R495" i="7"/>
  <c r="X1317" i="84"/>
  <c r="T495" i="7" s="1"/>
  <c r="Z1317" i="84"/>
  <c r="V495" i="7"/>
  <c r="AB1317" i="84"/>
  <c r="X495" i="7" s="1"/>
  <c r="AD1317" i="84"/>
  <c r="Z495" i="7"/>
  <c r="AF1317" i="84"/>
  <c r="AB495" i="7" s="1"/>
  <c r="AH1317" i="84"/>
  <c r="AD495" i="7"/>
  <c r="O1325" i="84"/>
  <c r="O1327" i="84"/>
  <c r="H496" i="7"/>
  <c r="P1326" i="84"/>
  <c r="L249" i="7" s="1"/>
  <c r="Q1325" i="84"/>
  <c r="S1325" i="84"/>
  <c r="U1325" i="84"/>
  <c r="W1325" i="84"/>
  <c r="Y1325" i="84"/>
  <c r="AA1325" i="84"/>
  <c r="AC1325" i="84"/>
  <c r="AE1325" i="84"/>
  <c r="AG1325" i="84"/>
  <c r="AI1325" i="84"/>
  <c r="R1326" i="84"/>
  <c r="N249" i="7" s="1"/>
  <c r="T1326" i="84"/>
  <c r="P249" i="7"/>
  <c r="V1326" i="84"/>
  <c r="R249" i="7" s="1"/>
  <c r="X1326" i="84"/>
  <c r="T249" i="7"/>
  <c r="Z1326" i="84"/>
  <c r="V249" i="7" s="1"/>
  <c r="K249" i="7" s="1"/>
  <c r="AF249" i="7" s="1"/>
  <c r="AB1326" i="84"/>
  <c r="X249" i="7"/>
  <c r="AD1326" i="84"/>
  <c r="Z249" i="7" s="1"/>
  <c r="AF1326" i="84"/>
  <c r="AB249" i="7"/>
  <c r="AH1326" i="84"/>
  <c r="AD249" i="7" s="1"/>
  <c r="Q1327" i="84"/>
  <c r="M496" i="7"/>
  <c r="S1327" i="84"/>
  <c r="O496" i="7" s="1"/>
  <c r="U1327" i="84"/>
  <c r="Q496" i="7"/>
  <c r="W1327" i="84"/>
  <c r="S496" i="7" s="1"/>
  <c r="K496" i="7" s="1"/>
  <c r="Y1327" i="84"/>
  <c r="U496" i="7"/>
  <c r="AA1327" i="84"/>
  <c r="W496" i="7" s="1"/>
  <c r="AC1327" i="84"/>
  <c r="Y496" i="7"/>
  <c r="AE1327" i="84"/>
  <c r="AA496" i="7" s="1"/>
  <c r="AG1327" i="84"/>
  <c r="AC496" i="7"/>
  <c r="J241" i="7"/>
  <c r="AH1357" i="84"/>
  <c r="AD504" i="7" s="1"/>
  <c r="Q1547" i="84"/>
  <c r="M523" i="7"/>
  <c r="Q1545" i="84"/>
  <c r="S1545" i="84"/>
  <c r="S1547" i="84"/>
  <c r="O523" i="7"/>
  <c r="U1547" i="84"/>
  <c r="Q523" i="7" s="1"/>
  <c r="U1545" i="84"/>
  <c r="W1545" i="84"/>
  <c r="W1547" i="84"/>
  <c r="S523" i="7" s="1"/>
  <c r="Y1547" i="84"/>
  <c r="U523" i="7"/>
  <c r="Y1545" i="84"/>
  <c r="AA1545" i="84"/>
  <c r="AA1547" i="84"/>
  <c r="W523" i="7"/>
  <c r="AC1547" i="84"/>
  <c r="Y523" i="7" s="1"/>
  <c r="AC1545" i="84"/>
  <c r="AE1545" i="84"/>
  <c r="AE1547" i="84"/>
  <c r="AA523" i="7" s="1"/>
  <c r="AG1547" i="84"/>
  <c r="AC523" i="7"/>
  <c r="AG1545" i="84"/>
  <c r="AI1545" i="84"/>
  <c r="AI1547" i="84"/>
  <c r="AE523" i="7"/>
  <c r="Q1567" i="84"/>
  <c r="M525" i="7" s="1"/>
  <c r="Q1565" i="84"/>
  <c r="S1567" i="84"/>
  <c r="O525" i="7"/>
  <c r="S1565" i="84"/>
  <c r="U1567" i="84"/>
  <c r="Q525" i="7"/>
  <c r="U1565" i="84"/>
  <c r="W1567" i="84"/>
  <c r="S525" i="7"/>
  <c r="W1565" i="84"/>
  <c r="Y1567" i="84"/>
  <c r="U525" i="7" s="1"/>
  <c r="Y1565" i="84"/>
  <c r="AA1567" i="84"/>
  <c r="W525" i="7"/>
  <c r="AA1565" i="84"/>
  <c r="AC1567" i="84"/>
  <c r="Y525" i="7"/>
  <c r="AC1565" i="84"/>
  <c r="AE1567" i="84"/>
  <c r="AA525" i="7"/>
  <c r="AE1565" i="84"/>
  <c r="AG1567" i="84"/>
  <c r="AC525" i="7" s="1"/>
  <c r="AG1565" i="84"/>
  <c r="AI1567" i="84"/>
  <c r="AE525" i="7" s="1"/>
  <c r="AI1565" i="84"/>
  <c r="AI1457" i="84"/>
  <c r="AE514" i="7"/>
  <c r="AG1457" i="84"/>
  <c r="AC514" i="7" s="1"/>
  <c r="AE1457" i="84"/>
  <c r="AA514" i="7"/>
  <c r="AC1457" i="84"/>
  <c r="Y514" i="7" s="1"/>
  <c r="AA1457" i="84"/>
  <c r="W514" i="7"/>
  <c r="Y1457" i="84"/>
  <c r="U514" i="7" s="1"/>
  <c r="W1457" i="84"/>
  <c r="S514" i="7"/>
  <c r="U1457" i="84"/>
  <c r="Q514" i="7" s="1"/>
  <c r="S1457" i="84"/>
  <c r="O514" i="7"/>
  <c r="Q1457" i="84"/>
  <c r="M514" i="7" s="1"/>
  <c r="AH1456" i="84"/>
  <c r="AD267" i="7"/>
  <c r="AF1456" i="84"/>
  <c r="AB267" i="7" s="1"/>
  <c r="AD1456" i="84"/>
  <c r="Z267" i="7"/>
  <c r="AB1456" i="84"/>
  <c r="X267" i="7" s="1"/>
  <c r="Z1456" i="84"/>
  <c r="V267" i="7"/>
  <c r="X1456" i="84"/>
  <c r="T267" i="7" s="1"/>
  <c r="O1346" i="84"/>
  <c r="H256" i="7"/>
  <c r="P1345" i="84"/>
  <c r="P1347" i="84"/>
  <c r="L503" i="7"/>
  <c r="R1345" i="84"/>
  <c r="T1345" i="84"/>
  <c r="V1345" i="84"/>
  <c r="X1345" i="84"/>
  <c r="Z1345" i="84"/>
  <c r="AB1345" i="84"/>
  <c r="AD1345" i="84"/>
  <c r="AF1345" i="84"/>
  <c r="AH1345" i="84"/>
  <c r="Q1346" i="84"/>
  <c r="M256" i="7" s="1"/>
  <c r="S1346" i="84"/>
  <c r="O256" i="7"/>
  <c r="U1346" i="84"/>
  <c r="Q256" i="7" s="1"/>
  <c r="W1346" i="84"/>
  <c r="S256" i="7"/>
  <c r="Y1346" i="84"/>
  <c r="U256" i="7" s="1"/>
  <c r="AA1346" i="84"/>
  <c r="W256" i="7"/>
  <c r="AC1346" i="84"/>
  <c r="Y256" i="7" s="1"/>
  <c r="AE1346" i="84"/>
  <c r="AA256" i="7"/>
  <c r="AG1346" i="84"/>
  <c r="AC256" i="7" s="1"/>
  <c r="AI1346" i="84"/>
  <c r="AE256" i="7"/>
  <c r="R1347" i="84"/>
  <c r="N503" i="7" s="1"/>
  <c r="T1347" i="84"/>
  <c r="P503" i="7"/>
  <c r="V1347" i="84"/>
  <c r="R503" i="7" s="1"/>
  <c r="X1347" i="84"/>
  <c r="T503" i="7"/>
  <c r="Z1347" i="84"/>
  <c r="V503" i="7" s="1"/>
  <c r="AB1347" i="84"/>
  <c r="X503" i="7"/>
  <c r="AD1347" i="84"/>
  <c r="Z503" i="7" s="1"/>
  <c r="AF1347" i="84"/>
  <c r="AB503" i="7"/>
  <c r="AH1347" i="84"/>
  <c r="AD503" i="7" s="1"/>
  <c r="Q1355" i="84"/>
  <c r="S1355" i="84"/>
  <c r="U1355" i="84"/>
  <c r="W1355" i="84"/>
  <c r="Y1355" i="84"/>
  <c r="AA1355" i="84"/>
  <c r="AC1355" i="84"/>
  <c r="AE1355" i="84"/>
  <c r="AG1355" i="84"/>
  <c r="AI1355" i="84"/>
  <c r="O1366" i="84"/>
  <c r="H258" i="7" s="1"/>
  <c r="P1365" i="84"/>
  <c r="P1367" i="84"/>
  <c r="L505" i="7"/>
  <c r="R1365" i="84"/>
  <c r="T1365" i="84"/>
  <c r="V1365" i="84"/>
  <c r="X1365" i="84"/>
  <c r="Z1365" i="84"/>
  <c r="AB1365" i="84"/>
  <c r="AD1365" i="84"/>
  <c r="AF1365" i="84"/>
  <c r="AH1365" i="84"/>
  <c r="Q1366" i="84"/>
  <c r="M258" i="7"/>
  <c r="S1366" i="84"/>
  <c r="O258" i="7" s="1"/>
  <c r="U1366" i="84"/>
  <c r="Q258" i="7"/>
  <c r="W1366" i="84"/>
  <c r="S258" i="7" s="1"/>
  <c r="Y1366" i="84"/>
  <c r="U258" i="7"/>
  <c r="AA1366" i="84"/>
  <c r="W258" i="7" s="1"/>
  <c r="AC1366" i="84"/>
  <c r="Y258" i="7"/>
  <c r="AE1366" i="84"/>
  <c r="AA258" i="7" s="1"/>
  <c r="AG1366" i="84"/>
  <c r="AC258" i="7"/>
  <c r="AI1366" i="84"/>
  <c r="AE258" i="7" s="1"/>
  <c r="R1367" i="84"/>
  <c r="N505" i="7"/>
  <c r="T1367" i="84"/>
  <c r="P505" i="7" s="1"/>
  <c r="V1367" i="84"/>
  <c r="R505" i="7"/>
  <c r="X1367" i="84"/>
  <c r="T505" i="7" s="1"/>
  <c r="Z1367" i="84"/>
  <c r="V505" i="7"/>
  <c r="AB1367" i="84"/>
  <c r="X505" i="7" s="1"/>
  <c r="AD1367" i="84"/>
  <c r="Z505" i="7"/>
  <c r="AF1367" i="84"/>
  <c r="AB505" i="7" s="1"/>
  <c r="AH1367" i="84"/>
  <c r="AD505" i="7"/>
  <c r="Q1375" i="84"/>
  <c r="S1375" i="84"/>
  <c r="U1375" i="84"/>
  <c r="W1375" i="84"/>
  <c r="Y1375" i="84"/>
  <c r="AA1375" i="84"/>
  <c r="AC1375" i="84"/>
  <c r="AE1375" i="84"/>
  <c r="AG1375" i="84"/>
  <c r="AI1375" i="84"/>
  <c r="O1386" i="84"/>
  <c r="H260" i="7"/>
  <c r="J260" i="7" s="1"/>
  <c r="P1385" i="84"/>
  <c r="R1385" i="84"/>
  <c r="T1385" i="84"/>
  <c r="V1385" i="84"/>
  <c r="X1385" i="84"/>
  <c r="Z1385" i="84"/>
  <c r="AB1385" i="84"/>
  <c r="AD1385" i="84"/>
  <c r="AF1385" i="84"/>
  <c r="AH1385" i="84"/>
  <c r="Q1386" i="84"/>
  <c r="S1386" i="84"/>
  <c r="U1386" i="84"/>
  <c r="W1386" i="84"/>
  <c r="Y1386" i="84"/>
  <c r="AA1386" i="84"/>
  <c r="AC1386" i="84"/>
  <c r="AE1386" i="84"/>
  <c r="AG1386" i="84"/>
  <c r="AI1386" i="84"/>
  <c r="O1396" i="84"/>
  <c r="H261" i="7"/>
  <c r="J261" i="7"/>
  <c r="P1395" i="84"/>
  <c r="P1397" i="84"/>
  <c r="L508" i="7"/>
  <c r="R1395" i="84"/>
  <c r="T1395" i="84"/>
  <c r="V1395" i="84"/>
  <c r="X1395" i="84"/>
  <c r="Z1395" i="84"/>
  <c r="AB1395" i="84"/>
  <c r="AD1395" i="84"/>
  <c r="AF1395" i="84"/>
  <c r="AH1395" i="84"/>
  <c r="Q1396" i="84"/>
  <c r="M261" i="7" s="1"/>
  <c r="S1396" i="84"/>
  <c r="O261" i="7"/>
  <c r="U1396" i="84"/>
  <c r="Q261" i="7" s="1"/>
  <c r="W1396" i="84"/>
  <c r="S261" i="7"/>
  <c r="Y1396" i="84"/>
  <c r="U261" i="7" s="1"/>
  <c r="AA1396" i="84"/>
  <c r="W261" i="7"/>
  <c r="AC1396" i="84"/>
  <c r="Y261" i="7" s="1"/>
  <c r="AE1396" i="84"/>
  <c r="AA261" i="7"/>
  <c r="AG1396" i="84"/>
  <c r="AC261" i="7" s="1"/>
  <c r="AI1396" i="84"/>
  <c r="AE261" i="7"/>
  <c r="R1397" i="84"/>
  <c r="N508" i="7" s="1"/>
  <c r="T1397" i="84"/>
  <c r="P508" i="7"/>
  <c r="V1397" i="84"/>
  <c r="R508" i="7" s="1"/>
  <c r="X1397" i="84"/>
  <c r="T508" i="7"/>
  <c r="Z1397" i="84"/>
  <c r="V508" i="7" s="1"/>
  <c r="AB1397" i="84"/>
  <c r="X508" i="7"/>
  <c r="AD1397" i="84"/>
  <c r="Z508" i="7" s="1"/>
  <c r="AF1397" i="84"/>
  <c r="AB508" i="7"/>
  <c r="AH1397" i="84"/>
  <c r="AD508" i="7" s="1"/>
  <c r="Q1405" i="84"/>
  <c r="S1405" i="84"/>
  <c r="U1405" i="84"/>
  <c r="W1405" i="84"/>
  <c r="Y1405" i="84"/>
  <c r="AA1405" i="84"/>
  <c r="AC1405" i="84"/>
  <c r="AE1405" i="84"/>
  <c r="AG1405" i="84"/>
  <c r="AI1405" i="84"/>
  <c r="O1416" i="84"/>
  <c r="H263" i="7" s="1"/>
  <c r="J263" i="7" s="1"/>
  <c r="P1415" i="84"/>
  <c r="P1417" i="84"/>
  <c r="L510" i="7" s="1"/>
  <c r="R1415" i="84"/>
  <c r="T1415" i="84"/>
  <c r="V1415" i="84"/>
  <c r="X1415" i="84"/>
  <c r="Z1415" i="84"/>
  <c r="AB1415" i="84"/>
  <c r="AD1415" i="84"/>
  <c r="AF1415" i="84"/>
  <c r="AH1415" i="84"/>
  <c r="Q1416" i="84"/>
  <c r="M263" i="7"/>
  <c r="S1416" i="84"/>
  <c r="O263" i="7"/>
  <c r="U1416" i="84"/>
  <c r="Q263" i="7"/>
  <c r="W1416" i="84"/>
  <c r="S263" i="7"/>
  <c r="Y1416" i="84"/>
  <c r="U263" i="7"/>
  <c r="AA1416" i="84"/>
  <c r="W263" i="7"/>
  <c r="AC1416" i="84"/>
  <c r="Y263" i="7"/>
  <c r="AE1416" i="84"/>
  <c r="AA263" i="7"/>
  <c r="AG1416" i="84"/>
  <c r="AC263" i="7"/>
  <c r="AI1416" i="84"/>
  <c r="AE263" i="7"/>
  <c r="R1417" i="84"/>
  <c r="N510" i="7"/>
  <c r="T1417" i="84"/>
  <c r="P510" i="7"/>
  <c r="V1417" i="84"/>
  <c r="R510" i="7"/>
  <c r="X1417" i="84"/>
  <c r="T510" i="7"/>
  <c r="Z1417" i="84"/>
  <c r="V510" i="7"/>
  <c r="AB1417" i="84"/>
  <c r="X510" i="7"/>
  <c r="AD1417" i="84"/>
  <c r="Z510" i="7"/>
  <c r="AF1417" i="84"/>
  <c r="AB510" i="7"/>
  <c r="AH1417" i="84"/>
  <c r="AD510" i="7"/>
  <c r="Q1425" i="84"/>
  <c r="S1425" i="84"/>
  <c r="U1425" i="84"/>
  <c r="W1425" i="84"/>
  <c r="Y1425" i="84"/>
  <c r="AA1425" i="84"/>
  <c r="AC1425" i="84"/>
  <c r="AE1425" i="84"/>
  <c r="AG1425" i="84"/>
  <c r="AI1425" i="84"/>
  <c r="O1436" i="84"/>
  <c r="H265" i="7"/>
  <c r="J265" i="7" s="1"/>
  <c r="P1435" i="84"/>
  <c r="P1437" i="84"/>
  <c r="L512" i="7"/>
  <c r="R1435" i="84"/>
  <c r="T1435" i="84"/>
  <c r="V1435" i="84"/>
  <c r="X1435" i="84"/>
  <c r="Z1435" i="84"/>
  <c r="AB1435" i="84"/>
  <c r="AD1435" i="84"/>
  <c r="AF1435" i="84"/>
  <c r="AH1435" i="84"/>
  <c r="Q1436" i="84"/>
  <c r="M265" i="7"/>
  <c r="S1436" i="84"/>
  <c r="O265" i="7" s="1"/>
  <c r="U1436" i="84"/>
  <c r="Q265" i="7"/>
  <c r="W1436" i="84"/>
  <c r="S265" i="7" s="1"/>
  <c r="Y1436" i="84"/>
  <c r="U265" i="7"/>
  <c r="AA1436" i="84"/>
  <c r="W265" i="7" s="1"/>
  <c r="AC1436" i="84"/>
  <c r="Y265" i="7"/>
  <c r="AE1436" i="84"/>
  <c r="AA265" i="7" s="1"/>
  <c r="AG1436" i="84"/>
  <c r="AC265" i="7"/>
  <c r="AI1436" i="84"/>
  <c r="AE265" i="7" s="1"/>
  <c r="R1437" i="84"/>
  <c r="N512" i="7"/>
  <c r="T1437" i="84"/>
  <c r="P512" i="7" s="1"/>
  <c r="V1437" i="84"/>
  <c r="R512" i="7"/>
  <c r="X1437" i="84"/>
  <c r="T512" i="7" s="1"/>
  <c r="Z1437" i="84"/>
  <c r="V512" i="7"/>
  <c r="AB1437" i="84"/>
  <c r="X512" i="7" s="1"/>
  <c r="AD1437" i="84"/>
  <c r="Z512" i="7"/>
  <c r="AF1437" i="84"/>
  <c r="AB512" i="7" s="1"/>
  <c r="AH1437" i="84"/>
  <c r="AD512" i="7"/>
  <c r="Q1445" i="84"/>
  <c r="S1445" i="84"/>
  <c r="U1445" i="84"/>
  <c r="W1445" i="84"/>
  <c r="Y1445" i="84"/>
  <c r="AA1445" i="84"/>
  <c r="AC1445" i="84"/>
  <c r="AE1445" i="84"/>
  <c r="AG1445" i="84"/>
  <c r="AI1445" i="84"/>
  <c r="O1456" i="84"/>
  <c r="H267" i="7" s="1"/>
  <c r="J267" i="7" s="1"/>
  <c r="P1455" i="84"/>
  <c r="P1457" i="84"/>
  <c r="L514" i="7" s="1"/>
  <c r="R1455" i="84"/>
  <c r="T1455" i="84"/>
  <c r="V1455" i="84"/>
  <c r="X1455" i="84"/>
  <c r="Z1455" i="84"/>
  <c r="AB1455" i="84"/>
  <c r="AD1455" i="84"/>
  <c r="AF1455" i="84"/>
  <c r="AH1455" i="84"/>
  <c r="Q1456" i="84"/>
  <c r="M267" i="7"/>
  <c r="S1456" i="84"/>
  <c r="O267" i="7"/>
  <c r="U1456" i="84"/>
  <c r="Q267" i="7"/>
  <c r="W1456" i="84"/>
  <c r="S267" i="7"/>
  <c r="AA1456" i="84"/>
  <c r="W267" i="7"/>
  <c r="AE1456" i="84"/>
  <c r="AA267" i="7"/>
  <c r="AI1456" i="84"/>
  <c r="AE267" i="7"/>
  <c r="T1457" i="84"/>
  <c r="P514" i="7"/>
  <c r="X1457" i="84"/>
  <c r="T514" i="7"/>
  <c r="AB1457" i="84"/>
  <c r="X514" i="7"/>
  <c r="AF1457" i="84"/>
  <c r="AB514" i="7"/>
  <c r="S1475" i="84"/>
  <c r="W1475" i="84"/>
  <c r="AA1475" i="84"/>
  <c r="AE1475" i="84"/>
  <c r="AI1475" i="84"/>
  <c r="Q1477" i="84"/>
  <c r="M516" i="7" s="1"/>
  <c r="U1477" i="84"/>
  <c r="Q516" i="7"/>
  <c r="Y1477" i="84"/>
  <c r="U516" i="7" s="1"/>
  <c r="AC1477" i="84"/>
  <c r="Y516" i="7"/>
  <c r="AG1477" i="84"/>
  <c r="AC516" i="7" s="1"/>
  <c r="AH1487" i="84"/>
  <c r="AD517" i="7"/>
  <c r="AH1537" i="84"/>
  <c r="AD522" i="7" s="1"/>
  <c r="AF1555" i="84"/>
  <c r="Q1497" i="84"/>
  <c r="M518" i="7"/>
  <c r="Q1495" i="84"/>
  <c r="S1497" i="84"/>
  <c r="O518" i="7" s="1"/>
  <c r="K518" i="7" s="1"/>
  <c r="S1495" i="84"/>
  <c r="U1497" i="84"/>
  <c r="Q518" i="7"/>
  <c r="U1495" i="84"/>
  <c r="O1345" i="84"/>
  <c r="O1347" i="84"/>
  <c r="H503" i="7"/>
  <c r="P1346" i="84"/>
  <c r="L256" i="7"/>
  <c r="Q1345" i="84"/>
  <c r="S1345" i="84"/>
  <c r="U1345" i="84"/>
  <c r="W1345" i="84"/>
  <c r="Y1345" i="84"/>
  <c r="AA1345" i="84"/>
  <c r="AC1345" i="84"/>
  <c r="AE1345" i="84"/>
  <c r="AG1345" i="84"/>
  <c r="AI1345" i="84"/>
  <c r="R1346" i="84"/>
  <c r="N256" i="7"/>
  <c r="T1346" i="84"/>
  <c r="P256" i="7"/>
  <c r="V1346" i="84"/>
  <c r="R256" i="7"/>
  <c r="X1346" i="84"/>
  <c r="T256" i="7"/>
  <c r="Z1346" i="84"/>
  <c r="V256" i="7"/>
  <c r="AB1346" i="84"/>
  <c r="X256" i="7"/>
  <c r="AD1346" i="84"/>
  <c r="Z256" i="7"/>
  <c r="AF1346" i="84"/>
  <c r="AB256" i="7"/>
  <c r="AH1346" i="84"/>
  <c r="AD256" i="7"/>
  <c r="Q1347" i="84"/>
  <c r="M503" i="7"/>
  <c r="S1347" i="84"/>
  <c r="O503" i="7"/>
  <c r="U1347" i="84"/>
  <c r="Q503" i="7"/>
  <c r="W1347" i="84"/>
  <c r="S503" i="7"/>
  <c r="Y1347" i="84"/>
  <c r="U503" i="7"/>
  <c r="AA1347" i="84"/>
  <c r="W503" i="7"/>
  <c r="AC1347" i="84"/>
  <c r="Y503" i="7"/>
  <c r="AE1347" i="84"/>
  <c r="AA503" i="7"/>
  <c r="AG1347" i="84"/>
  <c r="AC503" i="7"/>
  <c r="O1356" i="84"/>
  <c r="H257" i="7"/>
  <c r="J257" i="7" s="1"/>
  <c r="P1355" i="84"/>
  <c r="P1357" i="84"/>
  <c r="L504" i="7" s="1"/>
  <c r="R1355" i="84"/>
  <c r="T1355" i="84"/>
  <c r="V1355" i="84"/>
  <c r="X1355" i="84"/>
  <c r="Z1355" i="84"/>
  <c r="AB1355" i="84"/>
  <c r="AD1355" i="84"/>
  <c r="AF1355" i="84"/>
  <c r="AH1355" i="84"/>
  <c r="Q1356" i="84"/>
  <c r="M257" i="7"/>
  <c r="S1356" i="84"/>
  <c r="O257" i="7" s="1"/>
  <c r="U1356" i="84"/>
  <c r="Q257" i="7"/>
  <c r="W1356" i="84"/>
  <c r="S257" i="7" s="1"/>
  <c r="Y1356" i="84"/>
  <c r="U257" i="7"/>
  <c r="AA1356" i="84"/>
  <c r="W257" i="7" s="1"/>
  <c r="AC1356" i="84"/>
  <c r="Y257" i="7" s="1"/>
  <c r="AE1356" i="84"/>
  <c r="AA257" i="7" s="1"/>
  <c r="AG1356" i="84"/>
  <c r="AC257" i="7"/>
  <c r="AI1356" i="84"/>
  <c r="AE257" i="7" s="1"/>
  <c r="R1357" i="84"/>
  <c r="N504" i="7"/>
  <c r="T1357" i="84"/>
  <c r="P504" i="7" s="1"/>
  <c r="V1357" i="84"/>
  <c r="R504" i="7"/>
  <c r="X1357" i="84"/>
  <c r="T504" i="7" s="1"/>
  <c r="Z1357" i="84"/>
  <c r="V504" i="7" s="1"/>
  <c r="AB1357" i="84"/>
  <c r="X504" i="7" s="1"/>
  <c r="AD1357" i="84"/>
  <c r="Z504" i="7"/>
  <c r="AF1357" i="84"/>
  <c r="AB504" i="7" s="1"/>
  <c r="O1365" i="84"/>
  <c r="O1367" i="84"/>
  <c r="H505" i="7"/>
  <c r="J505" i="7" s="1"/>
  <c r="P1366" i="84"/>
  <c r="L258" i="7"/>
  <c r="Q1365" i="84"/>
  <c r="S1365" i="84"/>
  <c r="U1365" i="84"/>
  <c r="W1365" i="84"/>
  <c r="Y1365" i="84"/>
  <c r="AA1365" i="84"/>
  <c r="AC1365" i="84"/>
  <c r="AE1365" i="84"/>
  <c r="AG1365" i="84"/>
  <c r="AI1365" i="84"/>
  <c r="R1366" i="84"/>
  <c r="N258" i="7"/>
  <c r="T1366" i="84"/>
  <c r="P258" i="7" s="1"/>
  <c r="V1366" i="84"/>
  <c r="R258" i="7" s="1"/>
  <c r="X1366" i="84"/>
  <c r="T258" i="7" s="1"/>
  <c r="Z1366" i="84"/>
  <c r="V258" i="7"/>
  <c r="AB1366" i="84"/>
  <c r="X258" i="7" s="1"/>
  <c r="AD1366" i="84"/>
  <c r="Z258" i="7"/>
  <c r="AF1366" i="84"/>
  <c r="AB258" i="7" s="1"/>
  <c r="AH1366" i="84"/>
  <c r="AD258" i="7"/>
  <c r="Q1367" i="84"/>
  <c r="M505" i="7" s="1"/>
  <c r="S1367" i="84"/>
  <c r="O505" i="7" s="1"/>
  <c r="U1367" i="84"/>
  <c r="Q505" i="7" s="1"/>
  <c r="W1367" i="84"/>
  <c r="S505" i="7"/>
  <c r="Y1367" i="84"/>
  <c r="U505" i="7" s="1"/>
  <c r="AA1367" i="84"/>
  <c r="W505" i="7"/>
  <c r="AC1367" i="84"/>
  <c r="Y505" i="7" s="1"/>
  <c r="AE1367" i="84"/>
  <c r="AA505" i="7"/>
  <c r="AG1367" i="84"/>
  <c r="AC505" i="7" s="1"/>
  <c r="O1376" i="84"/>
  <c r="H259" i="7" s="1"/>
  <c r="J259" i="7" s="1"/>
  <c r="P1375" i="84"/>
  <c r="P1377" i="84"/>
  <c r="L506" i="7" s="1"/>
  <c r="K506" i="7" s="1"/>
  <c r="R1375" i="84"/>
  <c r="T1375" i="84"/>
  <c r="V1375" i="84"/>
  <c r="X1375" i="84"/>
  <c r="Z1375" i="84"/>
  <c r="AB1375" i="84"/>
  <c r="AD1375" i="84"/>
  <c r="AF1375" i="84"/>
  <c r="AH1375" i="84"/>
  <c r="Q1376" i="84"/>
  <c r="M259" i="7"/>
  <c r="S1376" i="84"/>
  <c r="O259" i="7"/>
  <c r="U1376" i="84"/>
  <c r="Q259" i="7"/>
  <c r="W1376" i="84"/>
  <c r="S259" i="7"/>
  <c r="Y1376" i="84"/>
  <c r="U259" i="7"/>
  <c r="AA1376" i="84"/>
  <c r="W259" i="7"/>
  <c r="AC1376" i="84"/>
  <c r="Y259" i="7"/>
  <c r="AE1376" i="84"/>
  <c r="AA259" i="7"/>
  <c r="AG1376" i="84"/>
  <c r="AC259" i="7"/>
  <c r="AI1376" i="84"/>
  <c r="AE259" i="7"/>
  <c r="R1377" i="84"/>
  <c r="N506" i="7"/>
  <c r="T1377" i="84"/>
  <c r="P506" i="7"/>
  <c r="V1377" i="84"/>
  <c r="R506" i="7"/>
  <c r="X1377" i="84"/>
  <c r="T506" i="7"/>
  <c r="Z1377" i="84"/>
  <c r="V506" i="7"/>
  <c r="AB1377" i="84"/>
  <c r="X506" i="7"/>
  <c r="AD1377" i="84"/>
  <c r="Z506" i="7"/>
  <c r="AF1377" i="84"/>
  <c r="AB506" i="7"/>
  <c r="O1385" i="84"/>
  <c r="O1387" i="84"/>
  <c r="H507" i="7" s="1"/>
  <c r="J507" i="7" s="1"/>
  <c r="P1386" i="84"/>
  <c r="Q1385" i="84"/>
  <c r="S1385" i="84"/>
  <c r="U1385" i="84"/>
  <c r="W1385" i="84"/>
  <c r="Y1385" i="84"/>
  <c r="AA1385" i="84"/>
  <c r="AC1385" i="84"/>
  <c r="AE1385" i="84"/>
  <c r="AG1385" i="84"/>
  <c r="AI1385" i="84"/>
  <c r="R1386" i="84"/>
  <c r="T1386" i="84"/>
  <c r="V1386" i="84"/>
  <c r="X1386" i="84"/>
  <c r="Z1386" i="84"/>
  <c r="AB1386" i="84"/>
  <c r="AD1386" i="84"/>
  <c r="AF1386" i="84"/>
  <c r="O1395" i="84"/>
  <c r="O1397" i="84"/>
  <c r="H508" i="7"/>
  <c r="J508" i="7" s="1"/>
  <c r="P1396" i="84"/>
  <c r="L261" i="7" s="1"/>
  <c r="Q1395" i="84"/>
  <c r="S1395" i="84"/>
  <c r="U1395" i="84"/>
  <c r="W1395" i="84"/>
  <c r="Y1395" i="84"/>
  <c r="AA1395" i="84"/>
  <c r="AC1395" i="84"/>
  <c r="AE1395" i="84"/>
  <c r="AG1395" i="84"/>
  <c r="AI1395" i="84"/>
  <c r="R1396" i="84"/>
  <c r="N261" i="7" s="1"/>
  <c r="T1396" i="84"/>
  <c r="P261" i="7" s="1"/>
  <c r="V1396" i="84"/>
  <c r="R261" i="7" s="1"/>
  <c r="X1396" i="84"/>
  <c r="T261" i="7"/>
  <c r="Z1396" i="84"/>
  <c r="V261" i="7" s="1"/>
  <c r="AB1396" i="84"/>
  <c r="X261" i="7" s="1"/>
  <c r="AD1396" i="84"/>
  <c r="Z261" i="7" s="1"/>
  <c r="AF1396" i="84"/>
  <c r="AB261" i="7"/>
  <c r="AH1396" i="84"/>
  <c r="AD261" i="7" s="1"/>
  <c r="Q1397" i="84"/>
  <c r="M508" i="7" s="1"/>
  <c r="S1397" i="84"/>
  <c r="O508" i="7" s="1"/>
  <c r="U1397" i="84"/>
  <c r="Q508" i="7"/>
  <c r="W1397" i="84"/>
  <c r="S508" i="7" s="1"/>
  <c r="Y1397" i="84"/>
  <c r="U508" i="7" s="1"/>
  <c r="AA1397" i="84"/>
  <c r="W508" i="7" s="1"/>
  <c r="AC1397" i="84"/>
  <c r="Y508" i="7"/>
  <c r="AE1397" i="84"/>
  <c r="AA508" i="7" s="1"/>
  <c r="AG1397" i="84"/>
  <c r="AC508" i="7" s="1"/>
  <c r="O1406" i="84"/>
  <c r="H262" i="7" s="1"/>
  <c r="J262" i="7" s="1"/>
  <c r="P1405" i="84"/>
  <c r="P1407" i="84"/>
  <c r="L509" i="7" s="1"/>
  <c r="R1405" i="84"/>
  <c r="T1405" i="84"/>
  <c r="V1405" i="84"/>
  <c r="X1405" i="84"/>
  <c r="Z1405" i="84"/>
  <c r="AB1405" i="84"/>
  <c r="AD1405" i="84"/>
  <c r="AF1405" i="84"/>
  <c r="AH1405" i="84"/>
  <c r="Q1406" i="84"/>
  <c r="M262" i="7"/>
  <c r="S1406" i="84"/>
  <c r="O262" i="7"/>
  <c r="U1406" i="84"/>
  <c r="Q262" i="7"/>
  <c r="W1406" i="84"/>
  <c r="S262" i="7"/>
  <c r="Y1406" i="84"/>
  <c r="U262" i="7"/>
  <c r="AA1406" i="84"/>
  <c r="W262" i="7"/>
  <c r="AC1406" i="84"/>
  <c r="Y262" i="7"/>
  <c r="AE1406" i="84"/>
  <c r="AA262" i="7"/>
  <c r="AG1406" i="84"/>
  <c r="AC262" i="7"/>
  <c r="AI1406" i="84"/>
  <c r="AE262" i="7"/>
  <c r="R1407" i="84"/>
  <c r="N509" i="7"/>
  <c r="T1407" i="84"/>
  <c r="P509" i="7"/>
  <c r="V1407" i="84"/>
  <c r="R509" i="7"/>
  <c r="X1407" i="84"/>
  <c r="T509" i="7"/>
  <c r="Z1407" i="84"/>
  <c r="V509" i="7"/>
  <c r="AB1407" i="84"/>
  <c r="X509" i="7"/>
  <c r="AD1407" i="84"/>
  <c r="Z509" i="7"/>
  <c r="AF1407" i="84"/>
  <c r="AB509" i="7"/>
  <c r="O1415" i="84"/>
  <c r="O1417" i="84"/>
  <c r="H510" i="7" s="1"/>
  <c r="P1416" i="84"/>
  <c r="L263" i="7"/>
  <c r="Q1415" i="84"/>
  <c r="S1415" i="84"/>
  <c r="U1415" i="84"/>
  <c r="W1415" i="84"/>
  <c r="Y1415" i="84"/>
  <c r="AA1415" i="84"/>
  <c r="AC1415" i="84"/>
  <c r="AE1415" i="84"/>
  <c r="AG1415" i="84"/>
  <c r="AI1415" i="84"/>
  <c r="R1416" i="84"/>
  <c r="N263" i="7"/>
  <c r="T1416" i="84"/>
  <c r="P263" i="7" s="1"/>
  <c r="V1416" i="84"/>
  <c r="R263" i="7" s="1"/>
  <c r="X1416" i="84"/>
  <c r="T263" i="7" s="1"/>
  <c r="Z1416" i="84"/>
  <c r="V263" i="7"/>
  <c r="AB1416" i="84"/>
  <c r="X263" i="7" s="1"/>
  <c r="AD1416" i="84"/>
  <c r="Z263" i="7" s="1"/>
  <c r="AF1416" i="84"/>
  <c r="AB263" i="7" s="1"/>
  <c r="AH1416" i="84"/>
  <c r="AD263" i="7"/>
  <c r="Q1417" i="84"/>
  <c r="S1417" i="84"/>
  <c r="O510" i="7"/>
  <c r="U1417" i="84"/>
  <c r="Q510" i="7" s="1"/>
  <c r="W1417" i="84"/>
  <c r="S510" i="7"/>
  <c r="Y1417" i="84"/>
  <c r="U510" i="7" s="1"/>
  <c r="AA1417" i="84"/>
  <c r="W510" i="7"/>
  <c r="AC1417" i="84"/>
  <c r="Y510" i="7" s="1"/>
  <c r="AE1417" i="84"/>
  <c r="AA510" i="7"/>
  <c r="AG1417" i="84"/>
  <c r="AC510" i="7" s="1"/>
  <c r="O1426" i="84"/>
  <c r="H264" i="7"/>
  <c r="J264" i="7"/>
  <c r="P1425" i="84"/>
  <c r="P1427" i="84"/>
  <c r="L511" i="7"/>
  <c r="R1425" i="84"/>
  <c r="T1425" i="84"/>
  <c r="V1425" i="84"/>
  <c r="X1425" i="84"/>
  <c r="Z1425" i="84"/>
  <c r="AB1425" i="84"/>
  <c r="AD1425" i="84"/>
  <c r="AF1425" i="84"/>
  <c r="AH1425" i="84"/>
  <c r="Q1426" i="84"/>
  <c r="M264" i="7" s="1"/>
  <c r="S1426" i="84"/>
  <c r="O264" i="7" s="1"/>
  <c r="U1426" i="84"/>
  <c r="Q264" i="7" s="1"/>
  <c r="W1426" i="84"/>
  <c r="S264" i="7"/>
  <c r="Y1426" i="84"/>
  <c r="U264" i="7" s="1"/>
  <c r="AA1426" i="84"/>
  <c r="W264" i="7" s="1"/>
  <c r="AC1426" i="84"/>
  <c r="Y264" i="7" s="1"/>
  <c r="AE1426" i="84"/>
  <c r="AA264" i="7"/>
  <c r="AG1426" i="84"/>
  <c r="AC264" i="7" s="1"/>
  <c r="AI1426" i="84"/>
  <c r="AE264" i="7" s="1"/>
  <c r="K264" i="7" s="1"/>
  <c r="AF264" i="7" s="1"/>
  <c r="R1427" i="84"/>
  <c r="N511" i="7" s="1"/>
  <c r="T1427" i="84"/>
  <c r="P511" i="7"/>
  <c r="V1427" i="84"/>
  <c r="R511" i="7" s="1"/>
  <c r="X1427" i="84"/>
  <c r="T511" i="7" s="1"/>
  <c r="Z1427" i="84"/>
  <c r="V511" i="7" s="1"/>
  <c r="AB1427" i="84"/>
  <c r="X511" i="7"/>
  <c r="AD1427" i="84"/>
  <c r="Z511" i="7" s="1"/>
  <c r="AF1427" i="84"/>
  <c r="AB511" i="7" s="1"/>
  <c r="O1435" i="84"/>
  <c r="O1437" i="84"/>
  <c r="H512" i="7"/>
  <c r="P1436" i="84"/>
  <c r="L265" i="7"/>
  <c r="Q1435" i="84"/>
  <c r="S1435" i="84"/>
  <c r="U1435" i="84"/>
  <c r="W1435" i="84"/>
  <c r="Y1435" i="84"/>
  <c r="AA1435" i="84"/>
  <c r="AC1435" i="84"/>
  <c r="AE1435" i="84"/>
  <c r="AG1435" i="84"/>
  <c r="AI1435" i="84"/>
  <c r="R1436" i="84"/>
  <c r="N265" i="7"/>
  <c r="T1436" i="84"/>
  <c r="P265" i="7"/>
  <c r="V1436" i="84"/>
  <c r="R265" i="7"/>
  <c r="X1436" i="84"/>
  <c r="T265" i="7"/>
  <c r="Z1436" i="84"/>
  <c r="V265" i="7"/>
  <c r="AB1436" i="84"/>
  <c r="X265" i="7"/>
  <c r="AD1436" i="84"/>
  <c r="Z265" i="7"/>
  <c r="AF1436" i="84"/>
  <c r="AB265" i="7"/>
  <c r="AH1436" i="84"/>
  <c r="AD265" i="7"/>
  <c r="Q1437" i="84"/>
  <c r="M512" i="7"/>
  <c r="S1437" i="84"/>
  <c r="U1437" i="84"/>
  <c r="Q512" i="7" s="1"/>
  <c r="W1437" i="84"/>
  <c r="S512" i="7"/>
  <c r="Y1437" i="84"/>
  <c r="U512" i="7" s="1"/>
  <c r="AA1437" i="84"/>
  <c r="W512" i="7" s="1"/>
  <c r="AC1437" i="84"/>
  <c r="Y512" i="7" s="1"/>
  <c r="AE1437" i="84"/>
  <c r="AA512" i="7"/>
  <c r="AG1437" i="84"/>
  <c r="AC512" i="7" s="1"/>
  <c r="O1446" i="84"/>
  <c r="H266" i="7" s="1"/>
  <c r="J266" i="7" s="1"/>
  <c r="P1445" i="84"/>
  <c r="P1447" i="84"/>
  <c r="L513" i="7"/>
  <c r="R1445" i="84"/>
  <c r="T1445" i="84"/>
  <c r="V1445" i="84"/>
  <c r="X1445" i="84"/>
  <c r="Z1445" i="84"/>
  <c r="AB1445" i="84"/>
  <c r="AD1445" i="84"/>
  <c r="AF1445" i="84"/>
  <c r="AH1445" i="84"/>
  <c r="Q1446" i="84"/>
  <c r="M266" i="7" s="1"/>
  <c r="S1446" i="84"/>
  <c r="O266" i="7"/>
  <c r="U1446" i="84"/>
  <c r="Q266" i="7" s="1"/>
  <c r="W1446" i="84"/>
  <c r="S266" i="7" s="1"/>
  <c r="Y1446" i="84"/>
  <c r="U266" i="7" s="1"/>
  <c r="AA1446" i="84"/>
  <c r="W266" i="7"/>
  <c r="AC1446" i="84"/>
  <c r="Y266" i="7" s="1"/>
  <c r="AE1446" i="84"/>
  <c r="AA266" i="7" s="1"/>
  <c r="AG1446" i="84"/>
  <c r="AC266" i="7" s="1"/>
  <c r="AI1446" i="84"/>
  <c r="AE266" i="7"/>
  <c r="R1447" i="84"/>
  <c r="N513" i="7" s="1"/>
  <c r="T1447" i="84"/>
  <c r="P513" i="7" s="1"/>
  <c r="V1447" i="84"/>
  <c r="R513" i="7" s="1"/>
  <c r="X1447" i="84"/>
  <c r="T513" i="7"/>
  <c r="Z1447" i="84"/>
  <c r="V513" i="7" s="1"/>
  <c r="AB1447" i="84"/>
  <c r="X513" i="7" s="1"/>
  <c r="K513" i="7" s="1"/>
  <c r="AD1447" i="84"/>
  <c r="Z513" i="7" s="1"/>
  <c r="AF1447" i="84"/>
  <c r="AB513" i="7"/>
  <c r="O1455" i="84"/>
  <c r="O1457" i="84"/>
  <c r="H514" i="7"/>
  <c r="J514" i="7"/>
  <c r="P1456" i="84"/>
  <c r="L267" i="7" s="1"/>
  <c r="Q1455" i="84"/>
  <c r="S1455" i="84"/>
  <c r="U1455" i="84"/>
  <c r="W1455" i="84"/>
  <c r="Y1455" i="84"/>
  <c r="AA1455" i="84"/>
  <c r="AC1455" i="84"/>
  <c r="AE1455" i="84"/>
  <c r="AG1455" i="84"/>
  <c r="AI1455" i="84"/>
  <c r="R1456" i="84"/>
  <c r="N267" i="7" s="1"/>
  <c r="T1456" i="84"/>
  <c r="P267" i="7"/>
  <c r="V1456" i="84"/>
  <c r="R267" i="7" s="1"/>
  <c r="Y1456" i="84"/>
  <c r="U267" i="7" s="1"/>
  <c r="AC1456" i="84"/>
  <c r="Y267" i="7" s="1"/>
  <c r="AG1456" i="84"/>
  <c r="AC267" i="7"/>
  <c r="R1457" i="84"/>
  <c r="V1457" i="84"/>
  <c r="Z1457" i="84"/>
  <c r="V514" i="7"/>
  <c r="AD1457" i="84"/>
  <c r="Z514" i="7" s="1"/>
  <c r="AH1457" i="84"/>
  <c r="AD514" i="7" s="1"/>
  <c r="AI1466" i="84"/>
  <c r="AH1477" i="84"/>
  <c r="AD516" i="7"/>
  <c r="AI1497" i="84"/>
  <c r="AE518" i="7"/>
  <c r="AH1517" i="84"/>
  <c r="AD520" i="7"/>
  <c r="AH1527" i="84"/>
  <c r="AD521" i="7"/>
  <c r="AF1527" i="84"/>
  <c r="AB521" i="7"/>
  <c r="AD1527" i="84"/>
  <c r="Z521" i="7"/>
  <c r="AB1527" i="84"/>
  <c r="X521" i="7"/>
  <c r="Z1527" i="84"/>
  <c r="V521" i="7"/>
  <c r="X1527" i="84"/>
  <c r="T521" i="7"/>
  <c r="V1527" i="84"/>
  <c r="R521" i="7"/>
  <c r="T1527" i="84"/>
  <c r="P521" i="7"/>
  <c r="R1527" i="84"/>
  <c r="N521" i="7"/>
  <c r="AI1526" i="84"/>
  <c r="AE274" i="7"/>
  <c r="AG1526" i="84"/>
  <c r="AC274" i="7"/>
  <c r="AE1526" i="84"/>
  <c r="AA274" i="7"/>
  <c r="AC1526" i="84"/>
  <c r="Y274" i="7"/>
  <c r="AA1526" i="84"/>
  <c r="W274" i="7"/>
  <c r="Y1526" i="84"/>
  <c r="U274" i="7"/>
  <c r="W1526" i="84"/>
  <c r="S274" i="7"/>
  <c r="U1526" i="84"/>
  <c r="Q274" i="7"/>
  <c r="S1526" i="84"/>
  <c r="O274" i="7"/>
  <c r="Q1526" i="84"/>
  <c r="M274" i="7"/>
  <c r="AH1525" i="84"/>
  <c r="AF1525" i="84"/>
  <c r="AD1525" i="84"/>
  <c r="AB1525" i="84"/>
  <c r="Z1525" i="84"/>
  <c r="X1525" i="84"/>
  <c r="V1525" i="84"/>
  <c r="T1525" i="84"/>
  <c r="R1525" i="84"/>
  <c r="P1527" i="84"/>
  <c r="P1525" i="84"/>
  <c r="O1526" i="84"/>
  <c r="H274" i="7" s="1"/>
  <c r="O1466" i="84"/>
  <c r="H268" i="7"/>
  <c r="J268" i="7" s="1"/>
  <c r="P1465" i="84"/>
  <c r="P1467" i="84"/>
  <c r="L515" i="7"/>
  <c r="R1465" i="84"/>
  <c r="T1465" i="84"/>
  <c r="V1465" i="84"/>
  <c r="X1465" i="84"/>
  <c r="Z1465" i="84"/>
  <c r="AB1465" i="84"/>
  <c r="AD1465" i="84"/>
  <c r="AF1465" i="84"/>
  <c r="AH1465" i="84"/>
  <c r="Q1466" i="84"/>
  <c r="S1466" i="84"/>
  <c r="U1466" i="84"/>
  <c r="W1466" i="84"/>
  <c r="Y1466" i="84"/>
  <c r="AA1466" i="84"/>
  <c r="AC1466" i="84"/>
  <c r="AE1466" i="84"/>
  <c r="AG1466" i="84"/>
  <c r="O1476" i="84"/>
  <c r="H269" i="7"/>
  <c r="J269" i="7" s="1"/>
  <c r="P1475" i="84"/>
  <c r="P1477" i="84"/>
  <c r="R1475" i="84"/>
  <c r="T1475" i="84"/>
  <c r="V1475" i="84"/>
  <c r="X1475" i="84"/>
  <c r="Z1475" i="84"/>
  <c r="AB1475" i="84"/>
  <c r="AD1475" i="84"/>
  <c r="AF1475" i="84"/>
  <c r="AH1475" i="84"/>
  <c r="Q1476" i="84"/>
  <c r="M269" i="7" s="1"/>
  <c r="S1476" i="84"/>
  <c r="O269" i="7" s="1"/>
  <c r="U1476" i="84"/>
  <c r="Q269" i="7" s="1"/>
  <c r="W1476" i="84"/>
  <c r="S269" i="7"/>
  <c r="Y1476" i="84"/>
  <c r="U269" i="7" s="1"/>
  <c r="AA1476" i="84"/>
  <c r="W269" i="7" s="1"/>
  <c r="K269" i="7" s="1"/>
  <c r="AF269" i="7" s="1"/>
  <c r="AC1476" i="84"/>
  <c r="Y269" i="7" s="1"/>
  <c r="AE1476" i="84"/>
  <c r="AA269" i="7"/>
  <c r="AG1476" i="84"/>
  <c r="AC269" i="7" s="1"/>
  <c r="AI1476" i="84"/>
  <c r="AE269" i="7" s="1"/>
  <c r="R1477" i="84"/>
  <c r="N516" i="7" s="1"/>
  <c r="T1477" i="84"/>
  <c r="P516" i="7"/>
  <c r="V1477" i="84"/>
  <c r="R516" i="7" s="1"/>
  <c r="X1477" i="84"/>
  <c r="T516" i="7" s="1"/>
  <c r="Z1477" i="84"/>
  <c r="V516" i="7" s="1"/>
  <c r="AB1477" i="84"/>
  <c r="X516" i="7"/>
  <c r="AD1477" i="84"/>
  <c r="Z516" i="7" s="1"/>
  <c r="AF1477" i="84"/>
  <c r="AB516" i="7" s="1"/>
  <c r="O1485" i="84"/>
  <c r="O1487" i="84"/>
  <c r="H517" i="7"/>
  <c r="J517" i="7" s="1"/>
  <c r="P1486" i="84"/>
  <c r="L270" i="7" s="1"/>
  <c r="Q1485" i="84"/>
  <c r="S1485" i="84"/>
  <c r="U1485" i="84"/>
  <c r="W1485" i="84"/>
  <c r="Y1485" i="84"/>
  <c r="AA1485" i="84"/>
  <c r="AC1485" i="84"/>
  <c r="AE1485" i="84"/>
  <c r="AG1485" i="84"/>
  <c r="AI1485" i="84"/>
  <c r="R1486" i="84"/>
  <c r="N270" i="7" s="1"/>
  <c r="T1486" i="84"/>
  <c r="P270" i="7" s="1"/>
  <c r="V1486" i="84"/>
  <c r="R270" i="7" s="1"/>
  <c r="X1486" i="84"/>
  <c r="T270" i="7"/>
  <c r="Z1486" i="84"/>
  <c r="V270" i="7" s="1"/>
  <c r="AB1486" i="84"/>
  <c r="X270" i="7" s="1"/>
  <c r="AD1486" i="84"/>
  <c r="Z270" i="7" s="1"/>
  <c r="AF1486" i="84"/>
  <c r="AB270" i="7"/>
  <c r="AH1486" i="84"/>
  <c r="AD270" i="7" s="1"/>
  <c r="Q1487" i="84"/>
  <c r="S1487" i="84"/>
  <c r="O517" i="7"/>
  <c r="U1487" i="84"/>
  <c r="Q517" i="7"/>
  <c r="W1487" i="84"/>
  <c r="S517" i="7"/>
  <c r="Y1487" i="84"/>
  <c r="U517" i="7"/>
  <c r="AA1487" i="84"/>
  <c r="W517" i="7"/>
  <c r="AC1487" i="84"/>
  <c r="Y517" i="7"/>
  <c r="AE1487" i="84"/>
  <c r="AA517" i="7"/>
  <c r="AG1487" i="84"/>
  <c r="AC517" i="7"/>
  <c r="AI1487" i="84"/>
  <c r="AE517" i="7"/>
  <c r="O1496" i="84"/>
  <c r="H271" i="7"/>
  <c r="J271" i="7" s="1"/>
  <c r="P1495" i="84"/>
  <c r="P1497" i="84"/>
  <c r="R1495" i="84"/>
  <c r="T1495" i="84"/>
  <c r="V1495" i="84"/>
  <c r="X1495" i="84"/>
  <c r="Z1495" i="84"/>
  <c r="AB1495" i="84"/>
  <c r="AD1495" i="84"/>
  <c r="AF1495" i="84"/>
  <c r="AH1495" i="84"/>
  <c r="Q1496" i="84"/>
  <c r="M271" i="7"/>
  <c r="S1496" i="84"/>
  <c r="O271" i="7"/>
  <c r="U1496" i="84"/>
  <c r="Q271" i="7"/>
  <c r="W1496" i="84"/>
  <c r="S271" i="7"/>
  <c r="Y1496" i="84"/>
  <c r="U271" i="7"/>
  <c r="AA1496" i="84"/>
  <c r="W271" i="7"/>
  <c r="AC1496" i="84"/>
  <c r="Y271" i="7"/>
  <c r="AE1496" i="84"/>
  <c r="AA271" i="7"/>
  <c r="AG1496" i="84"/>
  <c r="AC271" i="7"/>
  <c r="AI1496" i="84"/>
  <c r="AE271" i="7"/>
  <c r="R1497" i="84"/>
  <c r="N518" i="7"/>
  <c r="T1497" i="84"/>
  <c r="P518" i="7"/>
  <c r="V1497" i="84"/>
  <c r="R518" i="7"/>
  <c r="X1497" i="84"/>
  <c r="T518" i="7"/>
  <c r="Z1497" i="84"/>
  <c r="V518" i="7"/>
  <c r="AB1497" i="84"/>
  <c r="X518" i="7"/>
  <c r="AD1497" i="84"/>
  <c r="Z518" i="7"/>
  <c r="AF1497" i="84"/>
  <c r="AB518" i="7"/>
  <c r="AH1497" i="84"/>
  <c r="AD518" i="7"/>
  <c r="O1505" i="84"/>
  <c r="O1507" i="84"/>
  <c r="H519" i="7" s="1"/>
  <c r="J519" i="7" s="1"/>
  <c r="P1506" i="84"/>
  <c r="L272" i="7"/>
  <c r="Q1505" i="84"/>
  <c r="S1505" i="84"/>
  <c r="U1505" i="84"/>
  <c r="W1505" i="84"/>
  <c r="Y1505" i="84"/>
  <c r="AA1505" i="84"/>
  <c r="AC1505" i="84"/>
  <c r="AE1505" i="84"/>
  <c r="AG1505" i="84"/>
  <c r="AI1505" i="84"/>
  <c r="Q1506" i="84"/>
  <c r="M272" i="7"/>
  <c r="S1506" i="84"/>
  <c r="O272" i="7"/>
  <c r="U1506" i="84"/>
  <c r="Q272" i="7"/>
  <c r="W1506" i="84"/>
  <c r="S272" i="7"/>
  <c r="Y1506" i="84"/>
  <c r="U272" i="7"/>
  <c r="AA1506" i="84"/>
  <c r="W272" i="7"/>
  <c r="AC1506" i="84"/>
  <c r="Y272" i="7"/>
  <c r="AE1506" i="84"/>
  <c r="AA272" i="7"/>
  <c r="AG1506" i="84"/>
  <c r="AC272" i="7"/>
  <c r="AI1506" i="84"/>
  <c r="AE272" i="7"/>
  <c r="Q1507" i="84"/>
  <c r="M519" i="7"/>
  <c r="S1507" i="84"/>
  <c r="O519" i="7"/>
  <c r="U1507" i="84"/>
  <c r="Q519" i="7"/>
  <c r="W1507" i="84"/>
  <c r="S519" i="7"/>
  <c r="Y1507" i="84"/>
  <c r="U519" i="7"/>
  <c r="AA1507" i="84"/>
  <c r="W519" i="7"/>
  <c r="AC1507" i="84"/>
  <c r="Y519" i="7"/>
  <c r="AE1507" i="84"/>
  <c r="AA519" i="7"/>
  <c r="AG1507" i="84"/>
  <c r="AC519" i="7"/>
  <c r="AI1507" i="84"/>
  <c r="AE519" i="7"/>
  <c r="O1515" i="84"/>
  <c r="O1517" i="84"/>
  <c r="H520" i="7" s="1"/>
  <c r="J520" i="7" s="1"/>
  <c r="P1516" i="84"/>
  <c r="L273" i="7"/>
  <c r="Q1515" i="84"/>
  <c r="S1515" i="84"/>
  <c r="U1515" i="84"/>
  <c r="W1515" i="84"/>
  <c r="Y1515" i="84"/>
  <c r="AA1515" i="84"/>
  <c r="AC1515" i="84"/>
  <c r="AE1515" i="84"/>
  <c r="AG1515" i="84"/>
  <c r="AI1515" i="84"/>
  <c r="R1516" i="84"/>
  <c r="N273" i="7"/>
  <c r="T1516" i="84"/>
  <c r="P273" i="7"/>
  <c r="V1516" i="84"/>
  <c r="R273" i="7"/>
  <c r="X1516" i="84"/>
  <c r="T273" i="7"/>
  <c r="Z1516" i="84"/>
  <c r="V273" i="7"/>
  <c r="AB1516" i="84"/>
  <c r="X273" i="7"/>
  <c r="AD1516" i="84"/>
  <c r="Z273" i="7"/>
  <c r="AF1516" i="84"/>
  <c r="AB273" i="7"/>
  <c r="AH1516" i="84"/>
  <c r="AD273" i="7"/>
  <c r="Q1517" i="84"/>
  <c r="M520" i="7"/>
  <c r="S1517" i="84"/>
  <c r="O520" i="7"/>
  <c r="U1517" i="84"/>
  <c r="Q520" i="7"/>
  <c r="W1517" i="84"/>
  <c r="S520" i="7"/>
  <c r="Y1517" i="84"/>
  <c r="U520" i="7"/>
  <c r="AA1517" i="84"/>
  <c r="W520" i="7"/>
  <c r="AC1517" i="84"/>
  <c r="Y520" i="7"/>
  <c r="AE1517" i="84"/>
  <c r="AA520" i="7"/>
  <c r="AG1517" i="84"/>
  <c r="AC520" i="7"/>
  <c r="AI1517" i="84"/>
  <c r="AE520" i="7"/>
  <c r="O1527" i="84"/>
  <c r="H521" i="7"/>
  <c r="J521" i="7" s="1"/>
  <c r="Q1525" i="84"/>
  <c r="U1525" i="84"/>
  <c r="Y1525" i="84"/>
  <c r="AC1525" i="84"/>
  <c r="AG1525" i="84"/>
  <c r="R1526" i="84"/>
  <c r="N274" i="7" s="1"/>
  <c r="V1526" i="84"/>
  <c r="R274" i="7"/>
  <c r="Z1526" i="84"/>
  <c r="V274" i="7" s="1"/>
  <c r="AD1526" i="84"/>
  <c r="Z274" i="7"/>
  <c r="AH1526" i="84"/>
  <c r="AD274" i="7" s="1"/>
  <c r="S1527" i="84"/>
  <c r="O521" i="7"/>
  <c r="W1527" i="84"/>
  <c r="S521" i="7" s="1"/>
  <c r="AA1527" i="84"/>
  <c r="W521" i="7"/>
  <c r="AE1527" i="84"/>
  <c r="AA521" i="7" s="1"/>
  <c r="AI1527" i="84"/>
  <c r="AE521" i="7"/>
  <c r="O1536" i="84"/>
  <c r="H275" i="7" s="1"/>
  <c r="J275" i="7" s="1"/>
  <c r="P1537" i="84"/>
  <c r="L522" i="7" s="1"/>
  <c r="T1535" i="84"/>
  <c r="X1535" i="84"/>
  <c r="AB1535" i="84"/>
  <c r="AF1535" i="84"/>
  <c r="Q1536" i="84"/>
  <c r="M275" i="7" s="1"/>
  <c r="U1536" i="84"/>
  <c r="Q275" i="7"/>
  <c r="Y1536" i="84"/>
  <c r="U275" i="7" s="1"/>
  <c r="AC1536" i="84"/>
  <c r="Y275" i="7" s="1"/>
  <c r="AG1536" i="84"/>
  <c r="AC275" i="7" s="1"/>
  <c r="R1537" i="84"/>
  <c r="N522" i="7"/>
  <c r="V1537" i="84"/>
  <c r="R522" i="7" s="1"/>
  <c r="Z1537" i="84"/>
  <c r="V522" i="7" s="1"/>
  <c r="AD1537" i="84"/>
  <c r="Z522" i="7" s="1"/>
  <c r="AH1547" i="84"/>
  <c r="AD523" i="7"/>
  <c r="O1556" i="84"/>
  <c r="H277" i="7" s="1"/>
  <c r="J277" i="7"/>
  <c r="P1557" i="84"/>
  <c r="T1555" i="84"/>
  <c r="X1555" i="84"/>
  <c r="AB1555" i="84"/>
  <c r="AI1577" i="84"/>
  <c r="AE526" i="7"/>
  <c r="AI1597" i="84"/>
  <c r="AE528" i="7"/>
  <c r="AI1537" i="84"/>
  <c r="AE522" i="7"/>
  <c r="AG1537" i="84"/>
  <c r="AC522" i="7"/>
  <c r="AE1537" i="84"/>
  <c r="AA522" i="7"/>
  <c r="AC1537" i="84"/>
  <c r="Y522" i="7"/>
  <c r="AA1537" i="84"/>
  <c r="W522" i="7"/>
  <c r="Y1537" i="84"/>
  <c r="U522" i="7"/>
  <c r="W1537" i="84"/>
  <c r="S522" i="7"/>
  <c r="U1537" i="84"/>
  <c r="Q522" i="7"/>
  <c r="S1537" i="84"/>
  <c r="O522" i="7"/>
  <c r="Q1537" i="84"/>
  <c r="AH1536" i="84"/>
  <c r="AD275" i="7" s="1"/>
  <c r="AF1536" i="84"/>
  <c r="AB275" i="7" s="1"/>
  <c r="AD1536" i="84"/>
  <c r="Z275" i="7"/>
  <c r="AB1536" i="84"/>
  <c r="X275" i="7" s="1"/>
  <c r="Z1536" i="84"/>
  <c r="V275" i="7" s="1"/>
  <c r="X1536" i="84"/>
  <c r="T275" i="7" s="1"/>
  <c r="V1536" i="84"/>
  <c r="R275" i="7"/>
  <c r="T1536" i="84"/>
  <c r="P275" i="7" s="1"/>
  <c r="R1536" i="84"/>
  <c r="N275" i="7" s="1"/>
  <c r="AI1535" i="84"/>
  <c r="AG1535" i="84"/>
  <c r="AE1535" i="84"/>
  <c r="AC1535" i="84"/>
  <c r="AA1535" i="84"/>
  <c r="Y1535" i="84"/>
  <c r="W1535" i="84"/>
  <c r="U1535" i="84"/>
  <c r="S1535" i="84"/>
  <c r="Q1535" i="84"/>
  <c r="P1536" i="84"/>
  <c r="L275" i="7" s="1"/>
  <c r="O1537" i="84"/>
  <c r="H522" i="7"/>
  <c r="J522" i="7" s="1"/>
  <c r="O1535" i="84"/>
  <c r="AI1557" i="84"/>
  <c r="AE524" i="7"/>
  <c r="AG1557" i="84"/>
  <c r="AC524" i="7" s="1"/>
  <c r="AE1557" i="84"/>
  <c r="AA524" i="7" s="1"/>
  <c r="AC1557" i="84"/>
  <c r="Y524" i="7" s="1"/>
  <c r="AA1557" i="84"/>
  <c r="W524" i="7"/>
  <c r="Y1557" i="84"/>
  <c r="U524" i="7" s="1"/>
  <c r="W1557" i="84"/>
  <c r="S524" i="7" s="1"/>
  <c r="U1557" i="84"/>
  <c r="Q524" i="7" s="1"/>
  <c r="S1557" i="84"/>
  <c r="O524" i="7"/>
  <c r="Q1557" i="84"/>
  <c r="M524" i="7" s="1"/>
  <c r="AH1556" i="84"/>
  <c r="AD277" i="7" s="1"/>
  <c r="AF1556" i="84"/>
  <c r="AB277" i="7" s="1"/>
  <c r="AD1556" i="84"/>
  <c r="Z277" i="7"/>
  <c r="AB1556" i="84"/>
  <c r="X277" i="7" s="1"/>
  <c r="Z1556" i="84"/>
  <c r="V277" i="7" s="1"/>
  <c r="X1556" i="84"/>
  <c r="T277" i="7" s="1"/>
  <c r="V1556" i="84"/>
  <c r="R277" i="7"/>
  <c r="T1556" i="84"/>
  <c r="P277" i="7" s="1"/>
  <c r="R1556" i="84"/>
  <c r="N277" i="7" s="1"/>
  <c r="AI1555" i="84"/>
  <c r="AG1555" i="84"/>
  <c r="AE1555" i="84"/>
  <c r="AC1555" i="84"/>
  <c r="AA1555" i="84"/>
  <c r="Y1555" i="84"/>
  <c r="W1555" i="84"/>
  <c r="U1555" i="84"/>
  <c r="S1555" i="84"/>
  <c r="AJ1555" i="84" s="1"/>
  <c r="Q1555" i="84"/>
  <c r="P1556" i="84"/>
  <c r="L277" i="7" s="1"/>
  <c r="O1557" i="84"/>
  <c r="H524" i="7" s="1"/>
  <c r="J524" i="7" s="1"/>
  <c r="O1555" i="84"/>
  <c r="AH1557" i="84"/>
  <c r="AD524" i="7" s="1"/>
  <c r="AF1557" i="84"/>
  <c r="AB524" i="7" s="1"/>
  <c r="AD1557" i="84"/>
  <c r="Z524" i="7" s="1"/>
  <c r="AB1557" i="84"/>
  <c r="X524" i="7"/>
  <c r="Z1557" i="84"/>
  <c r="V524" i="7" s="1"/>
  <c r="X1557" i="84"/>
  <c r="T524" i="7" s="1"/>
  <c r="V1557" i="84"/>
  <c r="R524" i="7" s="1"/>
  <c r="T1557" i="84"/>
  <c r="P524" i="7"/>
  <c r="R1557" i="84"/>
  <c r="N524" i="7" s="1"/>
  <c r="AI1556" i="84"/>
  <c r="AE277" i="7" s="1"/>
  <c r="AG1556" i="84"/>
  <c r="AC277" i="7" s="1"/>
  <c r="AE1556" i="84"/>
  <c r="AA277" i="7"/>
  <c r="AC1556" i="84"/>
  <c r="Y277" i="7" s="1"/>
  <c r="AA1556" i="84"/>
  <c r="W277" i="7" s="1"/>
  <c r="Y1556" i="84"/>
  <c r="U277" i="7" s="1"/>
  <c r="W1556" i="84"/>
  <c r="S277" i="7"/>
  <c r="U1556" i="84"/>
  <c r="Q277" i="7" s="1"/>
  <c r="S1556" i="84"/>
  <c r="O277" i="7" s="1"/>
  <c r="Q1556" i="84"/>
  <c r="M277" i="7" s="1"/>
  <c r="AH1555" i="84"/>
  <c r="O1486" i="84"/>
  <c r="H270" i="7"/>
  <c r="J270" i="7"/>
  <c r="P1485" i="84"/>
  <c r="P1487" i="84"/>
  <c r="L517" i="7"/>
  <c r="R1485" i="84"/>
  <c r="AJ1485" i="84" s="1"/>
  <c r="T1485" i="84"/>
  <c r="V1485" i="84"/>
  <c r="X1485" i="84"/>
  <c r="Z1485" i="84"/>
  <c r="AB1485" i="84"/>
  <c r="AD1485" i="84"/>
  <c r="AF1485" i="84"/>
  <c r="AH1485" i="84"/>
  <c r="Q1486" i="84"/>
  <c r="M270" i="7" s="1"/>
  <c r="S1486" i="84"/>
  <c r="O270" i="7" s="1"/>
  <c r="U1486" i="84"/>
  <c r="Q270" i="7" s="1"/>
  <c r="W1486" i="84"/>
  <c r="S270" i="7"/>
  <c r="Y1486" i="84"/>
  <c r="U270" i="7"/>
  <c r="AA1486" i="84"/>
  <c r="W270" i="7"/>
  <c r="AC1486" i="84"/>
  <c r="Y270" i="7"/>
  <c r="AE1486" i="84"/>
  <c r="AA270" i="7"/>
  <c r="AG1486" i="84"/>
  <c r="AC270" i="7"/>
  <c r="AI1486" i="84"/>
  <c r="AE270" i="7"/>
  <c r="R1487" i="84"/>
  <c r="N517" i="7"/>
  <c r="T1487" i="84"/>
  <c r="P517" i="7"/>
  <c r="V1487" i="84"/>
  <c r="R517" i="7"/>
  <c r="X1487" i="84"/>
  <c r="T517" i="7"/>
  <c r="Z1487" i="84"/>
  <c r="V517" i="7"/>
  <c r="AB1487" i="84"/>
  <c r="X517" i="7"/>
  <c r="AD1487" i="84"/>
  <c r="Z517" i="7"/>
  <c r="AF1487" i="84"/>
  <c r="AB517" i="7"/>
  <c r="W1497" i="84"/>
  <c r="S518" i="7"/>
  <c r="Y1497" i="84"/>
  <c r="U518" i="7"/>
  <c r="AA1497" i="84"/>
  <c r="W518" i="7"/>
  <c r="AC1497" i="84"/>
  <c r="Y518" i="7"/>
  <c r="AE1497" i="84"/>
  <c r="AA518" i="7"/>
  <c r="AG1497" i="84"/>
  <c r="AC518" i="7"/>
  <c r="O1506" i="84"/>
  <c r="H272" i="7"/>
  <c r="P1505" i="84"/>
  <c r="P1507" i="84"/>
  <c r="L519" i="7" s="1"/>
  <c r="R1505" i="84"/>
  <c r="T1505" i="84"/>
  <c r="V1505" i="84"/>
  <c r="X1505" i="84"/>
  <c r="Z1505" i="84"/>
  <c r="AB1505" i="84"/>
  <c r="AD1505" i="84"/>
  <c r="AF1505" i="84"/>
  <c r="AH1505" i="84"/>
  <c r="AJ1505" i="84"/>
  <c r="R1506" i="84"/>
  <c r="N272" i="7" s="1"/>
  <c r="T1506" i="84"/>
  <c r="P272" i="7" s="1"/>
  <c r="V1506" i="84"/>
  <c r="R272" i="7" s="1"/>
  <c r="X1506" i="84"/>
  <c r="T272" i="7" s="1"/>
  <c r="Z1506" i="84"/>
  <c r="V272" i="7" s="1"/>
  <c r="AB1506" i="84"/>
  <c r="X272" i="7" s="1"/>
  <c r="AD1506" i="84"/>
  <c r="Z272" i="7" s="1"/>
  <c r="AF1506" i="84"/>
  <c r="AB272" i="7" s="1"/>
  <c r="AH1506" i="84"/>
  <c r="AD272" i="7" s="1"/>
  <c r="AJ1506" i="84"/>
  <c r="AK1507" i="84" s="1"/>
  <c r="C148" i="86" s="1"/>
  <c r="R1507" i="84"/>
  <c r="N519" i="7"/>
  <c r="T1507" i="84"/>
  <c r="P519" i="7"/>
  <c r="V1507" i="84"/>
  <c r="R519" i="7"/>
  <c r="X1507" i="84"/>
  <c r="T519" i="7"/>
  <c r="Z1507" i="84"/>
  <c r="V519" i="7"/>
  <c r="AB1507" i="84"/>
  <c r="X519" i="7"/>
  <c r="AD1507" i="84"/>
  <c r="Z519" i="7"/>
  <c r="AF1507" i="84"/>
  <c r="AB519" i="7"/>
  <c r="AH1507" i="84"/>
  <c r="AD519" i="7"/>
  <c r="O1516" i="84"/>
  <c r="H273" i="7"/>
  <c r="J273" i="7" s="1"/>
  <c r="P1515" i="84"/>
  <c r="P1517" i="84"/>
  <c r="L520" i="7"/>
  <c r="R1515" i="84"/>
  <c r="T1515" i="84"/>
  <c r="V1515" i="84"/>
  <c r="X1515" i="84"/>
  <c r="Z1515" i="84"/>
  <c r="AB1515" i="84"/>
  <c r="AD1515" i="84"/>
  <c r="AF1515" i="84"/>
  <c r="AH1515" i="84"/>
  <c r="Q1516" i="84"/>
  <c r="M273" i="7" s="1"/>
  <c r="S1516" i="84"/>
  <c r="O273" i="7" s="1"/>
  <c r="U1516" i="84"/>
  <c r="Q273" i="7" s="1"/>
  <c r="W1516" i="84"/>
  <c r="S273" i="7" s="1"/>
  <c r="Y1516" i="84"/>
  <c r="U273" i="7" s="1"/>
  <c r="AA1516" i="84"/>
  <c r="W273" i="7" s="1"/>
  <c r="AC1516" i="84"/>
  <c r="Y273" i="7" s="1"/>
  <c r="AE1516" i="84"/>
  <c r="AA273" i="7" s="1"/>
  <c r="AG1516" i="84"/>
  <c r="AC273" i="7" s="1"/>
  <c r="AI1516" i="84"/>
  <c r="AE273" i="7" s="1"/>
  <c r="R1517" i="84"/>
  <c r="N520" i="7" s="1"/>
  <c r="K520" i="7" s="1"/>
  <c r="T1517" i="84"/>
  <c r="P520" i="7" s="1"/>
  <c r="V1517" i="84"/>
  <c r="R520" i="7" s="1"/>
  <c r="X1517" i="84"/>
  <c r="T520" i="7" s="1"/>
  <c r="Z1517" i="84"/>
  <c r="V520" i="7" s="1"/>
  <c r="AB1517" i="84"/>
  <c r="X520" i="7" s="1"/>
  <c r="AD1517" i="84"/>
  <c r="Z520" i="7" s="1"/>
  <c r="AF1517" i="84"/>
  <c r="AB520" i="7" s="1"/>
  <c r="AE1525" i="84"/>
  <c r="AI1525" i="84"/>
  <c r="T1526" i="84"/>
  <c r="P274" i="7" s="1"/>
  <c r="X1526" i="84"/>
  <c r="T274" i="7" s="1"/>
  <c r="AB1526" i="84"/>
  <c r="X274" i="7" s="1"/>
  <c r="AF1526" i="84"/>
  <c r="AB274" i="7" s="1"/>
  <c r="Q1527" i="84"/>
  <c r="U1527" i="84"/>
  <c r="Q521" i="7"/>
  <c r="Y1527" i="84"/>
  <c r="U521" i="7"/>
  <c r="AC1527" i="84"/>
  <c r="Y521" i="7"/>
  <c r="AG1527" i="84"/>
  <c r="AC521" i="7"/>
  <c r="P1535" i="84"/>
  <c r="R1535" i="84"/>
  <c r="AJ1535" i="84" s="1"/>
  <c r="V1535" i="84"/>
  <c r="Z1535" i="84"/>
  <c r="AD1535" i="84"/>
  <c r="AH1535" i="84"/>
  <c r="S1536" i="84"/>
  <c r="O275" i="7"/>
  <c r="W1536" i="84"/>
  <c r="S275" i="7"/>
  <c r="AA1536" i="84"/>
  <c r="W275" i="7"/>
  <c r="AE1536" i="84"/>
  <c r="AA275" i="7"/>
  <c r="AI1536" i="84"/>
  <c r="AE275" i="7"/>
  <c r="T1537" i="84"/>
  <c r="X1537" i="84"/>
  <c r="T522" i="7" s="1"/>
  <c r="AB1537" i="84"/>
  <c r="X522" i="7" s="1"/>
  <c r="AF1537" i="84"/>
  <c r="AB522" i="7" s="1"/>
  <c r="P1555" i="84"/>
  <c r="R1555" i="84"/>
  <c r="V1555" i="84"/>
  <c r="Z1555" i="84"/>
  <c r="AD1555" i="84"/>
  <c r="AH1567" i="84"/>
  <c r="AD525" i="7"/>
  <c r="AH1587" i="84"/>
  <c r="AD527" i="7"/>
  <c r="O1576" i="84"/>
  <c r="H279" i="7"/>
  <c r="J279" i="7" s="1"/>
  <c r="P1575" i="84"/>
  <c r="P1577" i="84"/>
  <c r="L526" i="7"/>
  <c r="R1575" i="84"/>
  <c r="T1575" i="84"/>
  <c r="V1575" i="84"/>
  <c r="X1575" i="84"/>
  <c r="Z1575" i="84"/>
  <c r="AB1575" i="84"/>
  <c r="AD1575" i="84"/>
  <c r="AF1575" i="84"/>
  <c r="AH1575" i="84"/>
  <c r="Q1576" i="84"/>
  <c r="M279" i="7" s="1"/>
  <c r="S1576" i="84"/>
  <c r="O279" i="7" s="1"/>
  <c r="U1576" i="84"/>
  <c r="Q279" i="7" s="1"/>
  <c r="W1576" i="84"/>
  <c r="S279" i="7" s="1"/>
  <c r="Y1576" i="84"/>
  <c r="U279" i="7" s="1"/>
  <c r="AA1576" i="84"/>
  <c r="W279" i="7" s="1"/>
  <c r="AC1576" i="84"/>
  <c r="Y279" i="7" s="1"/>
  <c r="AE1576" i="84"/>
  <c r="AA279" i="7" s="1"/>
  <c r="AG1576" i="84"/>
  <c r="AC279" i="7" s="1"/>
  <c r="AI1576" i="84"/>
  <c r="AE279" i="7" s="1"/>
  <c r="R1577" i="84"/>
  <c r="N526" i="7" s="1"/>
  <c r="T1577" i="84"/>
  <c r="P526" i="7" s="1"/>
  <c r="V1577" i="84"/>
  <c r="R526" i="7" s="1"/>
  <c r="X1577" i="84"/>
  <c r="T526" i="7" s="1"/>
  <c r="Z1577" i="84"/>
  <c r="V526" i="7" s="1"/>
  <c r="AB1577" i="84"/>
  <c r="X526" i="7" s="1"/>
  <c r="AD1577" i="84"/>
  <c r="Z526" i="7" s="1"/>
  <c r="AF1577" i="84"/>
  <c r="AB526" i="7" s="1"/>
  <c r="AH1577" i="84"/>
  <c r="AD526" i="7" s="1"/>
  <c r="V1586" i="84"/>
  <c r="R280" i="7" s="1"/>
  <c r="X1586" i="84"/>
  <c r="T280" i="7" s="1"/>
  <c r="Z1586" i="84"/>
  <c r="V280" i="7" s="1"/>
  <c r="AB1586" i="84"/>
  <c r="X280" i="7" s="1"/>
  <c r="AD1586" i="84"/>
  <c r="Z280" i="7" s="1"/>
  <c r="AF1586" i="84"/>
  <c r="AB280" i="7" s="1"/>
  <c r="AH1586" i="84"/>
  <c r="AD280" i="7" s="1"/>
  <c r="Q1587" i="84"/>
  <c r="M527" i="7" s="1"/>
  <c r="S1587" i="84"/>
  <c r="O527" i="7" s="1"/>
  <c r="U1587" i="84"/>
  <c r="Q527" i="7" s="1"/>
  <c r="W1587" i="84"/>
  <c r="S527" i="7" s="1"/>
  <c r="Y1587" i="84"/>
  <c r="U527" i="7" s="1"/>
  <c r="AA1587" i="84"/>
  <c r="W527" i="7" s="1"/>
  <c r="AC1587" i="84"/>
  <c r="Y527" i="7" s="1"/>
  <c r="AE1587" i="84"/>
  <c r="AA527" i="7" s="1"/>
  <c r="AG1587" i="84"/>
  <c r="AC527" i="7" s="1"/>
  <c r="AI1587" i="84"/>
  <c r="AE527" i="7" s="1"/>
  <c r="O1596" i="84"/>
  <c r="H281" i="7" s="1"/>
  <c r="J281" i="7" s="1"/>
  <c r="P1595" i="84"/>
  <c r="P1597" i="84"/>
  <c r="L528" i="7" s="1"/>
  <c r="R1595" i="84"/>
  <c r="T1595" i="84"/>
  <c r="V1595" i="84"/>
  <c r="X1595" i="84"/>
  <c r="Z1595" i="84"/>
  <c r="AB1595" i="84"/>
  <c r="AD1595" i="84"/>
  <c r="AF1595" i="84"/>
  <c r="AH1595" i="84"/>
  <c r="Q1596" i="84"/>
  <c r="M281" i="7" s="1"/>
  <c r="S1596" i="84"/>
  <c r="O281" i="7" s="1"/>
  <c r="U1596" i="84"/>
  <c r="Q281" i="7" s="1"/>
  <c r="W1596" i="84"/>
  <c r="S281" i="7" s="1"/>
  <c r="Y1596" i="84"/>
  <c r="U281" i="7" s="1"/>
  <c r="AA1596" i="84"/>
  <c r="W281" i="7" s="1"/>
  <c r="AC1596" i="84"/>
  <c r="Y281" i="7" s="1"/>
  <c r="AE1596" i="84"/>
  <c r="AA281" i="7" s="1"/>
  <c r="AG1596" i="84"/>
  <c r="AC281" i="7" s="1"/>
  <c r="AI1596" i="84"/>
  <c r="AE281" i="7" s="1"/>
  <c r="R1597" i="84"/>
  <c r="N528" i="7" s="1"/>
  <c r="T1597" i="84"/>
  <c r="P528" i="7" s="1"/>
  <c r="V1597" i="84"/>
  <c r="R528" i="7" s="1"/>
  <c r="X1597" i="84"/>
  <c r="T528" i="7" s="1"/>
  <c r="Z1597" i="84"/>
  <c r="V528" i="7" s="1"/>
  <c r="AB1597" i="84"/>
  <c r="X528" i="7" s="1"/>
  <c r="AD1597" i="84"/>
  <c r="Z528" i="7" s="1"/>
  <c r="AF1597" i="84"/>
  <c r="AB528" i="7" s="1"/>
  <c r="AH1597" i="84"/>
  <c r="AD528" i="7" s="1"/>
  <c r="O1546" i="84"/>
  <c r="H276" i="7" s="1"/>
  <c r="P1545" i="84"/>
  <c r="P1547" i="84"/>
  <c r="L523" i="7"/>
  <c r="R1545" i="84"/>
  <c r="T1545" i="84"/>
  <c r="V1545" i="84"/>
  <c r="X1545" i="84"/>
  <c r="Z1545" i="84"/>
  <c r="AB1545" i="84"/>
  <c r="AD1545" i="84"/>
  <c r="AF1545" i="84"/>
  <c r="AH1545" i="84"/>
  <c r="Q1546" i="84"/>
  <c r="M276" i="7" s="1"/>
  <c r="S1546" i="84"/>
  <c r="O276" i="7" s="1"/>
  <c r="U1546" i="84"/>
  <c r="Q276" i="7" s="1"/>
  <c r="W1546" i="84"/>
  <c r="S276" i="7" s="1"/>
  <c r="Y1546" i="84"/>
  <c r="U276" i="7" s="1"/>
  <c r="AA1546" i="84"/>
  <c r="W276" i="7" s="1"/>
  <c r="AC1546" i="84"/>
  <c r="Y276" i="7" s="1"/>
  <c r="AE1546" i="84"/>
  <c r="AA276" i="7" s="1"/>
  <c r="AG1546" i="84"/>
  <c r="AC276" i="7" s="1"/>
  <c r="AI1546" i="84"/>
  <c r="AE276" i="7" s="1"/>
  <c r="R1547" i="84"/>
  <c r="N523" i="7" s="1"/>
  <c r="T1547" i="84"/>
  <c r="P523" i="7" s="1"/>
  <c r="V1547" i="84"/>
  <c r="R523" i="7" s="1"/>
  <c r="X1547" i="84"/>
  <c r="T523" i="7" s="1"/>
  <c r="Z1547" i="84"/>
  <c r="V523" i="7" s="1"/>
  <c r="AB1547" i="84"/>
  <c r="X523" i="7"/>
  <c r="AD1547" i="84"/>
  <c r="Z523" i="7" s="1"/>
  <c r="AF1547" i="84"/>
  <c r="AB523" i="7" s="1"/>
  <c r="O1566" i="84"/>
  <c r="H278" i="7" s="1"/>
  <c r="J278" i="7" s="1"/>
  <c r="P1565" i="84"/>
  <c r="P1567" i="84"/>
  <c r="L525" i="7" s="1"/>
  <c r="R1565" i="84"/>
  <c r="T1565" i="84"/>
  <c r="V1565" i="84"/>
  <c r="X1565" i="84"/>
  <c r="Z1565" i="84"/>
  <c r="AB1565" i="84"/>
  <c r="AD1565" i="84"/>
  <c r="AF1565" i="84"/>
  <c r="AH1565" i="84"/>
  <c r="Q1566" i="84"/>
  <c r="M278" i="7"/>
  <c r="S1566" i="84"/>
  <c r="O278" i="7" s="1"/>
  <c r="U1566" i="84"/>
  <c r="Q278" i="7"/>
  <c r="W1566" i="84"/>
  <c r="S278" i="7" s="1"/>
  <c r="Y1566" i="84"/>
  <c r="U278" i="7"/>
  <c r="AA1566" i="84"/>
  <c r="W278" i="7" s="1"/>
  <c r="AC1566" i="84"/>
  <c r="Y278" i="7"/>
  <c r="AE1566" i="84"/>
  <c r="AA278" i="7" s="1"/>
  <c r="AG1566" i="84"/>
  <c r="AC278" i="7"/>
  <c r="AI1566" i="84"/>
  <c r="AE278" i="7" s="1"/>
  <c r="R1567" i="84"/>
  <c r="N525" i="7"/>
  <c r="T1567" i="84"/>
  <c r="P525" i="7" s="1"/>
  <c r="V1567" i="84"/>
  <c r="R525" i="7"/>
  <c r="X1567" i="84"/>
  <c r="T525" i="7" s="1"/>
  <c r="Z1567" i="84"/>
  <c r="V525" i="7"/>
  <c r="AB1567" i="84"/>
  <c r="X525" i="7" s="1"/>
  <c r="AD1567" i="84"/>
  <c r="Z525" i="7"/>
  <c r="AF1567" i="84"/>
  <c r="AB525" i="7" s="1"/>
  <c r="O1575" i="84"/>
  <c r="O1577" i="84"/>
  <c r="H526" i="7"/>
  <c r="J526" i="7" s="1"/>
  <c r="P1576" i="84"/>
  <c r="L279" i="7"/>
  <c r="Q1575" i="84"/>
  <c r="S1575" i="84"/>
  <c r="U1575" i="84"/>
  <c r="W1575" i="84"/>
  <c r="Y1575" i="84"/>
  <c r="AA1575" i="84"/>
  <c r="AC1575" i="84"/>
  <c r="AE1575" i="84"/>
  <c r="AG1575" i="84"/>
  <c r="AI1575" i="84"/>
  <c r="R1576" i="84"/>
  <c r="N279" i="7"/>
  <c r="T1576" i="84"/>
  <c r="P279" i="7" s="1"/>
  <c r="V1576" i="84"/>
  <c r="R279" i="7"/>
  <c r="X1576" i="84"/>
  <c r="T279" i="7" s="1"/>
  <c r="Z1576" i="84"/>
  <c r="V279" i="7"/>
  <c r="AB1576" i="84"/>
  <c r="X279" i="7" s="1"/>
  <c r="AD1576" i="84"/>
  <c r="Z279" i="7"/>
  <c r="AF1576" i="84"/>
  <c r="AB279" i="7" s="1"/>
  <c r="AH1576" i="84"/>
  <c r="AD279" i="7"/>
  <c r="Q1577" i="84"/>
  <c r="M526" i="7" s="1"/>
  <c r="S1577" i="84"/>
  <c r="O526" i="7"/>
  <c r="U1577" i="84"/>
  <c r="Q526" i="7" s="1"/>
  <c r="W1577" i="84"/>
  <c r="S526" i="7"/>
  <c r="Y1577" i="84"/>
  <c r="U526" i="7" s="1"/>
  <c r="AA1577" i="84"/>
  <c r="W526" i="7"/>
  <c r="AC1577" i="84"/>
  <c r="Y526" i="7" s="1"/>
  <c r="AE1577" i="84"/>
  <c r="AA526" i="7"/>
  <c r="AG1577" i="84"/>
  <c r="AC526" i="7" s="1"/>
  <c r="O1586" i="84"/>
  <c r="H280" i="7"/>
  <c r="P1585" i="84"/>
  <c r="P1587" i="84"/>
  <c r="L527" i="7" s="1"/>
  <c r="R1585" i="84"/>
  <c r="T1585" i="84"/>
  <c r="V1585" i="84"/>
  <c r="X1585" i="84"/>
  <c r="Z1585" i="84"/>
  <c r="AB1585" i="84"/>
  <c r="AD1585" i="84"/>
  <c r="AF1585" i="84"/>
  <c r="AH1585" i="84"/>
  <c r="Q1586" i="84"/>
  <c r="M280" i="7"/>
  <c r="S1586" i="84"/>
  <c r="O280" i="7"/>
  <c r="U1586" i="84"/>
  <c r="Q280" i="7"/>
  <c r="W1586" i="84"/>
  <c r="S280" i="7"/>
  <c r="Y1586" i="84"/>
  <c r="U280" i="7"/>
  <c r="AA1586" i="84"/>
  <c r="W280" i="7"/>
  <c r="AC1586" i="84"/>
  <c r="Y280" i="7"/>
  <c r="AE1586" i="84"/>
  <c r="AA280" i="7"/>
  <c r="AG1586" i="84"/>
  <c r="AC280" i="7"/>
  <c r="AI1586" i="84"/>
  <c r="AE280" i="7"/>
  <c r="R1587" i="84"/>
  <c r="N527" i="7"/>
  <c r="T1587" i="84"/>
  <c r="P527" i="7"/>
  <c r="V1587" i="84"/>
  <c r="R527" i="7"/>
  <c r="X1587" i="84"/>
  <c r="T527" i="7"/>
  <c r="Z1587" i="84"/>
  <c r="V527" i="7"/>
  <c r="AB1587" i="84"/>
  <c r="X527" i="7"/>
  <c r="AD1587" i="84"/>
  <c r="Z527" i="7"/>
  <c r="AF1587" i="84"/>
  <c r="AB527" i="7"/>
  <c r="O1595" i="84"/>
  <c r="O1597" i="84"/>
  <c r="H528" i="7" s="1"/>
  <c r="J528" i="7" s="1"/>
  <c r="P1596" i="84"/>
  <c r="L281" i="7" s="1"/>
  <c r="Q1595" i="84"/>
  <c r="S1595" i="84"/>
  <c r="U1595" i="84"/>
  <c r="W1595" i="84"/>
  <c r="Y1595" i="84"/>
  <c r="AA1595" i="84"/>
  <c r="AC1595" i="84"/>
  <c r="AE1595" i="84"/>
  <c r="AG1595" i="84"/>
  <c r="AI1595" i="84"/>
  <c r="R1596" i="84"/>
  <c r="N281" i="7" s="1"/>
  <c r="T1596" i="84"/>
  <c r="P281" i="7"/>
  <c r="V1596" i="84"/>
  <c r="R281" i="7" s="1"/>
  <c r="X1596" i="84"/>
  <c r="T281" i="7"/>
  <c r="Z1596" i="84"/>
  <c r="V281" i="7" s="1"/>
  <c r="AB1596" i="84"/>
  <c r="X281" i="7"/>
  <c r="AD1596" i="84"/>
  <c r="Z281" i="7" s="1"/>
  <c r="AF1596" i="84"/>
  <c r="AB281" i="7" s="1"/>
  <c r="AH1596" i="84"/>
  <c r="AD281" i="7" s="1"/>
  <c r="Q1597" i="84"/>
  <c r="M528" i="7" s="1"/>
  <c r="S1597" i="84"/>
  <c r="O528" i="7" s="1"/>
  <c r="U1597" i="84"/>
  <c r="Q528" i="7" s="1"/>
  <c r="W1597" i="84"/>
  <c r="S528" i="7" s="1"/>
  <c r="Y1597" i="84"/>
  <c r="U528" i="7" s="1"/>
  <c r="AA1597" i="84"/>
  <c r="W528" i="7" s="1"/>
  <c r="AC1597" i="84"/>
  <c r="Y528" i="7" s="1"/>
  <c r="AE1597" i="84"/>
  <c r="AA528" i="7" s="1"/>
  <c r="AG1597" i="84"/>
  <c r="AC528" i="7" s="1"/>
  <c r="AJ1447" i="84"/>
  <c r="AJ1427" i="84"/>
  <c r="AJ1397" i="84"/>
  <c r="AJ1377" i="84"/>
  <c r="AJ1357" i="84"/>
  <c r="J202" i="7"/>
  <c r="AJ1053" i="84"/>
  <c r="AJ1327" i="84"/>
  <c r="AJ1307" i="84"/>
  <c r="AJ1297" i="84"/>
  <c r="AJ1287" i="84"/>
  <c r="AJ1277" i="84"/>
  <c r="AJ1257" i="84"/>
  <c r="AJ1247" i="84"/>
  <c r="AJ1197" i="84"/>
  <c r="AJ1181" i="84"/>
  <c r="AJ1093" i="84"/>
  <c r="AJ1083" i="84"/>
  <c r="AJ1073" i="84"/>
  <c r="AJ1063" i="84"/>
  <c r="AJ1043" i="84"/>
  <c r="AJ1027" i="84"/>
  <c r="AJ1017" i="84"/>
  <c r="AJ1001" i="84"/>
  <c r="AK1001" i="84" s="1"/>
  <c r="C100" i="86" s="1"/>
  <c r="AJ985" i="84"/>
  <c r="AJ975" i="84"/>
  <c r="AJ965" i="84"/>
  <c r="AJ955" i="84"/>
  <c r="AJ935" i="84"/>
  <c r="AJ915" i="84"/>
  <c r="AJ733" i="84"/>
  <c r="AJ677" i="84"/>
  <c r="AJ565" i="84"/>
  <c r="AJ555" i="84"/>
  <c r="AJ895" i="84"/>
  <c r="AJ875" i="84"/>
  <c r="AJ855" i="84"/>
  <c r="AJ809" i="84"/>
  <c r="AJ789" i="84"/>
  <c r="AJ753" i="84"/>
  <c r="AJ743" i="84"/>
  <c r="AJ717" i="84"/>
  <c r="AJ697" i="84"/>
  <c r="AJ667" i="84"/>
  <c r="AJ647" i="84"/>
  <c r="AJ637" i="84"/>
  <c r="AJ627" i="84"/>
  <c r="AJ617" i="84"/>
  <c r="AJ601" i="84"/>
  <c r="AJ525" i="84"/>
  <c r="AJ515" i="84"/>
  <c r="AJ455" i="84"/>
  <c r="AJ405" i="84"/>
  <c r="AJ365" i="84"/>
  <c r="AJ285" i="84"/>
  <c r="AJ275" i="84"/>
  <c r="D12" i="86"/>
  <c r="C128" i="7"/>
  <c r="F128" i="7"/>
  <c r="F112" i="7"/>
  <c r="G128" i="7"/>
  <c r="I375" i="7"/>
  <c r="I374" i="7"/>
  <c r="I373" i="7"/>
  <c r="I372" i="7"/>
  <c r="I371" i="7"/>
  <c r="I370" i="7"/>
  <c r="I369" i="7"/>
  <c r="I368" i="7"/>
  <c r="I367" i="7"/>
  <c r="I366" i="7"/>
  <c r="I365" i="7"/>
  <c r="I364" i="7"/>
  <c r="I363" i="7"/>
  <c r="I362" i="7"/>
  <c r="I361" i="7"/>
  <c r="I360" i="7"/>
  <c r="G375" i="7"/>
  <c r="G374" i="7"/>
  <c r="G373" i="7"/>
  <c r="G372" i="7"/>
  <c r="G371" i="7"/>
  <c r="G370" i="7"/>
  <c r="G369" i="7"/>
  <c r="G368" i="7"/>
  <c r="G367" i="7"/>
  <c r="G366" i="7"/>
  <c r="G365" i="7"/>
  <c r="G364" i="7"/>
  <c r="G363" i="7"/>
  <c r="G362" i="7"/>
  <c r="G361" i="7"/>
  <c r="G360" i="7"/>
  <c r="F375" i="7"/>
  <c r="F374" i="7"/>
  <c r="F373" i="7"/>
  <c r="F372" i="7"/>
  <c r="F371" i="7"/>
  <c r="F370" i="7"/>
  <c r="F369" i="7"/>
  <c r="F368" i="7"/>
  <c r="F367" i="7"/>
  <c r="F366" i="7"/>
  <c r="F365" i="7"/>
  <c r="F364" i="7"/>
  <c r="F363" i="7"/>
  <c r="F361" i="7"/>
  <c r="F362" i="7"/>
  <c r="F360" i="7"/>
  <c r="F359" i="7"/>
  <c r="B200" i="84"/>
  <c r="E129" i="7" s="1"/>
  <c r="B190" i="84"/>
  <c r="V193" i="84" s="1"/>
  <c r="J205" i="84"/>
  <c r="J204" i="84"/>
  <c r="A204" i="84"/>
  <c r="J203" i="84"/>
  <c r="A203" i="84"/>
  <c r="AI202" i="84"/>
  <c r="AH202" i="84"/>
  <c r="AG202" i="84"/>
  <c r="AF202" i="84"/>
  <c r="AE202" i="84"/>
  <c r="AD202" i="84"/>
  <c r="AC202" i="84"/>
  <c r="AB202" i="84"/>
  <c r="AA202" i="84"/>
  <c r="Z202" i="84"/>
  <c r="Y202" i="84"/>
  <c r="X202" i="84"/>
  <c r="W202" i="84"/>
  <c r="V202" i="84"/>
  <c r="U202" i="84"/>
  <c r="T202" i="84"/>
  <c r="S202" i="84"/>
  <c r="R202" i="84"/>
  <c r="Q202" i="84"/>
  <c r="P202" i="84"/>
  <c r="Z200" i="84"/>
  <c r="O200" i="84"/>
  <c r="J195" i="84"/>
  <c r="J194" i="84"/>
  <c r="A194" i="84"/>
  <c r="J193" i="84"/>
  <c r="O193" i="84" s="1"/>
  <c r="A193" i="84"/>
  <c r="AI192" i="84"/>
  <c r="AH192" i="84"/>
  <c r="AH193" i="84"/>
  <c r="AG192" i="84"/>
  <c r="AF192" i="84"/>
  <c r="AE192" i="84"/>
  <c r="AD192" i="84"/>
  <c r="AC192" i="84"/>
  <c r="AC193" i="84" s="1"/>
  <c r="AB192" i="84"/>
  <c r="AA192" i="84"/>
  <c r="Z192" i="84"/>
  <c r="Z193" i="84"/>
  <c r="Y192" i="84"/>
  <c r="X192" i="84"/>
  <c r="X195" i="84" s="1"/>
  <c r="W192" i="84"/>
  <c r="V192" i="84"/>
  <c r="V194" i="84" s="1"/>
  <c r="R128" i="7" s="1"/>
  <c r="U192" i="84"/>
  <c r="U193" i="84" s="1"/>
  <c r="T192" i="84"/>
  <c r="S192" i="84"/>
  <c r="S195" i="84" s="1"/>
  <c r="O376" i="7" s="1"/>
  <c r="R192" i="84"/>
  <c r="R193" i="84"/>
  <c r="Q192" i="84"/>
  <c r="P192" i="84"/>
  <c r="P194" i="84" s="1"/>
  <c r="L128" i="7" s="1"/>
  <c r="Z190" i="84"/>
  <c r="O190" i="84"/>
  <c r="C375" i="7"/>
  <c r="C374" i="7"/>
  <c r="C373" i="7"/>
  <c r="C372" i="7"/>
  <c r="C371" i="7"/>
  <c r="C370" i="7"/>
  <c r="C369" i="7"/>
  <c r="C368" i="7"/>
  <c r="C367" i="7"/>
  <c r="C366" i="7"/>
  <c r="C365" i="7"/>
  <c r="C364" i="7"/>
  <c r="C363" i="7"/>
  <c r="C362" i="7"/>
  <c r="C360" i="7"/>
  <c r="C361" i="7"/>
  <c r="I359" i="7"/>
  <c r="G359" i="7"/>
  <c r="C359" i="7"/>
  <c r="B180" i="84"/>
  <c r="B170" i="84"/>
  <c r="B160" i="84"/>
  <c r="B150" i="84"/>
  <c r="B140" i="84"/>
  <c r="B130" i="84"/>
  <c r="O133" i="84" s="1"/>
  <c r="B120" i="84"/>
  <c r="J115" i="84"/>
  <c r="E367" i="7"/>
  <c r="I127" i="7"/>
  <c r="I126" i="7"/>
  <c r="I125" i="7"/>
  <c r="I124" i="7"/>
  <c r="I123" i="7"/>
  <c r="I122" i="7"/>
  <c r="I121" i="7"/>
  <c r="I120" i="7"/>
  <c r="I119" i="7"/>
  <c r="I118" i="7"/>
  <c r="G127" i="7"/>
  <c r="G126" i="7"/>
  <c r="G125" i="7"/>
  <c r="G124" i="7"/>
  <c r="G123" i="7"/>
  <c r="G122" i="7"/>
  <c r="G121" i="7"/>
  <c r="G120" i="7"/>
  <c r="G119" i="7"/>
  <c r="F127" i="7"/>
  <c r="F126" i="7"/>
  <c r="F125" i="7"/>
  <c r="F124" i="7"/>
  <c r="F123" i="7"/>
  <c r="F122" i="7"/>
  <c r="F121" i="7"/>
  <c r="F120" i="7"/>
  <c r="F119" i="7"/>
  <c r="F118" i="7"/>
  <c r="C127" i="7"/>
  <c r="C126" i="7"/>
  <c r="C125" i="7"/>
  <c r="C124" i="7"/>
  <c r="C123" i="7"/>
  <c r="C122" i="7"/>
  <c r="C121" i="7"/>
  <c r="C120" i="7"/>
  <c r="C119" i="7"/>
  <c r="G118" i="7"/>
  <c r="C118" i="7"/>
  <c r="B78" i="84"/>
  <c r="E366" i="7"/>
  <c r="I117" i="7"/>
  <c r="G117" i="7"/>
  <c r="F117" i="7"/>
  <c r="F116" i="7"/>
  <c r="C117" i="7"/>
  <c r="B68" i="84"/>
  <c r="O72" i="84" s="1"/>
  <c r="H117" i="7" s="1"/>
  <c r="I116" i="7"/>
  <c r="G116" i="7"/>
  <c r="C116" i="7"/>
  <c r="B58" i="84"/>
  <c r="E364" i="7" s="1"/>
  <c r="I115" i="7"/>
  <c r="G115" i="7"/>
  <c r="F115" i="7"/>
  <c r="C115" i="7"/>
  <c r="AJ1119" i="84"/>
  <c r="AJ835" i="84"/>
  <c r="K146" i="7"/>
  <c r="K158" i="7"/>
  <c r="AJ1367" i="84"/>
  <c r="AJ1347" i="84"/>
  <c r="AJ1317" i="84"/>
  <c r="AJ925" i="84"/>
  <c r="AJ687" i="84"/>
  <c r="AJ657" i="84"/>
  <c r="AJ585" i="84"/>
  <c r="AJ265" i="84"/>
  <c r="L114" i="84"/>
  <c r="AN115" i="84"/>
  <c r="I100" i="7"/>
  <c r="M522" i="7"/>
  <c r="L521" i="7"/>
  <c r="L518" i="7"/>
  <c r="L516" i="7"/>
  <c r="K516" i="7" s="1"/>
  <c r="R514" i="7"/>
  <c r="AJ1437" i="84"/>
  <c r="O512" i="7"/>
  <c r="AJ1417" i="84"/>
  <c r="M510" i="7"/>
  <c r="K442" i="7"/>
  <c r="AF442" i="7"/>
  <c r="K439" i="7"/>
  <c r="AF439" i="7"/>
  <c r="K437" i="7"/>
  <c r="AF437" i="7"/>
  <c r="K433" i="7"/>
  <c r="AF433" i="7"/>
  <c r="K431" i="7"/>
  <c r="AF431" i="7"/>
  <c r="K429" i="7"/>
  <c r="AF429" i="7"/>
  <c r="K427" i="7"/>
  <c r="AF427" i="7"/>
  <c r="K425" i="7"/>
  <c r="AF425" i="7"/>
  <c r="K413" i="7"/>
  <c r="AF414" i="7"/>
  <c r="K401" i="7"/>
  <c r="AF402" i="7"/>
  <c r="K383" i="7"/>
  <c r="AF383" i="7"/>
  <c r="E377" i="7"/>
  <c r="AE1467" i="84"/>
  <c r="AA515" i="7"/>
  <c r="AA268" i="7"/>
  <c r="W1467" i="84"/>
  <c r="S515" i="7" s="1"/>
  <c r="S268" i="7"/>
  <c r="AI1467" i="84"/>
  <c r="AE515" i="7"/>
  <c r="AE268" i="7"/>
  <c r="AF1387" i="84"/>
  <c r="AB507" i="7" s="1"/>
  <c r="AB260" i="7"/>
  <c r="AB1387" i="84"/>
  <c r="X507" i="7"/>
  <c r="X260" i="7"/>
  <c r="X1387" i="84"/>
  <c r="T507" i="7"/>
  <c r="T260" i="7"/>
  <c r="T1387" i="84"/>
  <c r="P507" i="7" s="1"/>
  <c r="P260" i="7"/>
  <c r="P1387" i="84"/>
  <c r="L507" i="7"/>
  <c r="L260" i="7"/>
  <c r="K256" i="7"/>
  <c r="AF256" i="7"/>
  <c r="AI1387" i="84"/>
  <c r="AE507" i="7" s="1"/>
  <c r="AE260" i="7"/>
  <c r="AE1387" i="84"/>
  <c r="AA507" i="7" s="1"/>
  <c r="AA260" i="7"/>
  <c r="AA1387" i="84"/>
  <c r="W507" i="7" s="1"/>
  <c r="W260" i="7"/>
  <c r="W1387" i="84"/>
  <c r="S507" i="7" s="1"/>
  <c r="S260" i="7"/>
  <c r="S282" i="7" s="1"/>
  <c r="R8" i="86" s="1"/>
  <c r="S1387" i="84"/>
  <c r="O507" i="7"/>
  <c r="O260" i="7"/>
  <c r="AA1467" i="84"/>
  <c r="W515" i="7"/>
  <c r="W268" i="7"/>
  <c r="S1467" i="84"/>
  <c r="O515" i="7" s="1"/>
  <c r="O268" i="7"/>
  <c r="K279" i="7"/>
  <c r="AF279" i="7" s="1"/>
  <c r="AG1467" i="84"/>
  <c r="AC515" i="7"/>
  <c r="AC268" i="7"/>
  <c r="AC1467" i="84"/>
  <c r="Y515" i="7" s="1"/>
  <c r="Y268" i="7"/>
  <c r="Y1467" i="84"/>
  <c r="U515" i="7"/>
  <c r="U268" i="7"/>
  <c r="U1467" i="84"/>
  <c r="Q515" i="7"/>
  <c r="Q268" i="7"/>
  <c r="Q1467" i="84"/>
  <c r="M268" i="7"/>
  <c r="K265" i="7"/>
  <c r="AF265" i="7"/>
  <c r="AD1387" i="84"/>
  <c r="Z507" i="7" s="1"/>
  <c r="Z260" i="7"/>
  <c r="Z1387" i="84"/>
  <c r="V507" i="7"/>
  <c r="V260" i="7"/>
  <c r="V1387" i="84"/>
  <c r="R507" i="7" s="1"/>
  <c r="R260" i="7"/>
  <c r="R1387" i="84"/>
  <c r="N507" i="7"/>
  <c r="N260" i="7"/>
  <c r="K258" i="7"/>
  <c r="AF258" i="7" s="1"/>
  <c r="AG1387" i="84"/>
  <c r="AC507" i="7"/>
  <c r="AC260" i="7"/>
  <c r="AC1387" i="84"/>
  <c r="Y507" i="7" s="1"/>
  <c r="Y529" i="7" s="1"/>
  <c r="X15" i="86" s="1"/>
  <c r="Y260" i="7"/>
  <c r="Y1387" i="84"/>
  <c r="U507" i="7"/>
  <c r="U260" i="7"/>
  <c r="U1387" i="84"/>
  <c r="Q507" i="7"/>
  <c r="Q260" i="7"/>
  <c r="Q1387" i="84"/>
  <c r="M260" i="7"/>
  <c r="AH1387" i="84"/>
  <c r="AD507" i="7"/>
  <c r="AD260" i="7"/>
  <c r="AJ1567" i="84"/>
  <c r="K202" i="7"/>
  <c r="AF202" i="7"/>
  <c r="AJ1597" i="84"/>
  <c r="K232" i="7"/>
  <c r="AF232" i="7"/>
  <c r="K223" i="7"/>
  <c r="AF223" i="7"/>
  <c r="K208" i="7"/>
  <c r="AF208" i="7"/>
  <c r="AI315" i="84"/>
  <c r="AE393" i="7"/>
  <c r="AE145" i="7"/>
  <c r="AA315" i="84"/>
  <c r="W393" i="7"/>
  <c r="W145" i="7"/>
  <c r="S315" i="84"/>
  <c r="O393" i="7"/>
  <c r="O145" i="7"/>
  <c r="K226" i="7"/>
  <c r="AF226" i="7" s="1"/>
  <c r="AF218" i="7"/>
  <c r="K167" i="7"/>
  <c r="AF167" i="7" s="1"/>
  <c r="K164" i="7"/>
  <c r="AF164" i="7"/>
  <c r="AG315" i="84"/>
  <c r="AC393" i="7" s="1"/>
  <c r="AC145" i="7"/>
  <c r="Y315" i="84"/>
  <c r="U393" i="7"/>
  <c r="U145" i="7"/>
  <c r="Q315" i="84"/>
  <c r="M393" i="7"/>
  <c r="M145" i="7"/>
  <c r="T315" i="84"/>
  <c r="P393" i="7"/>
  <c r="P145" i="7"/>
  <c r="X315" i="84"/>
  <c r="T393" i="7" s="1"/>
  <c r="T145" i="7"/>
  <c r="AB315" i="84"/>
  <c r="X393" i="7" s="1"/>
  <c r="X145" i="7"/>
  <c r="AF315" i="84"/>
  <c r="AB393" i="7"/>
  <c r="AB145" i="7"/>
  <c r="K247" i="7"/>
  <c r="K245" i="7"/>
  <c r="K224" i="7"/>
  <c r="K220" i="7"/>
  <c r="K243" i="7"/>
  <c r="K207" i="7"/>
  <c r="K205" i="7"/>
  <c r="AF205" i="7" s="1"/>
  <c r="K203" i="7"/>
  <c r="K201" i="7"/>
  <c r="AJ1595" i="84"/>
  <c r="AJ1576" i="84"/>
  <c r="AJ1575" i="84"/>
  <c r="AJ1566" i="84"/>
  <c r="AJ1565" i="84"/>
  <c r="AJ1556" i="84"/>
  <c r="AJ1545" i="84"/>
  <c r="AJ1536" i="84"/>
  <c r="AJ1515" i="84"/>
  <c r="AJ1486" i="84"/>
  <c r="AJ1476" i="84"/>
  <c r="AJ1475" i="84"/>
  <c r="AJ1456" i="84"/>
  <c r="AJ1455" i="84"/>
  <c r="AJ1445" i="84"/>
  <c r="AJ1436" i="84"/>
  <c r="AK1437" i="84" s="1"/>
  <c r="C141" i="86" s="1"/>
  <c r="AJ1435" i="84"/>
  <c r="AJ1426" i="84"/>
  <c r="AK1427" i="84" s="1"/>
  <c r="C140" i="86" s="1"/>
  <c r="AJ1425" i="84"/>
  <c r="AJ1416" i="84"/>
  <c r="AJ1415" i="84"/>
  <c r="AJ1405" i="84"/>
  <c r="AJ1396" i="84"/>
  <c r="AK1397" i="84" s="1"/>
  <c r="C137" i="86" s="1"/>
  <c r="AJ1395" i="84"/>
  <c r="AJ1386" i="84"/>
  <c r="AJ1385" i="84"/>
  <c r="AJ1376" i="84"/>
  <c r="AK1377" i="84"/>
  <c r="C135" i="86"/>
  <c r="AJ1375" i="84"/>
  <c r="AJ1366" i="84"/>
  <c r="AK1367" i="84"/>
  <c r="C134" i="86"/>
  <c r="AJ1365" i="84"/>
  <c r="AJ1356" i="84"/>
  <c r="AK1357" i="84"/>
  <c r="C133" i="86"/>
  <c r="AJ1355" i="84"/>
  <c r="AJ1346" i="84"/>
  <c r="AK1347" i="84"/>
  <c r="C132" i="86"/>
  <c r="AJ1345" i="84"/>
  <c r="AJ1326" i="84"/>
  <c r="AK1327" i="84"/>
  <c r="C129" i="86"/>
  <c r="AJ1325" i="84"/>
  <c r="AJ1315" i="84"/>
  <c r="AJ1306" i="84"/>
  <c r="AK1307" i="84"/>
  <c r="C127" i="86" s="1"/>
  <c r="AJ1305" i="84"/>
  <c r="AJ1295" i="84"/>
  <c r="AJ1286" i="84"/>
  <c r="AK1287" i="84" s="1"/>
  <c r="C125" i="86" s="1"/>
  <c r="AJ1285" i="84"/>
  <c r="AJ1275" i="84"/>
  <c r="AJ1266" i="84"/>
  <c r="AJ1256" i="84"/>
  <c r="AK1257" i="84"/>
  <c r="C122" i="86" s="1"/>
  <c r="AJ1255" i="84"/>
  <c r="AJ1196" i="84"/>
  <c r="AK1197" i="84"/>
  <c r="C116" i="86" s="1"/>
  <c r="AJ1144" i="84"/>
  <c r="AJ1118" i="84"/>
  <c r="AK1119" i="84"/>
  <c r="AJ1102" i="84"/>
  <c r="AJ1092" i="84"/>
  <c r="AK1093" i="84"/>
  <c r="C108" i="86"/>
  <c r="AJ1091" i="84"/>
  <c r="AJ1082" i="84"/>
  <c r="AK1083" i="84"/>
  <c r="C107" i="86"/>
  <c r="AJ1081" i="84"/>
  <c r="AJ1072" i="84"/>
  <c r="AK1073" i="84"/>
  <c r="C106" i="86"/>
  <c r="AJ1071" i="84"/>
  <c r="AJ1061" i="84"/>
  <c r="AJ1052" i="84"/>
  <c r="AK1053" i="84"/>
  <c r="C104" i="86"/>
  <c r="AJ1051" i="84"/>
  <c r="AJ1042" i="84"/>
  <c r="AK1043" i="84"/>
  <c r="AJ1026" i="84"/>
  <c r="AK1027" i="84" s="1"/>
  <c r="C102" i="86" s="1"/>
  <c r="AJ1025" i="84"/>
  <c r="AJ1000" i="84"/>
  <c r="AJ983" i="84"/>
  <c r="AJ974" i="84"/>
  <c r="AK975" i="84"/>
  <c r="C98" i="86" s="1"/>
  <c r="AJ973" i="84"/>
  <c r="AJ963" i="84"/>
  <c r="AJ954" i="84"/>
  <c r="AK955" i="84"/>
  <c r="C96" i="86" s="1"/>
  <c r="AJ953" i="84"/>
  <c r="AJ934" i="84"/>
  <c r="AK935" i="84" s="1"/>
  <c r="C93" i="86" s="1"/>
  <c r="AJ933" i="84"/>
  <c r="AJ924" i="84"/>
  <c r="AK925" i="84"/>
  <c r="C92" i="86" s="1"/>
  <c r="AJ923" i="84"/>
  <c r="AJ914" i="84"/>
  <c r="AK915" i="84" s="1"/>
  <c r="C91" i="86" s="1"/>
  <c r="AJ913" i="84"/>
  <c r="AJ904" i="84"/>
  <c r="AJ894" i="84"/>
  <c r="AK895" i="84"/>
  <c r="C89" i="86" s="1"/>
  <c r="AJ893" i="84"/>
  <c r="AJ884" i="84"/>
  <c r="AJ874" i="84"/>
  <c r="AK875" i="84" s="1"/>
  <c r="C87" i="86" s="1"/>
  <c r="AJ873" i="84"/>
  <c r="AJ864" i="84"/>
  <c r="AJ854" i="84"/>
  <c r="AK855" i="84"/>
  <c r="C85" i="86" s="1"/>
  <c r="AJ853" i="84"/>
  <c r="AJ844" i="84"/>
  <c r="AJ834" i="84"/>
  <c r="AK835" i="84" s="1"/>
  <c r="C83" i="86" s="1"/>
  <c r="AJ807" i="84"/>
  <c r="AJ798" i="84"/>
  <c r="AJ788" i="84"/>
  <c r="AK789" i="84"/>
  <c r="C79" i="86"/>
  <c r="AJ787" i="84"/>
  <c r="AJ752" i="84"/>
  <c r="AK753" i="84"/>
  <c r="C76" i="86"/>
  <c r="AJ751" i="84"/>
  <c r="AJ741" i="84"/>
  <c r="AJ732" i="84"/>
  <c r="AK733" i="84"/>
  <c r="C74" i="86"/>
  <c r="AJ716" i="84"/>
  <c r="AK717" i="84" s="1"/>
  <c r="C73" i="86" s="1"/>
  <c r="AJ715" i="84"/>
  <c r="AJ696" i="84"/>
  <c r="AK697" i="84" s="1"/>
  <c r="C71" i="86" s="1"/>
  <c r="AJ695" i="84"/>
  <c r="AJ686" i="84"/>
  <c r="AJ685" i="84"/>
  <c r="AJ676" i="84"/>
  <c r="AK677" i="84" s="1"/>
  <c r="C69" i="86" s="1"/>
  <c r="AJ675" i="84"/>
  <c r="AJ666" i="84"/>
  <c r="AJ665" i="84"/>
  <c r="AJ656" i="84"/>
  <c r="AJ655" i="84"/>
  <c r="AJ646" i="84"/>
  <c r="AK647" i="84"/>
  <c r="C66" i="86"/>
  <c r="AJ645" i="84"/>
  <c r="AJ636" i="84"/>
  <c r="AK637" i="84"/>
  <c r="C65" i="86"/>
  <c r="AJ635" i="84"/>
  <c r="AJ626" i="84"/>
  <c r="AK627" i="84"/>
  <c r="C64" i="86"/>
  <c r="AJ625" i="84"/>
  <c r="AJ616" i="84"/>
  <c r="AK617" i="84"/>
  <c r="AJ584" i="84"/>
  <c r="AJ583" i="84"/>
  <c r="AJ574" i="84"/>
  <c r="AJ573" i="84"/>
  <c r="AJ564" i="84"/>
  <c r="AJ563" i="84"/>
  <c r="AJ553" i="84"/>
  <c r="AJ534" i="84"/>
  <c r="AJ524" i="84"/>
  <c r="AK525" i="84"/>
  <c r="C54" i="86"/>
  <c r="AJ523" i="84"/>
  <c r="AJ514" i="84"/>
  <c r="AK515" i="84"/>
  <c r="C53" i="86"/>
  <c r="AJ513" i="84"/>
  <c r="AJ504" i="84"/>
  <c r="AJ493" i="84"/>
  <c r="AJ453" i="84"/>
  <c r="AJ444" i="84"/>
  <c r="AJ414" i="84"/>
  <c r="AJ394" i="84"/>
  <c r="AJ363" i="84"/>
  <c r="AJ324" i="84"/>
  <c r="AJ304" i="84"/>
  <c r="AJ284" i="84"/>
  <c r="AJ263" i="84"/>
  <c r="L115" i="84"/>
  <c r="Q194" i="84"/>
  <c r="M128" i="7"/>
  <c r="S194" i="84"/>
  <c r="O128" i="7" s="1"/>
  <c r="E120" i="7"/>
  <c r="O115" i="84"/>
  <c r="H368" i="7" s="1"/>
  <c r="J368" i="7" s="1"/>
  <c r="AI195" i="84"/>
  <c r="AE376" i="7"/>
  <c r="E128" i="7"/>
  <c r="AF205" i="84"/>
  <c r="AB377" i="7"/>
  <c r="AB205" i="84"/>
  <c r="X377" i="7"/>
  <c r="X205" i="84"/>
  <c r="T377" i="7"/>
  <c r="T205" i="84"/>
  <c r="P377" i="7"/>
  <c r="AI204" i="84"/>
  <c r="AE129" i="7"/>
  <c r="AE204" i="84"/>
  <c r="AA129" i="7"/>
  <c r="AA204" i="84"/>
  <c r="W129" i="7"/>
  <c r="W204" i="84"/>
  <c r="S129" i="7"/>
  <c r="S204" i="84"/>
  <c r="O129" i="7"/>
  <c r="AH203" i="84"/>
  <c r="AF203" i="84"/>
  <c r="AG205" i="84"/>
  <c r="AC377" i="7" s="1"/>
  <c r="AC205" i="84"/>
  <c r="Y377" i="7" s="1"/>
  <c r="Y205" i="84"/>
  <c r="U377" i="7" s="1"/>
  <c r="U205" i="84"/>
  <c r="Q377" i="7" s="1"/>
  <c r="Q205" i="84"/>
  <c r="M377" i="7" s="1"/>
  <c r="AF204" i="84"/>
  <c r="AB129" i="7" s="1"/>
  <c r="AB204" i="84"/>
  <c r="X129" i="7" s="1"/>
  <c r="X204" i="84"/>
  <c r="T129" i="7" s="1"/>
  <c r="T204" i="84"/>
  <c r="P129" i="7" s="1"/>
  <c r="AI203" i="84"/>
  <c r="AC203" i="84"/>
  <c r="AA203" i="84"/>
  <c r="P204" i="84"/>
  <c r="L129" i="7" s="1"/>
  <c r="P205" i="84"/>
  <c r="L377" i="7" s="1"/>
  <c r="T203" i="84"/>
  <c r="V203" i="84"/>
  <c r="E122" i="7"/>
  <c r="O194" i="84"/>
  <c r="H128" i="7" s="1"/>
  <c r="J128" i="7" s="1"/>
  <c r="O203" i="84"/>
  <c r="O205" i="84"/>
  <c r="H377" i="7" s="1"/>
  <c r="J377" i="7" s="1"/>
  <c r="P203" i="84"/>
  <c r="Q203" i="84"/>
  <c r="W203" i="84"/>
  <c r="Y203" i="84"/>
  <c r="O83" i="84"/>
  <c r="H366" i="7"/>
  <c r="J366" i="7" s="1"/>
  <c r="E117" i="7"/>
  <c r="E365" i="7"/>
  <c r="E368" i="7"/>
  <c r="E371" i="7"/>
  <c r="E373" i="7"/>
  <c r="O164" i="84"/>
  <c r="H125" i="7" s="1"/>
  <c r="J125" i="7" s="1"/>
  <c r="O81" i="84"/>
  <c r="E118" i="7"/>
  <c r="O82" i="84"/>
  <c r="H118" i="7"/>
  <c r="J118" i="7"/>
  <c r="E119" i="7"/>
  <c r="O173" i="84"/>
  <c r="O175" i="84"/>
  <c r="H374" i="7" s="1"/>
  <c r="J374" i="7" s="1"/>
  <c r="E374" i="7"/>
  <c r="P193" i="84"/>
  <c r="U194" i="84"/>
  <c r="Q128" i="7" s="1"/>
  <c r="W194" i="84"/>
  <c r="S128" i="7"/>
  <c r="Y194" i="84"/>
  <c r="U128" i="7" s="1"/>
  <c r="AC194" i="84"/>
  <c r="Y128" i="7" s="1"/>
  <c r="AE194" i="84"/>
  <c r="AA128" i="7"/>
  <c r="AG194" i="84"/>
  <c r="AC128" i="7" s="1"/>
  <c r="AI194" i="84"/>
  <c r="AE128" i="7"/>
  <c r="R195" i="84"/>
  <c r="N376" i="7" s="1"/>
  <c r="T195" i="84"/>
  <c r="P376" i="7"/>
  <c r="V195" i="84"/>
  <c r="R376" i="7" s="1"/>
  <c r="T376" i="7"/>
  <c r="Z195" i="84"/>
  <c r="V376" i="7" s="1"/>
  <c r="AB195" i="84"/>
  <c r="X376" i="7"/>
  <c r="AD195" i="84"/>
  <c r="Z376" i="7" s="1"/>
  <c r="AF195" i="84"/>
  <c r="AB376" i="7"/>
  <c r="AH195" i="84"/>
  <c r="AD376" i="7" s="1"/>
  <c r="O174" i="84"/>
  <c r="H126" i="7"/>
  <c r="J126" i="7" s="1"/>
  <c r="E375" i="7"/>
  <c r="O195" i="84"/>
  <c r="H376" i="7"/>
  <c r="J376" i="7"/>
  <c r="Q193" i="84"/>
  <c r="S193" i="84"/>
  <c r="W193" i="84"/>
  <c r="Y193" i="84"/>
  <c r="AA193" i="84"/>
  <c r="AE193" i="84"/>
  <c r="AG193" i="84"/>
  <c r="AI193" i="84"/>
  <c r="R194" i="84"/>
  <c r="N128" i="7"/>
  <c r="T194" i="84"/>
  <c r="P128" i="7"/>
  <c r="X194" i="84"/>
  <c r="T128" i="7"/>
  <c r="Z194" i="84"/>
  <c r="V128" i="7"/>
  <c r="AB194" i="84"/>
  <c r="X128" i="7"/>
  <c r="AF194" i="84"/>
  <c r="AB128" i="7"/>
  <c r="AH194" i="84"/>
  <c r="AD128" i="7"/>
  <c r="Q195" i="84"/>
  <c r="M376" i="7"/>
  <c r="U195" i="84"/>
  <c r="Q376" i="7"/>
  <c r="W195" i="84"/>
  <c r="S376" i="7"/>
  <c r="Y195" i="84"/>
  <c r="U376" i="7"/>
  <c r="AC195" i="84"/>
  <c r="Y376" i="7"/>
  <c r="AE195" i="84"/>
  <c r="AA376" i="7"/>
  <c r="AG195" i="84"/>
  <c r="AC376" i="7"/>
  <c r="O135" i="84"/>
  <c r="H370" i="7"/>
  <c r="J370" i="7" s="1"/>
  <c r="E116" i="7"/>
  <c r="O71" i="84"/>
  <c r="O73" i="84"/>
  <c r="H365" i="7" s="1"/>
  <c r="B48" i="84"/>
  <c r="O52" i="84" s="1"/>
  <c r="H115" i="7" s="1"/>
  <c r="E363" i="7"/>
  <c r="I114" i="7"/>
  <c r="G114" i="7"/>
  <c r="F114" i="7"/>
  <c r="C114" i="7"/>
  <c r="B38" i="84"/>
  <c r="I113" i="7"/>
  <c r="F113" i="7"/>
  <c r="C113" i="7"/>
  <c r="B28" i="84"/>
  <c r="E361" i="7"/>
  <c r="J185" i="84"/>
  <c r="J184" i="84"/>
  <c r="A184" i="84"/>
  <c r="J183" i="84"/>
  <c r="A183" i="84"/>
  <c r="AI182" i="84"/>
  <c r="AH182" i="84"/>
  <c r="AG182" i="84"/>
  <c r="AF182" i="84"/>
  <c r="AE182" i="84"/>
  <c r="AD182" i="84"/>
  <c r="AC182" i="84"/>
  <c r="AB182" i="84"/>
  <c r="AA182" i="84"/>
  <c r="Z182" i="84"/>
  <c r="Y182" i="84"/>
  <c r="X182" i="84"/>
  <c r="W182" i="84"/>
  <c r="V182" i="84"/>
  <c r="U182" i="84"/>
  <c r="T182" i="84"/>
  <c r="S182" i="84"/>
  <c r="R182" i="84"/>
  <c r="Q182" i="84"/>
  <c r="P182" i="84"/>
  <c r="Z180" i="84"/>
  <c r="O180" i="84"/>
  <c r="E127" i="7"/>
  <c r="J175" i="84"/>
  <c r="J174" i="84"/>
  <c r="A174" i="84"/>
  <c r="J173" i="84"/>
  <c r="A173" i="84"/>
  <c r="AI172" i="84"/>
  <c r="AI173" i="84" s="1"/>
  <c r="AH172" i="84"/>
  <c r="AH173" i="84" s="1"/>
  <c r="AG172" i="84"/>
  <c r="AF172" i="84"/>
  <c r="AF173" i="84" s="1"/>
  <c r="AF174" i="84"/>
  <c r="AB126" i="7" s="1"/>
  <c r="AE172" i="84"/>
  <c r="AD172" i="84"/>
  <c r="AD174" i="84" s="1"/>
  <c r="Z126" i="7" s="1"/>
  <c r="AC172" i="84"/>
  <c r="AC174" i="84" s="1"/>
  <c r="Y126" i="7" s="1"/>
  <c r="AB172" i="84"/>
  <c r="AB174" i="84"/>
  <c r="X126" i="7" s="1"/>
  <c r="AA172" i="84"/>
  <c r="AA173" i="84" s="1"/>
  <c r="Z172" i="84"/>
  <c r="Z175" i="84" s="1"/>
  <c r="Y172" i="84"/>
  <c r="X172" i="84"/>
  <c r="X174" i="84"/>
  <c r="T126" i="7" s="1"/>
  <c r="W172" i="84"/>
  <c r="V172" i="84"/>
  <c r="V173" i="84" s="1"/>
  <c r="U172" i="84"/>
  <c r="U174" i="84" s="1"/>
  <c r="Q126" i="7" s="1"/>
  <c r="T172" i="84"/>
  <c r="T175" i="84" s="1"/>
  <c r="T174" i="84"/>
  <c r="P126" i="7" s="1"/>
  <c r="S172" i="84"/>
  <c r="S173" i="84" s="1"/>
  <c r="R172" i="84"/>
  <c r="R173" i="84" s="1"/>
  <c r="Q172" i="84"/>
  <c r="P172" i="84"/>
  <c r="P174" i="84"/>
  <c r="L126" i="7" s="1"/>
  <c r="Z170" i="84"/>
  <c r="O170" i="84"/>
  <c r="E126" i="7"/>
  <c r="J165" i="84"/>
  <c r="J164" i="84"/>
  <c r="A164" i="84"/>
  <c r="J163" i="84"/>
  <c r="A163" i="84"/>
  <c r="AI162" i="84"/>
  <c r="AH162" i="84"/>
  <c r="AH164" i="84"/>
  <c r="AD125" i="7"/>
  <c r="AG162" i="84"/>
  <c r="AF162" i="84"/>
  <c r="AF165" i="84"/>
  <c r="AB373" i="7"/>
  <c r="AE162" i="84"/>
  <c r="AD162" i="84"/>
  <c r="AD164" i="84"/>
  <c r="Z125" i="7"/>
  <c r="AC162" i="84"/>
  <c r="AB162" i="84"/>
  <c r="AB165" i="84"/>
  <c r="X373" i="7"/>
  <c r="AA162" i="84"/>
  <c r="Z162" i="84"/>
  <c r="Z164" i="84"/>
  <c r="V125" i="7"/>
  <c r="Y162" i="84"/>
  <c r="X162" i="84"/>
  <c r="X165" i="84"/>
  <c r="T373" i="7"/>
  <c r="W162" i="84"/>
  <c r="V162" i="84"/>
  <c r="V164" i="84"/>
  <c r="R125" i="7"/>
  <c r="U162" i="84"/>
  <c r="T162" i="84"/>
  <c r="T165" i="84"/>
  <c r="P373" i="7"/>
  <c r="S162" i="84"/>
  <c r="R162" i="84"/>
  <c r="R164" i="84"/>
  <c r="N125" i="7" s="1"/>
  <c r="Q162" i="84"/>
  <c r="Q165" i="84" s="1"/>
  <c r="M373" i="7" s="1"/>
  <c r="P162" i="84"/>
  <c r="Z160" i="84"/>
  <c r="O160" i="84"/>
  <c r="J155" i="84"/>
  <c r="O155" i="84"/>
  <c r="H372" i="7"/>
  <c r="J372" i="7" s="1"/>
  <c r="J154" i="84"/>
  <c r="O154" i="84"/>
  <c r="H124" i="7" s="1"/>
  <c r="J124" i="7" s="1"/>
  <c r="A154" i="84"/>
  <c r="J153" i="84"/>
  <c r="O153" i="84"/>
  <c r="A153" i="84"/>
  <c r="AI152" i="84"/>
  <c r="AH152" i="84"/>
  <c r="AG152" i="84"/>
  <c r="AF152" i="84"/>
  <c r="AE152" i="84"/>
  <c r="AD152" i="84"/>
  <c r="AC152" i="84"/>
  <c r="AB152" i="84"/>
  <c r="AB153" i="84"/>
  <c r="AA152" i="84"/>
  <c r="Z152" i="84"/>
  <c r="Y152" i="84"/>
  <c r="X152" i="84"/>
  <c r="X153" i="84" s="1"/>
  <c r="W152" i="84"/>
  <c r="V152" i="84"/>
  <c r="U152" i="84"/>
  <c r="T152" i="84"/>
  <c r="S152" i="84"/>
  <c r="R152" i="84"/>
  <c r="Q152" i="84"/>
  <c r="P152" i="84"/>
  <c r="Z150" i="84"/>
  <c r="O150" i="84"/>
  <c r="J145" i="84"/>
  <c r="O145" i="84"/>
  <c r="H371" i="7"/>
  <c r="J144" i="84"/>
  <c r="O144" i="84"/>
  <c r="H123" i="7"/>
  <c r="A144" i="84"/>
  <c r="J143" i="84"/>
  <c r="O143" i="84"/>
  <c r="A143" i="84"/>
  <c r="AI142" i="84"/>
  <c r="AI144" i="84" s="1"/>
  <c r="AE123" i="7" s="1"/>
  <c r="AH142" i="84"/>
  <c r="AH145" i="84"/>
  <c r="AD371" i="7"/>
  <c r="AG142" i="84"/>
  <c r="AF142" i="84"/>
  <c r="AF145" i="84"/>
  <c r="AB371" i="7"/>
  <c r="AE142" i="84"/>
  <c r="AD142" i="84"/>
  <c r="AD145" i="84"/>
  <c r="Z371" i="7"/>
  <c r="AC142" i="84"/>
  <c r="AC144" i="84" s="1"/>
  <c r="Y123" i="7" s="1"/>
  <c r="AB142" i="84"/>
  <c r="AB145" i="84"/>
  <c r="X371" i="7"/>
  <c r="AA142" i="84"/>
  <c r="AA144" i="84" s="1"/>
  <c r="W123" i="7" s="1"/>
  <c r="Z142" i="84"/>
  <c r="Z145" i="84"/>
  <c r="V371" i="7"/>
  <c r="Y142" i="84"/>
  <c r="X142" i="84"/>
  <c r="X145" i="84"/>
  <c r="T371" i="7"/>
  <c r="W142" i="84"/>
  <c r="V142" i="84"/>
  <c r="V145" i="84"/>
  <c r="R371" i="7"/>
  <c r="U142" i="84"/>
  <c r="U144" i="84" s="1"/>
  <c r="Q123" i="7" s="1"/>
  <c r="T142" i="84"/>
  <c r="T145" i="84"/>
  <c r="P371" i="7"/>
  <c r="S142" i="84"/>
  <c r="S144" i="84" s="1"/>
  <c r="O123" i="7" s="1"/>
  <c r="R142" i="84"/>
  <c r="R145" i="84"/>
  <c r="N371" i="7"/>
  <c r="Q142" i="84"/>
  <c r="P142" i="84"/>
  <c r="P143" i="84"/>
  <c r="Z140" i="84"/>
  <c r="O140" i="84"/>
  <c r="E123" i="7"/>
  <c r="J135" i="84"/>
  <c r="J134" i="84"/>
  <c r="A134" i="84"/>
  <c r="J133" i="84"/>
  <c r="A133" i="84"/>
  <c r="AI132" i="84"/>
  <c r="AH132" i="84"/>
  <c r="AG132" i="84"/>
  <c r="AF132" i="84"/>
  <c r="AF135" i="84"/>
  <c r="AB370" i="7"/>
  <c r="AE132" i="84"/>
  <c r="AD132" i="84"/>
  <c r="AD135" i="84"/>
  <c r="Z370" i="7"/>
  <c r="AC132" i="84"/>
  <c r="AB132" i="84"/>
  <c r="AB135" i="84"/>
  <c r="X370" i="7"/>
  <c r="AA132" i="84"/>
  <c r="Z132" i="84"/>
  <c r="Z133" i="84" s="1"/>
  <c r="Z135" i="84"/>
  <c r="V370" i="7"/>
  <c r="Y132" i="84"/>
  <c r="X132" i="84"/>
  <c r="X135" i="84"/>
  <c r="T370" i="7"/>
  <c r="W132" i="84"/>
  <c r="V132" i="84"/>
  <c r="V135" i="84"/>
  <c r="R370" i="7"/>
  <c r="U132" i="84"/>
  <c r="T132" i="84"/>
  <c r="T135" i="84"/>
  <c r="P370" i="7"/>
  <c r="S132" i="84"/>
  <c r="R132" i="84"/>
  <c r="R134" i="84" s="1"/>
  <c r="N122" i="7" s="1"/>
  <c r="R135" i="84"/>
  <c r="Q132" i="84"/>
  <c r="Q135" i="84" s="1"/>
  <c r="M370" i="7" s="1"/>
  <c r="P132" i="84"/>
  <c r="P133" i="84"/>
  <c r="Z130" i="84"/>
  <c r="O130" i="84"/>
  <c r="J125" i="84"/>
  <c r="J124" i="84"/>
  <c r="A124" i="84"/>
  <c r="J123" i="84"/>
  <c r="A123" i="84"/>
  <c r="AI122" i="84"/>
  <c r="AH122" i="84"/>
  <c r="AH125" i="84" s="1"/>
  <c r="AD369" i="7" s="1"/>
  <c r="AG122" i="84"/>
  <c r="AF122" i="84"/>
  <c r="AF124" i="84"/>
  <c r="AB121" i="7"/>
  <c r="AE122" i="84"/>
  <c r="AD122" i="84"/>
  <c r="AD124" i="84"/>
  <c r="Z121" i="7"/>
  <c r="AC122" i="84"/>
  <c r="AB122" i="84"/>
  <c r="AB124" i="84"/>
  <c r="X121" i="7"/>
  <c r="AA122" i="84"/>
  <c r="Z122" i="84"/>
  <c r="Y122" i="84"/>
  <c r="X122" i="84"/>
  <c r="W122" i="84"/>
  <c r="V122" i="84"/>
  <c r="U122" i="84"/>
  <c r="T122" i="84"/>
  <c r="S122" i="84"/>
  <c r="R122" i="84"/>
  <c r="R123" i="84" s="1"/>
  <c r="Q122" i="84"/>
  <c r="P122" i="84"/>
  <c r="P124" i="84"/>
  <c r="Z120" i="84"/>
  <c r="O120" i="84"/>
  <c r="J114" i="84"/>
  <c r="O114" i="84" s="1"/>
  <c r="H120" i="7" s="1"/>
  <c r="J120" i="7" s="1"/>
  <c r="A114" i="84"/>
  <c r="J111" i="84"/>
  <c r="AI110" i="84"/>
  <c r="AI112" i="84"/>
  <c r="AH110" i="84"/>
  <c r="AH114" i="84" s="1"/>
  <c r="AG110" i="84"/>
  <c r="AG112" i="84"/>
  <c r="AF110" i="84"/>
  <c r="AF114" i="84" s="1"/>
  <c r="AB120" i="7" s="1"/>
  <c r="AE110" i="84"/>
  <c r="AE115" i="84" s="1"/>
  <c r="AE112" i="84"/>
  <c r="AD110" i="84"/>
  <c r="AD115" i="84"/>
  <c r="Z368" i="7"/>
  <c r="AC110" i="84"/>
  <c r="AB110" i="84"/>
  <c r="AB114" i="84"/>
  <c r="X120" i="7" s="1"/>
  <c r="AA110" i="84"/>
  <c r="AA112" i="84"/>
  <c r="Z110" i="84"/>
  <c r="Z114" i="84" s="1"/>
  <c r="Y110" i="84"/>
  <c r="Y112" i="84"/>
  <c r="X110" i="84"/>
  <c r="X114" i="84" s="1"/>
  <c r="T120" i="7" s="1"/>
  <c r="W110" i="84"/>
  <c r="W115" i="84" s="1"/>
  <c r="W112" i="84"/>
  <c r="V110" i="84"/>
  <c r="V115" i="84"/>
  <c r="R368" i="7"/>
  <c r="U110" i="84"/>
  <c r="T110" i="84"/>
  <c r="T114" i="84"/>
  <c r="P120" i="7" s="1"/>
  <c r="S110" i="84"/>
  <c r="S112" i="84"/>
  <c r="R110" i="84"/>
  <c r="R114" i="84" s="1"/>
  <c r="Q110" i="84"/>
  <c r="Q112" i="84"/>
  <c r="P110" i="84"/>
  <c r="P112" i="84" s="1"/>
  <c r="Z108" i="84"/>
  <c r="O108" i="84"/>
  <c r="J99" i="84"/>
  <c r="O99" i="84" s="1"/>
  <c r="H367" i="7" s="1"/>
  <c r="J98" i="84"/>
  <c r="O98" i="84" s="1"/>
  <c r="H119" i="7" s="1"/>
  <c r="J119" i="7" s="1"/>
  <c r="A98" i="84"/>
  <c r="J95" i="84"/>
  <c r="AI94" i="84"/>
  <c r="AH94" i="84"/>
  <c r="AG94" i="84"/>
  <c r="AG99" i="84" s="1"/>
  <c r="AC367" i="7" s="1"/>
  <c r="AF94" i="84"/>
  <c r="AE94" i="84"/>
  <c r="AE97" i="84"/>
  <c r="AD94" i="84"/>
  <c r="AD99" i="84" s="1"/>
  <c r="AC94" i="84"/>
  <c r="AC97" i="84"/>
  <c r="AB94" i="84"/>
  <c r="AA94" i="84"/>
  <c r="Z94" i="84"/>
  <c r="Y94" i="84"/>
  <c r="Y99" i="84" s="1"/>
  <c r="Y97" i="84"/>
  <c r="X94" i="84"/>
  <c r="W94" i="84"/>
  <c r="W97" i="84"/>
  <c r="V94" i="84"/>
  <c r="V99" i="84" s="1"/>
  <c r="U94" i="84"/>
  <c r="U97" i="84"/>
  <c r="T94" i="84"/>
  <c r="S94" i="84"/>
  <c r="R94" i="84"/>
  <c r="Q94" i="84"/>
  <c r="Q99" i="84" s="1"/>
  <c r="M367" i="7" s="1"/>
  <c r="P94" i="84"/>
  <c r="Z92" i="84"/>
  <c r="O92" i="84"/>
  <c r="J83" i="84"/>
  <c r="J82" i="84"/>
  <c r="A82" i="84"/>
  <c r="J81" i="84"/>
  <c r="A81" i="84"/>
  <c r="AI80" i="84"/>
  <c r="AI82" i="84"/>
  <c r="AE118" i="7"/>
  <c r="AH80" i="84"/>
  <c r="AG80" i="84"/>
  <c r="AG81" i="84"/>
  <c r="AF80" i="84"/>
  <c r="AF83" i="84" s="1"/>
  <c r="AB366" i="7" s="1"/>
  <c r="AE80" i="84"/>
  <c r="AD80" i="84"/>
  <c r="AC80" i="84"/>
  <c r="AC83" i="84"/>
  <c r="Y366" i="7" s="1"/>
  <c r="AB80" i="84"/>
  <c r="AA80" i="84"/>
  <c r="AA83" i="84" s="1"/>
  <c r="W366" i="7" s="1"/>
  <c r="AA82" i="84"/>
  <c r="W118" i="7" s="1"/>
  <c r="Z80" i="84"/>
  <c r="Y80" i="84"/>
  <c r="Y83" i="84" s="1"/>
  <c r="U366" i="7" s="1"/>
  <c r="Y81" i="84"/>
  <c r="X80" i="84"/>
  <c r="X83" i="84" s="1"/>
  <c r="W80" i="84"/>
  <c r="V80" i="84"/>
  <c r="V81" i="84" s="1"/>
  <c r="U80" i="84"/>
  <c r="U82" i="84" s="1"/>
  <c r="T80" i="84"/>
  <c r="S80" i="84"/>
  <c r="S81" i="84" s="1"/>
  <c r="S82" i="84"/>
  <c r="R80" i="84"/>
  <c r="Q80" i="84"/>
  <c r="Q82" i="84" s="1"/>
  <c r="M118" i="7" s="1"/>
  <c r="Q81" i="84"/>
  <c r="P80" i="84"/>
  <c r="P82" i="84" s="1"/>
  <c r="L118" i="7" s="1"/>
  <c r="Z78" i="84"/>
  <c r="O78" i="84"/>
  <c r="J73" i="84"/>
  <c r="J72" i="84"/>
  <c r="A72" i="84"/>
  <c r="J71" i="84"/>
  <c r="A71" i="84"/>
  <c r="AI70" i="84"/>
  <c r="AH70" i="84"/>
  <c r="AH73" i="84"/>
  <c r="AD365" i="7" s="1"/>
  <c r="AG70" i="84"/>
  <c r="AG71" i="84" s="1"/>
  <c r="AG72" i="84"/>
  <c r="AC117" i="7" s="1"/>
  <c r="AF70" i="84"/>
  <c r="AF71" i="84"/>
  <c r="AE70" i="84"/>
  <c r="AE73" i="84" s="1"/>
  <c r="AA365" i="7" s="1"/>
  <c r="AD70" i="84"/>
  <c r="AD72" i="84" s="1"/>
  <c r="Z117" i="7" s="1"/>
  <c r="AD73" i="84"/>
  <c r="Z365" i="7"/>
  <c r="AC70" i="84"/>
  <c r="AC72" i="84"/>
  <c r="Y117" i="7"/>
  <c r="AB70" i="84"/>
  <c r="AA70" i="84"/>
  <c r="AA73" i="84"/>
  <c r="W365" i="7" s="1"/>
  <c r="Z70" i="84"/>
  <c r="Z73" i="84"/>
  <c r="V365" i="7"/>
  <c r="Y70" i="84"/>
  <c r="Y72" i="84" s="1"/>
  <c r="U117" i="7" s="1"/>
  <c r="X70" i="84"/>
  <c r="W70" i="84"/>
  <c r="W73" i="84"/>
  <c r="S365" i="7"/>
  <c r="V70" i="84"/>
  <c r="U70" i="84"/>
  <c r="U73" i="84" s="1"/>
  <c r="Q365" i="7" s="1"/>
  <c r="T70" i="84"/>
  <c r="T71" i="84"/>
  <c r="S70" i="84"/>
  <c r="R70" i="84"/>
  <c r="R71" i="84" s="1"/>
  <c r="R73" i="84"/>
  <c r="N365" i="7" s="1"/>
  <c r="Q70" i="84"/>
  <c r="Q71" i="84" s="1"/>
  <c r="Q72" i="84"/>
  <c r="M117" i="7" s="1"/>
  <c r="P70" i="84"/>
  <c r="P73" i="84"/>
  <c r="Z68" i="84"/>
  <c r="O68" i="84"/>
  <c r="J63" i="84"/>
  <c r="O63" i="84"/>
  <c r="H364" i="7"/>
  <c r="J364" i="7" s="1"/>
  <c r="J62" i="84"/>
  <c r="O62" i="84"/>
  <c r="H116" i="7"/>
  <c r="J116" i="7" s="1"/>
  <c r="A62" i="84"/>
  <c r="J61" i="84"/>
  <c r="O61" i="84"/>
  <c r="A61" i="84"/>
  <c r="AI60" i="84"/>
  <c r="AI63" i="84"/>
  <c r="AE364" i="7"/>
  <c r="AH60" i="84"/>
  <c r="AH62" i="84" s="1"/>
  <c r="AD116" i="7" s="1"/>
  <c r="AG60" i="84"/>
  <c r="AG61" i="84" s="1"/>
  <c r="AF60" i="84"/>
  <c r="AF63" i="84"/>
  <c r="AB364" i="7"/>
  <c r="AE60" i="84"/>
  <c r="AD60" i="84"/>
  <c r="AD61" i="84" s="1"/>
  <c r="AD62" i="84"/>
  <c r="Z116" i="7"/>
  <c r="AC60" i="84"/>
  <c r="AC61" i="84"/>
  <c r="AB60" i="84"/>
  <c r="AB62" i="84" s="1"/>
  <c r="AB63" i="84"/>
  <c r="X364" i="7" s="1"/>
  <c r="AA60" i="84"/>
  <c r="AA61" i="84"/>
  <c r="Z60" i="84"/>
  <c r="Y60" i="84"/>
  <c r="Y61" i="84" s="1"/>
  <c r="X60" i="84"/>
  <c r="X63" i="84"/>
  <c r="T364" i="7"/>
  <c r="W60" i="84"/>
  <c r="V60" i="84"/>
  <c r="V62" i="84"/>
  <c r="R116" i="7"/>
  <c r="U60" i="84"/>
  <c r="U61" i="84"/>
  <c r="T60" i="84"/>
  <c r="T61" i="84" s="1"/>
  <c r="T63" i="84"/>
  <c r="P364" i="7" s="1"/>
  <c r="S60" i="84"/>
  <c r="S61" i="84"/>
  <c r="R60" i="84"/>
  <c r="Q60" i="84"/>
  <c r="Q61" i="84" s="1"/>
  <c r="P60" i="84"/>
  <c r="P62" i="84"/>
  <c r="Z58" i="84"/>
  <c r="O58" i="84"/>
  <c r="J53" i="84"/>
  <c r="J52" i="84"/>
  <c r="A52" i="84"/>
  <c r="J51" i="84"/>
  <c r="A51" i="84"/>
  <c r="AI50" i="84"/>
  <c r="AI53" i="84"/>
  <c r="AE363" i="7" s="1"/>
  <c r="AH50" i="84"/>
  <c r="AG50" i="84"/>
  <c r="AG51" i="84" s="1"/>
  <c r="AG53" i="84"/>
  <c r="AC363" i="7" s="1"/>
  <c r="AF50" i="84"/>
  <c r="AE50" i="84"/>
  <c r="AE53" i="84"/>
  <c r="AA363" i="7" s="1"/>
  <c r="AD50" i="84"/>
  <c r="AC50" i="84"/>
  <c r="AC53" i="84"/>
  <c r="Y363" i="7" s="1"/>
  <c r="AB50" i="84"/>
  <c r="AA50" i="84"/>
  <c r="AA51" i="84" s="1"/>
  <c r="AA53" i="84"/>
  <c r="W363" i="7" s="1"/>
  <c r="Z50" i="84"/>
  <c r="Y50" i="84"/>
  <c r="Y53" i="84"/>
  <c r="U363" i="7" s="1"/>
  <c r="X50" i="84"/>
  <c r="W50" i="84"/>
  <c r="W53" i="84"/>
  <c r="S363" i="7" s="1"/>
  <c r="V50" i="84"/>
  <c r="U50" i="84"/>
  <c r="U53" i="84"/>
  <c r="Q363" i="7" s="1"/>
  <c r="T50" i="84"/>
  <c r="S50" i="84"/>
  <c r="S53" i="84"/>
  <c r="O363" i="7" s="1"/>
  <c r="R50" i="84"/>
  <c r="Q50" i="84"/>
  <c r="Q53" i="84"/>
  <c r="P50" i="84"/>
  <c r="P53" i="84" s="1"/>
  <c r="Z48" i="84"/>
  <c r="O48" i="84"/>
  <c r="J43" i="84"/>
  <c r="J42" i="84"/>
  <c r="A42" i="84"/>
  <c r="J41" i="84"/>
  <c r="A41" i="84"/>
  <c r="AI40" i="84"/>
  <c r="AH40" i="84"/>
  <c r="AG40" i="84"/>
  <c r="AF40" i="84"/>
  <c r="AE40" i="84"/>
  <c r="AD40" i="84"/>
  <c r="AC40" i="84"/>
  <c r="AB40" i="84"/>
  <c r="AA40" i="84"/>
  <c r="Z40" i="84"/>
  <c r="Y40" i="84"/>
  <c r="X40" i="84"/>
  <c r="W40" i="84"/>
  <c r="V40" i="84"/>
  <c r="U40" i="84"/>
  <c r="T40" i="84"/>
  <c r="S40" i="84"/>
  <c r="R40" i="84"/>
  <c r="Q40" i="84"/>
  <c r="P40" i="84"/>
  <c r="Z38" i="84"/>
  <c r="O38" i="84"/>
  <c r="J32" i="84"/>
  <c r="O32" i="84" s="1"/>
  <c r="H113" i="7" s="1"/>
  <c r="A32" i="84"/>
  <c r="J31" i="84"/>
  <c r="A31" i="84"/>
  <c r="AI30" i="84"/>
  <c r="AI32" i="84" s="1"/>
  <c r="AE113" i="7" s="1"/>
  <c r="AH30" i="84"/>
  <c r="AH33" i="84" s="1"/>
  <c r="AD361" i="7" s="1"/>
  <c r="AG30" i="84"/>
  <c r="AF30" i="84"/>
  <c r="AF32" i="84" s="1"/>
  <c r="AB113" i="7" s="1"/>
  <c r="AF31" i="84"/>
  <c r="AE30" i="84"/>
  <c r="AD30" i="84"/>
  <c r="AD33" i="84"/>
  <c r="Z361" i="7"/>
  <c r="AC30" i="84"/>
  <c r="AB30" i="84"/>
  <c r="AB32" i="84" s="1"/>
  <c r="X113" i="7" s="1"/>
  <c r="AB31" i="84"/>
  <c r="AA30" i="84"/>
  <c r="Z30" i="84"/>
  <c r="Z33" i="84"/>
  <c r="V361" i="7"/>
  <c r="Y30" i="84"/>
  <c r="Y31" i="84" s="1"/>
  <c r="X30" i="84"/>
  <c r="X31" i="84"/>
  <c r="W30" i="84"/>
  <c r="V30" i="84"/>
  <c r="U30" i="84"/>
  <c r="U32" i="84" s="1"/>
  <c r="Q113" i="7" s="1"/>
  <c r="T30" i="84"/>
  <c r="S30" i="84"/>
  <c r="R30" i="84"/>
  <c r="R33" i="84" s="1"/>
  <c r="N361" i="7" s="1"/>
  <c r="Q30" i="84"/>
  <c r="P30" i="84"/>
  <c r="P31" i="84"/>
  <c r="Z28" i="84"/>
  <c r="O28" i="84"/>
  <c r="I112" i="7"/>
  <c r="G112" i="7"/>
  <c r="C112" i="7"/>
  <c r="Z8" i="84"/>
  <c r="O8" i="84"/>
  <c r="Z18" i="84"/>
  <c r="O18" i="84"/>
  <c r="B18" i="84"/>
  <c r="Q21" i="84" s="1"/>
  <c r="J23" i="84"/>
  <c r="J22" i="84"/>
  <c r="A22" i="84"/>
  <c r="J21" i="84"/>
  <c r="A21" i="84"/>
  <c r="AI20" i="84"/>
  <c r="AI21" i="84" s="1"/>
  <c r="AH20" i="84"/>
  <c r="AG20" i="84"/>
  <c r="AF20" i="84"/>
  <c r="AE20" i="84"/>
  <c r="AD20" i="84"/>
  <c r="AC20" i="84"/>
  <c r="AB20" i="84"/>
  <c r="AB21" i="84" s="1"/>
  <c r="AA20" i="84"/>
  <c r="AA21" i="84" s="1"/>
  <c r="Z20" i="84"/>
  <c r="Y20" i="84"/>
  <c r="X20" i="84"/>
  <c r="W20" i="84"/>
  <c r="V20" i="84"/>
  <c r="U20" i="84"/>
  <c r="T20" i="84"/>
  <c r="T21" i="84" s="1"/>
  <c r="S20" i="84"/>
  <c r="S21" i="84" s="1"/>
  <c r="R20" i="84"/>
  <c r="Q20" i="84"/>
  <c r="P20" i="84"/>
  <c r="P23" i="84" s="1"/>
  <c r="B19" i="7"/>
  <c r="B13" i="7"/>
  <c r="B12" i="7"/>
  <c r="A7" i="7"/>
  <c r="AI10" i="84"/>
  <c r="AH10" i="84"/>
  <c r="AG10" i="84"/>
  <c r="AG11" i="84"/>
  <c r="AF10" i="84"/>
  <c r="AE10" i="84"/>
  <c r="AD10" i="84"/>
  <c r="AC10" i="84"/>
  <c r="AB10" i="84"/>
  <c r="AA10" i="84"/>
  <c r="Z10" i="84"/>
  <c r="Y10" i="84"/>
  <c r="X10" i="84"/>
  <c r="W10" i="84"/>
  <c r="V10" i="84"/>
  <c r="U10" i="84"/>
  <c r="T10" i="84"/>
  <c r="S10" i="84"/>
  <c r="R10" i="84"/>
  <c r="Q10" i="84"/>
  <c r="P10" i="84"/>
  <c r="I111" i="7"/>
  <c r="F111" i="7"/>
  <c r="G111" i="7"/>
  <c r="C111" i="7"/>
  <c r="A12" i="84"/>
  <c r="B8" i="84"/>
  <c r="P11" i="84" s="1"/>
  <c r="J13" i="84"/>
  <c r="J12" i="84"/>
  <c r="I99" i="7"/>
  <c r="AK657" i="84"/>
  <c r="C67" i="86" s="1"/>
  <c r="S11" i="84"/>
  <c r="AI11" i="84"/>
  <c r="V11" i="84"/>
  <c r="AD11" i="84"/>
  <c r="C103" i="86"/>
  <c r="M515" i="7"/>
  <c r="M507" i="7"/>
  <c r="O22" i="84"/>
  <c r="H112" i="7" s="1"/>
  <c r="E360" i="7"/>
  <c r="Q83" i="84"/>
  <c r="M366" i="7" s="1"/>
  <c r="S83" i="84"/>
  <c r="O366" i="7" s="1"/>
  <c r="Q118" i="7"/>
  <c r="W82" i="84"/>
  <c r="S118" i="7" s="1"/>
  <c r="W83" i="84"/>
  <c r="S366" i="7"/>
  <c r="W81" i="84"/>
  <c r="Y82" i="84"/>
  <c r="U118" i="7"/>
  <c r="AA81" i="84"/>
  <c r="AC82" i="84"/>
  <c r="Y118" i="7" s="1"/>
  <c r="AE83" i="84"/>
  <c r="AA366" i="7" s="1"/>
  <c r="AG83" i="84"/>
  <c r="AC366" i="7"/>
  <c r="AG82" i="84"/>
  <c r="AC118" i="7"/>
  <c r="AI83" i="84"/>
  <c r="AE366" i="7"/>
  <c r="AI81" i="84"/>
  <c r="Z124" i="84"/>
  <c r="V121" i="7" s="1"/>
  <c r="AD123" i="84"/>
  <c r="P134" i="84"/>
  <c r="L122" i="7"/>
  <c r="P135" i="84"/>
  <c r="L370" i="7" s="1"/>
  <c r="R133" i="84"/>
  <c r="V134" i="84"/>
  <c r="R122" i="7" s="1"/>
  <c r="V133" i="84"/>
  <c r="Z134" i="84"/>
  <c r="V122" i="7"/>
  <c r="AD134" i="84"/>
  <c r="Z122" i="7"/>
  <c r="AD133" i="84"/>
  <c r="AH134" i="84"/>
  <c r="AD122" i="7" s="1"/>
  <c r="Q145" i="84"/>
  <c r="M371" i="7" s="1"/>
  <c r="S145" i="84"/>
  <c r="O371" i="7" s="1"/>
  <c r="S143" i="84"/>
  <c r="U145" i="84"/>
  <c r="Q371" i="7" s="1"/>
  <c r="W144" i="84"/>
  <c r="S123" i="7" s="1"/>
  <c r="Y145" i="84"/>
  <c r="U371" i="7" s="1"/>
  <c r="AA145" i="84"/>
  <c r="W371" i="7" s="1"/>
  <c r="AA143" i="84"/>
  <c r="AC145" i="84"/>
  <c r="Y371" i="7" s="1"/>
  <c r="AE144" i="84"/>
  <c r="AA123" i="7" s="1"/>
  <c r="AG145" i="84"/>
  <c r="AC371" i="7" s="1"/>
  <c r="AI145" i="84"/>
  <c r="AE371" i="7" s="1"/>
  <c r="AI143" i="84"/>
  <c r="R154" i="84"/>
  <c r="N124" i="7" s="1"/>
  <c r="R153" i="84"/>
  <c r="T155" i="84"/>
  <c r="P372" i="7" s="1"/>
  <c r="V155" i="84"/>
  <c r="R372" i="7" s="1"/>
  <c r="X154" i="84"/>
  <c r="T124" i="7" s="1"/>
  <c r="Z155" i="84"/>
  <c r="V372" i="7" s="1"/>
  <c r="AB154" i="84"/>
  <c r="X124" i="7" s="1"/>
  <c r="AD154" i="84"/>
  <c r="Z124" i="7" s="1"/>
  <c r="AD153" i="84"/>
  <c r="AF155" i="84"/>
  <c r="AB372" i="7" s="1"/>
  <c r="AH154" i="84"/>
  <c r="AD124" i="7" s="1"/>
  <c r="AH153" i="84"/>
  <c r="S165" i="84"/>
  <c r="O373" i="7" s="1"/>
  <c r="U163" i="84"/>
  <c r="U164" i="84"/>
  <c r="Q125" i="7" s="1"/>
  <c r="W164" i="84"/>
  <c r="S125" i="7" s="1"/>
  <c r="W163" i="84"/>
  <c r="Y165" i="84"/>
  <c r="U373" i="7" s="1"/>
  <c r="AA165" i="84"/>
  <c r="W373" i="7" s="1"/>
  <c r="AC163" i="84"/>
  <c r="AC164" i="84"/>
  <c r="Y125" i="7" s="1"/>
  <c r="AE164" i="84"/>
  <c r="AA125" i="7" s="1"/>
  <c r="AE163" i="84"/>
  <c r="AG165" i="84"/>
  <c r="AC373" i="7" s="1"/>
  <c r="AI165" i="84"/>
  <c r="AE373" i="7" s="1"/>
  <c r="P175" i="84"/>
  <c r="L374" i="7" s="1"/>
  <c r="Z173" i="84"/>
  <c r="AD173" i="84"/>
  <c r="Q183" i="84"/>
  <c r="S184" i="84"/>
  <c r="O127" i="7" s="1"/>
  <c r="S183" i="84"/>
  <c r="U184" i="84"/>
  <c r="Q127" i="7" s="1"/>
  <c r="U185" i="84"/>
  <c r="Q375" i="7" s="1"/>
  <c r="W185" i="84"/>
  <c r="S375" i="7" s="1"/>
  <c r="Y183" i="84"/>
  <c r="AA184" i="84"/>
  <c r="W127" i="7" s="1"/>
  <c r="AA183" i="84"/>
  <c r="AC184" i="84"/>
  <c r="Y127" i="7" s="1"/>
  <c r="AC185" i="84"/>
  <c r="Y375" i="7" s="1"/>
  <c r="AE185" i="84"/>
  <c r="AA375" i="7" s="1"/>
  <c r="AG183" i="84"/>
  <c r="AI184" i="84"/>
  <c r="AE127" i="7" s="1"/>
  <c r="AI183" i="84"/>
  <c r="P83" i="84"/>
  <c r="L366" i="7" s="1"/>
  <c r="R81" i="84"/>
  <c r="R82" i="84"/>
  <c r="N118" i="7"/>
  <c r="R83" i="84"/>
  <c r="N366" i="7" s="1"/>
  <c r="T83" i="84"/>
  <c r="P366" i="7"/>
  <c r="T82" i="84"/>
  <c r="P118" i="7" s="1"/>
  <c r="T81" i="84"/>
  <c r="V82" i="84"/>
  <c r="R118" i="7" s="1"/>
  <c r="V83" i="84"/>
  <c r="R366" i="7"/>
  <c r="X82" i="84"/>
  <c r="T118" i="7" s="1"/>
  <c r="T366" i="7"/>
  <c r="X81" i="84"/>
  <c r="Z81" i="84"/>
  <c r="Z82" i="84"/>
  <c r="V118" i="7"/>
  <c r="Z83" i="84"/>
  <c r="V366" i="7" s="1"/>
  <c r="AB83" i="84"/>
  <c r="X366" i="7"/>
  <c r="AB82" i="84"/>
  <c r="X118" i="7" s="1"/>
  <c r="AB81" i="84"/>
  <c r="AD82" i="84"/>
  <c r="Z118" i="7"/>
  <c r="AD81" i="84"/>
  <c r="AD83" i="84"/>
  <c r="Z366" i="7"/>
  <c r="AF82" i="84"/>
  <c r="AB118" i="7" s="1"/>
  <c r="AF81" i="84"/>
  <c r="AH83" i="84"/>
  <c r="AD366" i="7" s="1"/>
  <c r="Q98" i="84"/>
  <c r="M119" i="7" s="1"/>
  <c r="S99" i="84"/>
  <c r="O367" i="7" s="1"/>
  <c r="U99" i="84"/>
  <c r="Q367" i="7"/>
  <c r="U98" i="84"/>
  <c r="Q119" i="7" s="1"/>
  <c r="W98" i="84"/>
  <c r="S119" i="7"/>
  <c r="W99" i="84"/>
  <c r="S367" i="7" s="1"/>
  <c r="U367" i="7"/>
  <c r="Y98" i="84"/>
  <c r="U119" i="7" s="1"/>
  <c r="AA99" i="84"/>
  <c r="W367" i="7" s="1"/>
  <c r="AC99" i="84"/>
  <c r="Y367" i="7"/>
  <c r="AC98" i="84"/>
  <c r="Y119" i="7" s="1"/>
  <c r="AE98" i="84"/>
  <c r="AA119" i="7"/>
  <c r="AE99" i="84"/>
  <c r="AA367" i="7" s="1"/>
  <c r="AG98" i="84"/>
  <c r="AC119" i="7" s="1"/>
  <c r="AI99" i="84"/>
  <c r="AE367" i="7" s="1"/>
  <c r="Q115" i="84"/>
  <c r="M368" i="7"/>
  <c r="Q114" i="84"/>
  <c r="M120" i="7" s="1"/>
  <c r="S115" i="84"/>
  <c r="O368" i="7"/>
  <c r="S114" i="84"/>
  <c r="O120" i="7" s="1"/>
  <c r="U114" i="84"/>
  <c r="Q120" i="7" s="1"/>
  <c r="S368" i="7"/>
  <c r="W114" i="84"/>
  <c r="S120" i="7" s="1"/>
  <c r="Y115" i="84"/>
  <c r="U368" i="7"/>
  <c r="Y114" i="84"/>
  <c r="U120" i="7" s="1"/>
  <c r="AA115" i="84"/>
  <c r="W368" i="7"/>
  <c r="AA114" i="84"/>
  <c r="W120" i="7" s="1"/>
  <c r="AC114" i="84"/>
  <c r="Y120" i="7" s="1"/>
  <c r="AA368" i="7"/>
  <c r="AE114" i="84"/>
  <c r="AA120" i="7" s="1"/>
  <c r="AG115" i="84"/>
  <c r="AC368" i="7"/>
  <c r="AG114" i="84"/>
  <c r="AC120" i="7" s="1"/>
  <c r="AI115" i="84"/>
  <c r="AE368" i="7"/>
  <c r="AI114" i="84"/>
  <c r="AE120" i="7" s="1"/>
  <c r="Q123" i="84"/>
  <c r="S123" i="84"/>
  <c r="S124" i="84"/>
  <c r="O121" i="7" s="1"/>
  <c r="U125" i="84"/>
  <c r="Q369" i="7" s="1"/>
  <c r="U123" i="84"/>
  <c r="W124" i="84"/>
  <c r="S121" i="7" s="1"/>
  <c r="Y123" i="84"/>
  <c r="AA123" i="84"/>
  <c r="AA124" i="84"/>
  <c r="W121" i="7" s="1"/>
  <c r="AC125" i="84"/>
  <c r="Y369" i="7" s="1"/>
  <c r="AC123" i="84"/>
  <c r="AE124" i="84"/>
  <c r="AA121" i="7" s="1"/>
  <c r="AG123" i="84"/>
  <c r="AI123" i="84"/>
  <c r="AI124" i="84"/>
  <c r="AE121" i="7" s="1"/>
  <c r="Q133" i="84"/>
  <c r="S135" i="84"/>
  <c r="O370" i="7"/>
  <c r="S134" i="84"/>
  <c r="O122" i="7"/>
  <c r="S133" i="84"/>
  <c r="U133" i="84"/>
  <c r="U135" i="84"/>
  <c r="Q370" i="7"/>
  <c r="U134" i="84"/>
  <c r="Q122" i="7"/>
  <c r="W135" i="84"/>
  <c r="S370" i="7"/>
  <c r="W134" i="84"/>
  <c r="S122" i="7"/>
  <c r="W133" i="84"/>
  <c r="Y133" i="84"/>
  <c r="Y135" i="84"/>
  <c r="U370" i="7"/>
  <c r="Y134" i="84"/>
  <c r="U122" i="7"/>
  <c r="AA135" i="84"/>
  <c r="W370" i="7"/>
  <c r="AA134" i="84"/>
  <c r="W122" i="7"/>
  <c r="AA133" i="84"/>
  <c r="AC133" i="84"/>
  <c r="AC135" i="84"/>
  <c r="Y370" i="7"/>
  <c r="AC134" i="84"/>
  <c r="Y122" i="7"/>
  <c r="AE135" i="84"/>
  <c r="AA370" i="7"/>
  <c r="AE134" i="84"/>
  <c r="AA122" i="7"/>
  <c r="AE133" i="84"/>
  <c r="AG133" i="84"/>
  <c r="AG135" i="84"/>
  <c r="AC370" i="7"/>
  <c r="AG134" i="84"/>
  <c r="AC122" i="7"/>
  <c r="AI134" i="84"/>
  <c r="AE122" i="7"/>
  <c r="P144" i="84"/>
  <c r="L123" i="7"/>
  <c r="P145" i="84"/>
  <c r="L371" i="7" s="1"/>
  <c r="R144" i="84"/>
  <c r="N123" i="7"/>
  <c r="R143" i="84"/>
  <c r="V144" i="84"/>
  <c r="R123" i="7"/>
  <c r="V143" i="84"/>
  <c r="X144" i="84"/>
  <c r="T123" i="7" s="1"/>
  <c r="Z144" i="84"/>
  <c r="V123" i="7"/>
  <c r="Z143" i="84"/>
  <c r="AD144" i="84"/>
  <c r="Z123" i="7"/>
  <c r="AD143" i="84"/>
  <c r="AF144" i="84"/>
  <c r="AB123" i="7" s="1"/>
  <c r="AH144" i="84"/>
  <c r="AD123" i="7"/>
  <c r="AH143" i="84"/>
  <c r="Q155" i="84"/>
  <c r="M372" i="7" s="1"/>
  <c r="S154" i="84"/>
  <c r="O124" i="7" s="1"/>
  <c r="U153" i="84"/>
  <c r="U154" i="84"/>
  <c r="Q124" i="7" s="1"/>
  <c r="W155" i="84"/>
  <c r="S372" i="7" s="1"/>
  <c r="W154" i="84"/>
  <c r="S124" i="7"/>
  <c r="Y155" i="84"/>
  <c r="U372" i="7" s="1"/>
  <c r="AA154" i="84"/>
  <c r="W124" i="7" s="1"/>
  <c r="AC153" i="84"/>
  <c r="AC154" i="84"/>
  <c r="Y124" i="7" s="1"/>
  <c r="AE155" i="84"/>
  <c r="AA372" i="7" s="1"/>
  <c r="AE154" i="84"/>
  <c r="AA124" i="7"/>
  <c r="AG155" i="84"/>
  <c r="AC372" i="7" s="1"/>
  <c r="AI154" i="84"/>
  <c r="AE124" i="7" s="1"/>
  <c r="P164" i="84"/>
  <c r="L125" i="7"/>
  <c r="R163" i="84"/>
  <c r="T164" i="84"/>
  <c r="P125" i="7" s="1"/>
  <c r="X164" i="84"/>
  <c r="T125" i="7"/>
  <c r="AD163" i="84"/>
  <c r="AH163" i="84"/>
  <c r="Q175" i="84"/>
  <c r="M374" i="7" s="1"/>
  <c r="Q173" i="84"/>
  <c r="Q174" i="84"/>
  <c r="M126" i="7" s="1"/>
  <c r="S174" i="84"/>
  <c r="O126" i="7"/>
  <c r="S175" i="84"/>
  <c r="O374" i="7" s="1"/>
  <c r="U175" i="84"/>
  <c r="Q374" i="7"/>
  <c r="U173" i="84"/>
  <c r="W173" i="84"/>
  <c r="W174" i="84"/>
  <c r="S126" i="7" s="1"/>
  <c r="W175" i="84"/>
  <c r="S374" i="7"/>
  <c r="Y175" i="84"/>
  <c r="U374" i="7" s="1"/>
  <c r="Y173" i="84"/>
  <c r="Y174" i="84"/>
  <c r="U126" i="7" s="1"/>
  <c r="AA174" i="84"/>
  <c r="W126" i="7"/>
  <c r="AA175" i="84"/>
  <c r="W374" i="7" s="1"/>
  <c r="AC175" i="84"/>
  <c r="Y374" i="7"/>
  <c r="AC173" i="84"/>
  <c r="AE173" i="84"/>
  <c r="AE174" i="84"/>
  <c r="AA126" i="7" s="1"/>
  <c r="AE175" i="84"/>
  <c r="AA374" i="7"/>
  <c r="AG175" i="84"/>
  <c r="AC374" i="7" s="1"/>
  <c r="AG173" i="84"/>
  <c r="AG174" i="84"/>
  <c r="AC126" i="7" s="1"/>
  <c r="AI174" i="84"/>
  <c r="AE126" i="7"/>
  <c r="AI175" i="84"/>
  <c r="AE374" i="7" s="1"/>
  <c r="R185" i="84"/>
  <c r="N375" i="7" s="1"/>
  <c r="T184" i="84"/>
  <c r="P127" i="7"/>
  <c r="V183" i="84"/>
  <c r="X184" i="84"/>
  <c r="T127" i="7" s="1"/>
  <c r="Z183" i="84"/>
  <c r="AD185" i="84"/>
  <c r="Z375" i="7"/>
  <c r="AH185" i="84"/>
  <c r="AD375" i="7" s="1"/>
  <c r="AG73" i="84"/>
  <c r="AC365" i="7"/>
  <c r="AC73" i="84"/>
  <c r="Y365" i="7"/>
  <c r="Y73" i="84"/>
  <c r="U365" i="7"/>
  <c r="Q73" i="84"/>
  <c r="M365" i="7"/>
  <c r="AF72" i="84"/>
  <c r="AB117" i="7"/>
  <c r="AB72" i="84"/>
  <c r="X117" i="7"/>
  <c r="T72" i="84"/>
  <c r="P117" i="7"/>
  <c r="AA71" i="84"/>
  <c r="S71" i="84"/>
  <c r="AD63" i="84"/>
  <c r="Z364" i="7" s="1"/>
  <c r="V63" i="84"/>
  <c r="R364" i="7" s="1"/>
  <c r="AB61" i="84"/>
  <c r="T73" i="84"/>
  <c r="P365" i="7" s="1"/>
  <c r="AA72" i="84"/>
  <c r="W117" i="7" s="1"/>
  <c r="AD71" i="84"/>
  <c r="P71" i="84"/>
  <c r="AH63" i="84"/>
  <c r="AD364" i="7"/>
  <c r="AH53" i="84"/>
  <c r="AD363" i="7"/>
  <c r="AD53" i="84"/>
  <c r="Z363" i="7"/>
  <c r="Z53" i="84"/>
  <c r="V363" i="7"/>
  <c r="V53" i="84"/>
  <c r="R363" i="7"/>
  <c r="R53" i="84"/>
  <c r="N363" i="7"/>
  <c r="AG52" i="84"/>
  <c r="AC115" i="7"/>
  <c r="AC52" i="84"/>
  <c r="Y115" i="7"/>
  <c r="Y52" i="84"/>
  <c r="U115" i="7"/>
  <c r="U52" i="84"/>
  <c r="Q115" i="7"/>
  <c r="Q52" i="84"/>
  <c r="M115" i="7"/>
  <c r="AF51" i="84"/>
  <c r="AD51" i="84"/>
  <c r="AB51" i="84"/>
  <c r="X51" i="84"/>
  <c r="V51" i="84"/>
  <c r="T51" i="84"/>
  <c r="L363" i="7"/>
  <c r="P51" i="84"/>
  <c r="AF52" i="84"/>
  <c r="AB115" i="7"/>
  <c r="AB52" i="84"/>
  <c r="X115" i="7" s="1"/>
  <c r="X52" i="84"/>
  <c r="T115" i="7"/>
  <c r="V52" i="84"/>
  <c r="R115" i="7" s="1"/>
  <c r="R52" i="84"/>
  <c r="N115" i="7"/>
  <c r="AC51" i="84"/>
  <c r="O53" i="84"/>
  <c r="H363" i="7"/>
  <c r="O51" i="84"/>
  <c r="AD52" i="84"/>
  <c r="Z115" i="7"/>
  <c r="T52" i="84"/>
  <c r="P115" i="7"/>
  <c r="W51" i="84"/>
  <c r="P52" i="84"/>
  <c r="L115" i="7" s="1"/>
  <c r="O33" i="84"/>
  <c r="H361" i="7"/>
  <c r="AH72" i="84"/>
  <c r="AD117" i="7" s="1"/>
  <c r="Z72" i="84"/>
  <c r="V117" i="7" s="1"/>
  <c r="R72" i="84"/>
  <c r="N117" i="7" s="1"/>
  <c r="AC71" i="84"/>
  <c r="Y71" i="84"/>
  <c r="U71" i="84"/>
  <c r="AI62" i="84"/>
  <c r="AE116" i="7"/>
  <c r="AE62" i="84"/>
  <c r="AA116" i="7" s="1"/>
  <c r="AA62" i="84"/>
  <c r="W116" i="7"/>
  <c r="W62" i="84"/>
  <c r="S116" i="7" s="1"/>
  <c r="S62" i="84"/>
  <c r="O116" i="7"/>
  <c r="AH61" i="84"/>
  <c r="V61" i="84"/>
  <c r="R61" i="84"/>
  <c r="AA63" i="84"/>
  <c r="W364" i="7" s="1"/>
  <c r="S63" i="84"/>
  <c r="O364" i="7" s="1"/>
  <c r="E113" i="7"/>
  <c r="P33" i="84"/>
  <c r="L361" i="7"/>
  <c r="Z31" i="84"/>
  <c r="AD31" i="84"/>
  <c r="AH31" i="84"/>
  <c r="Q32" i="84"/>
  <c r="M113" i="7"/>
  <c r="S32" i="84"/>
  <c r="O113" i="7"/>
  <c r="W32" i="84"/>
  <c r="S113" i="7" s="1"/>
  <c r="Y32" i="84"/>
  <c r="U113" i="7" s="1"/>
  <c r="AC32" i="84"/>
  <c r="Y113" i="7" s="1"/>
  <c r="AE32" i="84"/>
  <c r="AG32" i="84"/>
  <c r="AC113" i="7" s="1"/>
  <c r="AH43" i="84"/>
  <c r="AD362" i="7" s="1"/>
  <c r="J113" i="7"/>
  <c r="P32" i="84"/>
  <c r="Q31" i="84"/>
  <c r="S31" i="84"/>
  <c r="U31" i="84"/>
  <c r="AA31" i="84"/>
  <c r="AC31" i="84"/>
  <c r="AE31" i="84"/>
  <c r="AG31" i="84"/>
  <c r="AI31" i="84"/>
  <c r="R32" i="84"/>
  <c r="X32" i="84"/>
  <c r="T113" i="7"/>
  <c r="Z32" i="84"/>
  <c r="V113" i="7"/>
  <c r="AD32" i="84"/>
  <c r="Z113" i="7"/>
  <c r="Q33" i="84"/>
  <c r="M361" i="7" s="1"/>
  <c r="S33" i="84"/>
  <c r="O361" i="7"/>
  <c r="U33" i="84"/>
  <c r="Q361" i="7" s="1"/>
  <c r="Y33" i="84"/>
  <c r="U361" i="7" s="1"/>
  <c r="AC33" i="84"/>
  <c r="Y361" i="7" s="1"/>
  <c r="AE33" i="84"/>
  <c r="AA361" i="7"/>
  <c r="AG33" i="84"/>
  <c r="AC361" i="7" s="1"/>
  <c r="AI33" i="84"/>
  <c r="AE361" i="7"/>
  <c r="O31" i="84"/>
  <c r="O43" i="84"/>
  <c r="H362" i="7" s="1"/>
  <c r="J362" i="7" s="1"/>
  <c r="Q41" i="84"/>
  <c r="W41" i="84"/>
  <c r="Y41" i="84"/>
  <c r="AE41" i="84"/>
  <c r="AG41" i="84"/>
  <c r="T42" i="84"/>
  <c r="P114" i="7" s="1"/>
  <c r="X42" i="84"/>
  <c r="T114" i="7" s="1"/>
  <c r="AB42" i="84"/>
  <c r="X114" i="7" s="1"/>
  <c r="AF42" i="84"/>
  <c r="AB114" i="7" s="1"/>
  <c r="Q43" i="84"/>
  <c r="M362" i="7" s="1"/>
  <c r="U43" i="84"/>
  <c r="Q362" i="7" s="1"/>
  <c r="Y43" i="84"/>
  <c r="U362" i="7" s="1"/>
  <c r="AC43" i="84"/>
  <c r="Y362" i="7" s="1"/>
  <c r="AG43" i="84"/>
  <c r="AC362" i="7" s="1"/>
  <c r="O42" i="84"/>
  <c r="H114" i="7" s="1"/>
  <c r="R41" i="84"/>
  <c r="X41" i="84"/>
  <c r="Z41" i="84"/>
  <c r="AF41" i="84"/>
  <c r="AH41" i="84"/>
  <c r="S42" i="84"/>
  <c r="O114" i="7" s="1"/>
  <c r="W42" i="84"/>
  <c r="S114" i="7" s="1"/>
  <c r="AA42" i="84"/>
  <c r="W114" i="7" s="1"/>
  <c r="AE42" i="84"/>
  <c r="AA114" i="7" s="1"/>
  <c r="AI42" i="84"/>
  <c r="AE114" i="7" s="1"/>
  <c r="T43" i="84"/>
  <c r="P362" i="7" s="1"/>
  <c r="X43" i="84"/>
  <c r="T362" i="7" s="1"/>
  <c r="AB43" i="84"/>
  <c r="X362" i="7" s="1"/>
  <c r="AF43" i="84"/>
  <c r="AB362" i="7" s="1"/>
  <c r="J130" i="7"/>
  <c r="E112" i="7"/>
  <c r="N113" i="7"/>
  <c r="AA113" i="7"/>
  <c r="P22" i="84"/>
  <c r="L112" i="7"/>
  <c r="U21" i="84"/>
  <c r="W21" i="84"/>
  <c r="AC21" i="84"/>
  <c r="AE21" i="84"/>
  <c r="R22" i="84"/>
  <c r="N112" i="7"/>
  <c r="V22" i="84"/>
  <c r="R112" i="7"/>
  <c r="Z22" i="84"/>
  <c r="V112" i="7"/>
  <c r="AD22" i="84"/>
  <c r="Z112" i="7"/>
  <c r="AH22" i="84"/>
  <c r="AD112" i="7"/>
  <c r="S23" i="84"/>
  <c r="O360" i="7"/>
  <c r="W23" i="84"/>
  <c r="S360" i="7"/>
  <c r="AA23" i="84"/>
  <c r="W360" i="7"/>
  <c r="AE23" i="84"/>
  <c r="AA360" i="7"/>
  <c r="AI23" i="84"/>
  <c r="AE360" i="7"/>
  <c r="L360" i="7"/>
  <c r="R21" i="84"/>
  <c r="V21" i="84"/>
  <c r="X21" i="84"/>
  <c r="AD21" i="84"/>
  <c r="AF21" i="84"/>
  <c r="Q22" i="84"/>
  <c r="M112" i="7"/>
  <c r="S22" i="84"/>
  <c r="O112" i="7" s="1"/>
  <c r="U22" i="84"/>
  <c r="Q112" i="7"/>
  <c r="W22" i="84"/>
  <c r="S112" i="7" s="1"/>
  <c r="Y22" i="84"/>
  <c r="U112" i="7"/>
  <c r="AA22" i="84"/>
  <c r="W112" i="7" s="1"/>
  <c r="AC22" i="84"/>
  <c r="Y112" i="7"/>
  <c r="AE22" i="84"/>
  <c r="AA112" i="7" s="1"/>
  <c r="AG22" i="84"/>
  <c r="AC112" i="7"/>
  <c r="AI22" i="84"/>
  <c r="AE112" i="7" s="1"/>
  <c r="R23" i="84"/>
  <c r="N360" i="7"/>
  <c r="T23" i="84"/>
  <c r="P360" i="7" s="1"/>
  <c r="V23" i="84"/>
  <c r="R360" i="7"/>
  <c r="X23" i="84"/>
  <c r="T360" i="7" s="1"/>
  <c r="Z23" i="84"/>
  <c r="V360" i="7"/>
  <c r="AB23" i="84"/>
  <c r="X360" i="7" s="1"/>
  <c r="AD23" i="84"/>
  <c r="Z360" i="7"/>
  <c r="AF23" i="84"/>
  <c r="AB360" i="7" s="1"/>
  <c r="AH23" i="84"/>
  <c r="AD360" i="7"/>
  <c r="O21" i="84"/>
  <c r="Q12" i="84"/>
  <c r="M111" i="7" s="1"/>
  <c r="U12" i="84"/>
  <c r="Q111" i="7" s="1"/>
  <c r="Y12" i="84"/>
  <c r="U111" i="7" s="1"/>
  <c r="AA12" i="84"/>
  <c r="W111" i="7"/>
  <c r="AC12" i="84"/>
  <c r="Y111" i="7" s="1"/>
  <c r="AE12" i="84"/>
  <c r="AA111" i="7" s="1"/>
  <c r="AG12" i="84"/>
  <c r="AC111" i="7" s="1"/>
  <c r="AI12" i="84"/>
  <c r="AE111" i="7"/>
  <c r="R13" i="84"/>
  <c r="N359" i="7" s="1"/>
  <c r="T13" i="84"/>
  <c r="P359" i="7" s="1"/>
  <c r="V13" i="84"/>
  <c r="R359" i="7" s="1"/>
  <c r="X13" i="84"/>
  <c r="T359" i="7"/>
  <c r="Z13" i="84"/>
  <c r="V359" i="7" s="1"/>
  <c r="AB13" i="84"/>
  <c r="X359" i="7" s="1"/>
  <c r="AD13" i="84"/>
  <c r="Z359" i="7" s="1"/>
  <c r="AF13" i="84"/>
  <c r="AB359" i="7"/>
  <c r="AH13" i="84"/>
  <c r="AD359" i="7" s="1"/>
  <c r="O12" i="84"/>
  <c r="H111" i="7" s="1"/>
  <c r="J111" i="7" s="1"/>
  <c r="R12" i="84"/>
  <c r="N111" i="7" s="1"/>
  <c r="V12" i="84"/>
  <c r="R111" i="7"/>
  <c r="Z12" i="84"/>
  <c r="V111" i="7" s="1"/>
  <c r="AD12" i="84"/>
  <c r="Z111" i="7" s="1"/>
  <c r="AF12" i="84"/>
  <c r="AB111" i="7" s="1"/>
  <c r="AH12" i="84"/>
  <c r="AD111" i="7"/>
  <c r="Q13" i="84"/>
  <c r="M359" i="7" s="1"/>
  <c r="S13" i="84"/>
  <c r="O359" i="7" s="1"/>
  <c r="U13" i="84"/>
  <c r="Q359" i="7" s="1"/>
  <c r="W13" i="84"/>
  <c r="S359" i="7"/>
  <c r="Y13" i="84"/>
  <c r="U359" i="7" s="1"/>
  <c r="AA13" i="84"/>
  <c r="W359" i="7" s="1"/>
  <c r="AC13" i="84"/>
  <c r="Y359" i="7" s="1"/>
  <c r="AE13" i="84"/>
  <c r="AA359" i="7"/>
  <c r="AG13" i="84"/>
  <c r="AC359" i="7" s="1"/>
  <c r="E111" i="7"/>
  <c r="O13" i="84"/>
  <c r="H359" i="7"/>
  <c r="J359" i="7" s="1"/>
  <c r="J114" i="7"/>
  <c r="L113" i="7"/>
  <c r="B28" i="82"/>
  <c r="B27" i="82"/>
  <c r="B4" i="82"/>
  <c r="B5" i="82"/>
  <c r="B6" i="82" s="1"/>
  <c r="B7" i="82" s="1"/>
  <c r="B8" i="82" s="1"/>
  <c r="B9" i="82" s="1"/>
  <c r="B10" i="82" s="1"/>
  <c r="B11" i="82" s="1"/>
  <c r="B12" i="82" s="1"/>
  <c r="B13" i="82" s="1"/>
  <c r="B14" i="82" s="1"/>
  <c r="B15" i="82" s="1"/>
  <c r="B16" i="82" s="1"/>
  <c r="B17" i="82" s="1"/>
  <c r="B18" i="82" s="1"/>
  <c r="B19" i="82" s="1"/>
  <c r="B20" i="82" s="1"/>
  <c r="B21" i="82" s="1"/>
  <c r="B22" i="82" s="1"/>
  <c r="B23" i="82" s="1"/>
  <c r="B24" i="82" s="1"/>
  <c r="D69" i="79"/>
  <c r="P38" i="79"/>
  <c r="Y37" i="79"/>
  <c r="X37" i="79"/>
  <c r="W37" i="79"/>
  <c r="I37" i="79"/>
  <c r="Y36" i="79"/>
  <c r="X36" i="79"/>
  <c r="W36" i="79"/>
  <c r="Y35" i="79"/>
  <c r="X35" i="79"/>
  <c r="W35" i="79"/>
  <c r="Y34" i="79"/>
  <c r="X34" i="79"/>
  <c r="W34" i="79"/>
  <c r="Y33" i="79"/>
  <c r="X33" i="79"/>
  <c r="W33" i="79"/>
  <c r="Y32" i="79"/>
  <c r="X32" i="79"/>
  <c r="W32" i="79"/>
  <c r="I32" i="79"/>
  <c r="Y31" i="79"/>
  <c r="X31" i="79"/>
  <c r="W31" i="79"/>
  <c r="Y30" i="79"/>
  <c r="X30" i="79"/>
  <c r="W30" i="79"/>
  <c r="Y29" i="79"/>
  <c r="X29" i="79"/>
  <c r="W29" i="79"/>
  <c r="Y28" i="79"/>
  <c r="X28" i="79"/>
  <c r="W28" i="79"/>
  <c r="Y27" i="79"/>
  <c r="X27" i="79"/>
  <c r="W27" i="79"/>
  <c r="Y26" i="79"/>
  <c r="X26" i="79"/>
  <c r="W26" i="79"/>
  <c r="Y25" i="79"/>
  <c r="X25" i="79"/>
  <c r="W25" i="79"/>
  <c r="Y24" i="79"/>
  <c r="X24" i="79"/>
  <c r="W24" i="79"/>
  <c r="Y23" i="79"/>
  <c r="X23" i="79"/>
  <c r="W23" i="79"/>
  <c r="Y22" i="79"/>
  <c r="X22" i="79"/>
  <c r="W22" i="79"/>
  <c r="Y21" i="79"/>
  <c r="X21" i="79"/>
  <c r="W21" i="79"/>
  <c r="Y20" i="79"/>
  <c r="X20" i="79"/>
  <c r="W20" i="79"/>
  <c r="Y19" i="79"/>
  <c r="X19" i="79"/>
  <c r="W19" i="79"/>
  <c r="Y18" i="79"/>
  <c r="X18" i="79"/>
  <c r="W18" i="79"/>
  <c r="Y17" i="79"/>
  <c r="X17" i="79"/>
  <c r="W17" i="79"/>
  <c r="Y16" i="79"/>
  <c r="X16" i="79"/>
  <c r="W16" i="79"/>
  <c r="Y15" i="79"/>
  <c r="X15" i="79"/>
  <c r="W15" i="79"/>
  <c r="Y14" i="79"/>
  <c r="X14" i="79"/>
  <c r="W14" i="79"/>
  <c r="Y13" i="79"/>
  <c r="X13" i="79"/>
  <c r="W13" i="79"/>
  <c r="Y12" i="79"/>
  <c r="X12" i="79"/>
  <c r="W12" i="79"/>
  <c r="W38" i="79" s="1"/>
  <c r="W39" i="79" s="1"/>
  <c r="Y11" i="79"/>
  <c r="X11" i="79"/>
  <c r="W11" i="79"/>
  <c r="Y10" i="79"/>
  <c r="X10" i="79"/>
  <c r="W10" i="79"/>
  <c r="Y9" i="79"/>
  <c r="X9" i="79"/>
  <c r="W9" i="79"/>
  <c r="Y8" i="79"/>
  <c r="Y38" i="79" s="1"/>
  <c r="Y39" i="79" s="1"/>
  <c r="X8" i="79"/>
  <c r="W8" i="79"/>
  <c r="F3" i="79"/>
  <c r="X38" i="79"/>
  <c r="X39" i="79" s="1"/>
  <c r="B47" i="79"/>
  <c r="I21" i="79"/>
  <c r="J535" i="7"/>
  <c r="J553" i="7" s="1"/>
  <c r="C96" i="7"/>
  <c r="J503" i="7"/>
  <c r="L501" i="7"/>
  <c r="M501" i="7" s="1"/>
  <c r="N501" i="7" s="1"/>
  <c r="O501" i="7" s="1"/>
  <c r="P501" i="7" s="1"/>
  <c r="Q501" i="7" s="1"/>
  <c r="R501" i="7" s="1"/>
  <c r="S501" i="7" s="1"/>
  <c r="T501" i="7" s="1"/>
  <c r="U501" i="7" s="1"/>
  <c r="V501" i="7" s="1"/>
  <c r="W501" i="7" s="1"/>
  <c r="X501" i="7" s="1"/>
  <c r="Y501" i="7" s="1"/>
  <c r="Z501" i="7" s="1"/>
  <c r="AA501" i="7" s="1"/>
  <c r="AB501" i="7" s="1"/>
  <c r="AC501" i="7" s="1"/>
  <c r="AD501" i="7" s="1"/>
  <c r="AE501" i="7" s="1"/>
  <c r="J463" i="7"/>
  <c r="L461" i="7"/>
  <c r="M461" i="7"/>
  <c r="N461" i="7"/>
  <c r="O461" i="7" s="1"/>
  <c r="P461" i="7" s="1"/>
  <c r="Q461" i="7" s="1"/>
  <c r="R461" i="7" s="1"/>
  <c r="S461" i="7" s="1"/>
  <c r="T461" i="7" s="1"/>
  <c r="U461" i="7" s="1"/>
  <c r="V461" i="7" s="1"/>
  <c r="W461" i="7" s="1"/>
  <c r="X461" i="7" s="1"/>
  <c r="Y461" i="7" s="1"/>
  <c r="Z461" i="7" s="1"/>
  <c r="AA461" i="7" s="1"/>
  <c r="AB461" i="7" s="1"/>
  <c r="AC461" i="7" s="1"/>
  <c r="AD461" i="7" s="1"/>
  <c r="AE461" i="7" s="1"/>
  <c r="J421" i="7"/>
  <c r="L419" i="7"/>
  <c r="M419" i="7"/>
  <c r="N419" i="7" s="1"/>
  <c r="O419" i="7" s="1"/>
  <c r="P419" i="7" s="1"/>
  <c r="Q419" i="7" s="1"/>
  <c r="R419" i="7" s="1"/>
  <c r="S419" i="7" s="1"/>
  <c r="T419" i="7" s="1"/>
  <c r="U419" i="7" s="1"/>
  <c r="V419" i="7" s="1"/>
  <c r="W419" i="7" s="1"/>
  <c r="X419" i="7" s="1"/>
  <c r="Y419" i="7" s="1"/>
  <c r="Z419" i="7" s="1"/>
  <c r="AA419" i="7" s="1"/>
  <c r="AB419" i="7" s="1"/>
  <c r="AC419" i="7" s="1"/>
  <c r="AD419" i="7" s="1"/>
  <c r="AE419" i="7" s="1"/>
  <c r="L390" i="7"/>
  <c r="M390" i="7" s="1"/>
  <c r="N390" i="7" s="1"/>
  <c r="O390" i="7" s="1"/>
  <c r="P390" i="7" s="1"/>
  <c r="Q390" i="7" s="1"/>
  <c r="R390" i="7" s="1"/>
  <c r="S390" i="7" s="1"/>
  <c r="T390" i="7" s="1"/>
  <c r="U390" i="7" s="1"/>
  <c r="V390" i="7" s="1"/>
  <c r="W390" i="7" s="1"/>
  <c r="X390" i="7" s="1"/>
  <c r="Y390" i="7" s="1"/>
  <c r="Z390" i="7" s="1"/>
  <c r="AA390" i="7" s="1"/>
  <c r="AB390" i="7" s="1"/>
  <c r="AC390" i="7" s="1"/>
  <c r="AD390" i="7" s="1"/>
  <c r="AE390" i="7" s="1"/>
  <c r="L357" i="7"/>
  <c r="M357" i="7"/>
  <c r="N357" i="7" s="1"/>
  <c r="O357" i="7" s="1"/>
  <c r="P357" i="7" s="1"/>
  <c r="Q357" i="7" s="1"/>
  <c r="R357" i="7" s="1"/>
  <c r="S357" i="7" s="1"/>
  <c r="T357" i="7" s="1"/>
  <c r="U357" i="7" s="1"/>
  <c r="V357" i="7" s="1"/>
  <c r="W357" i="7" s="1"/>
  <c r="X357" i="7" s="1"/>
  <c r="Y357" i="7" s="1"/>
  <c r="Z357" i="7" s="1"/>
  <c r="AA357" i="7" s="1"/>
  <c r="AB357" i="7" s="1"/>
  <c r="AC357" i="7" s="1"/>
  <c r="AD357" i="7" s="1"/>
  <c r="AE357" i="7" s="1"/>
  <c r="L254" i="7"/>
  <c r="M254" i="7" s="1"/>
  <c r="N254" i="7" s="1"/>
  <c r="O254" i="7" s="1"/>
  <c r="P254" i="7" s="1"/>
  <c r="Q254" i="7" s="1"/>
  <c r="R254" i="7" s="1"/>
  <c r="S254" i="7" s="1"/>
  <c r="T254" i="7" s="1"/>
  <c r="U254" i="7" s="1"/>
  <c r="V254" i="7" s="1"/>
  <c r="W254" i="7" s="1"/>
  <c r="X254" i="7" s="1"/>
  <c r="Y254" i="7" s="1"/>
  <c r="Z254" i="7" s="1"/>
  <c r="AA254" i="7" s="1"/>
  <c r="AB254" i="7" s="1"/>
  <c r="AC254" i="7" s="1"/>
  <c r="AD254" i="7" s="1"/>
  <c r="AE254" i="7" s="1"/>
  <c r="L214" i="7"/>
  <c r="M214" i="7"/>
  <c r="N214" i="7" s="1"/>
  <c r="O214" i="7" s="1"/>
  <c r="P214" i="7" s="1"/>
  <c r="Q214" i="7" s="1"/>
  <c r="R214" i="7" s="1"/>
  <c r="S214" i="7" s="1"/>
  <c r="T214" i="7" s="1"/>
  <c r="U214" i="7" s="1"/>
  <c r="V214" i="7" s="1"/>
  <c r="W214" i="7" s="1"/>
  <c r="X214" i="7" s="1"/>
  <c r="Y214" i="7" s="1"/>
  <c r="Z214" i="7" s="1"/>
  <c r="AA214" i="7" s="1"/>
  <c r="AB214" i="7" s="1"/>
  <c r="AC214" i="7" s="1"/>
  <c r="AD214" i="7" s="1"/>
  <c r="AE214" i="7" s="1"/>
  <c r="J194" i="7"/>
  <c r="J191" i="7"/>
  <c r="J179" i="7"/>
  <c r="J176" i="7"/>
  <c r="J156" i="7"/>
  <c r="L172" i="7"/>
  <c r="M172" i="7" s="1"/>
  <c r="N172" i="7" s="1"/>
  <c r="O172" i="7" s="1"/>
  <c r="P172" i="7" s="1"/>
  <c r="Q172" i="7" s="1"/>
  <c r="R172" i="7" s="1"/>
  <c r="S172" i="7" s="1"/>
  <c r="T172" i="7" s="1"/>
  <c r="U172" i="7" s="1"/>
  <c r="V172" i="7" s="1"/>
  <c r="W172" i="7" s="1"/>
  <c r="X172" i="7" s="1"/>
  <c r="Y172" i="7" s="1"/>
  <c r="Z172" i="7" s="1"/>
  <c r="AA172" i="7" s="1"/>
  <c r="AB172" i="7" s="1"/>
  <c r="AC172" i="7" s="1"/>
  <c r="AD172" i="7" s="1"/>
  <c r="AE172" i="7" s="1"/>
  <c r="L142" i="7"/>
  <c r="M142" i="7" s="1"/>
  <c r="N142" i="7"/>
  <c r="O142" i="7" s="1"/>
  <c r="P142" i="7" s="1"/>
  <c r="Q142" i="7" s="1"/>
  <c r="R142" i="7" s="1"/>
  <c r="S142" i="7" s="1"/>
  <c r="T142" i="7" s="1"/>
  <c r="U142" i="7" s="1"/>
  <c r="V142" i="7" s="1"/>
  <c r="W142" i="7" s="1"/>
  <c r="X142" i="7" s="1"/>
  <c r="Y142" i="7" s="1"/>
  <c r="Z142" i="7" s="1"/>
  <c r="AA142" i="7" s="1"/>
  <c r="AB142" i="7" s="1"/>
  <c r="AC142" i="7" s="1"/>
  <c r="AD142" i="7" s="1"/>
  <c r="AE142" i="7" s="1"/>
  <c r="L109" i="7"/>
  <c r="M109" i="7" s="1"/>
  <c r="N109" i="7" s="1"/>
  <c r="O109" i="7" s="1"/>
  <c r="P109" i="7" s="1"/>
  <c r="Q109" i="7" s="1"/>
  <c r="R109" i="7" s="1"/>
  <c r="S109" i="7" s="1"/>
  <c r="T109" i="7" s="1"/>
  <c r="U109" i="7" s="1"/>
  <c r="V109" i="7" s="1"/>
  <c r="W109" i="7" s="1"/>
  <c r="X109" i="7" s="1"/>
  <c r="Y109" i="7" s="1"/>
  <c r="Z109" i="7" s="1"/>
  <c r="AA109" i="7" s="1"/>
  <c r="AB109" i="7" s="1"/>
  <c r="AC109" i="7" s="1"/>
  <c r="AD109" i="7" s="1"/>
  <c r="AE109" i="7" s="1"/>
  <c r="J117" i="7"/>
  <c r="J144" i="7"/>
  <c r="J146" i="7"/>
  <c r="J148" i="7"/>
  <c r="J149" i="7"/>
  <c r="J150" i="7"/>
  <c r="J152" i="7"/>
  <c r="J153" i="7"/>
  <c r="J157" i="7"/>
  <c r="J158" i="7"/>
  <c r="J175" i="7"/>
  <c r="J178" i="7"/>
  <c r="J182" i="7"/>
  <c r="J184" i="7"/>
  <c r="J186" i="7"/>
  <c r="J188" i="7"/>
  <c r="J190" i="7"/>
  <c r="J196" i="7"/>
  <c r="J199" i="7"/>
  <c r="J200" i="7"/>
  <c r="J209" i="7"/>
  <c r="J256" i="7"/>
  <c r="J288" i="7"/>
  <c r="J306" i="7"/>
  <c r="C95" i="7" s="1"/>
  <c r="J330" i="7"/>
  <c r="C94" i="7"/>
  <c r="I94" i="7" s="1"/>
  <c r="G46" i="7"/>
  <c r="I46" i="7"/>
  <c r="K46" i="7"/>
  <c r="C56" i="7"/>
  <c r="M497" i="7"/>
  <c r="L14" i="86" s="1"/>
  <c r="N457" i="7"/>
  <c r="M13" i="86"/>
  <c r="O282" i="7"/>
  <c r="N8" i="86" s="1"/>
  <c r="O250" i="7"/>
  <c r="N7" i="86" s="1"/>
  <c r="O210" i="7"/>
  <c r="N6" i="86" s="1"/>
  <c r="P457" i="7"/>
  <c r="O13" i="86"/>
  <c r="Q497" i="7"/>
  <c r="P14" i="86" s="1"/>
  <c r="Q282" i="7"/>
  <c r="P8" i="86"/>
  <c r="S250" i="7"/>
  <c r="R7" i="86" s="1"/>
  <c r="S210" i="7"/>
  <c r="R6" i="86" s="1"/>
  <c r="T457" i="7"/>
  <c r="S13" i="86" s="1"/>
  <c r="U497" i="7"/>
  <c r="T14" i="86" s="1"/>
  <c r="U282" i="7"/>
  <c r="T8" i="86" s="1"/>
  <c r="W250" i="7"/>
  <c r="V7" i="86"/>
  <c r="W210" i="7"/>
  <c r="V6" i="86" s="1"/>
  <c r="X457" i="7"/>
  <c r="W13" i="86" s="1"/>
  <c r="Y497" i="7"/>
  <c r="X14" i="86" s="1"/>
  <c r="Y282" i="7"/>
  <c r="X8" i="86" s="1"/>
  <c r="AA210" i="7"/>
  <c r="Z6" i="86"/>
  <c r="AA250" i="7"/>
  <c r="Z7" i="86" s="1"/>
  <c r="AB497" i="7"/>
  <c r="AA14" i="86" s="1"/>
  <c r="AB457" i="7"/>
  <c r="AA13" i="86"/>
  <c r="AC497" i="7"/>
  <c r="AB14" i="86" s="1"/>
  <c r="K463" i="7"/>
  <c r="AF463" i="7"/>
  <c r="K421" i="7"/>
  <c r="AF421" i="7" s="1"/>
  <c r="K282" i="7"/>
  <c r="AF467" i="7"/>
  <c r="K471" i="7"/>
  <c r="AF471" i="7" s="1"/>
  <c r="AF496" i="7"/>
  <c r="K465" i="7"/>
  <c r="AF465" i="7"/>
  <c r="K468" i="7"/>
  <c r="AF468" i="7"/>
  <c r="K472" i="7"/>
  <c r="AF472" i="7"/>
  <c r="AF482" i="7"/>
  <c r="K464" i="7"/>
  <c r="AF464" i="7" s="1"/>
  <c r="K469" i="7"/>
  <c r="AF469" i="7"/>
  <c r="K474" i="7"/>
  <c r="AF474" i="7" s="1"/>
  <c r="K483" i="7"/>
  <c r="AF483" i="7"/>
  <c r="K466" i="7"/>
  <c r="AF466" i="7" s="1"/>
  <c r="K470" i="7"/>
  <c r="AF470" i="7"/>
  <c r="K475" i="7"/>
  <c r="AF475" i="7" s="1"/>
  <c r="K495" i="7"/>
  <c r="AF495" i="7"/>
  <c r="K473" i="7"/>
  <c r="AF473" i="7" s="1"/>
  <c r="K186" i="7"/>
  <c r="AF186" i="7"/>
  <c r="K209" i="7"/>
  <c r="AF209" i="7"/>
  <c r="K189" i="7"/>
  <c r="AF189" i="7"/>
  <c r="K200" i="7"/>
  <c r="AF200" i="7"/>
  <c r="K192" i="7"/>
  <c r="AF192" i="7"/>
  <c r="K216" i="7"/>
  <c r="AF216" i="7" s="1"/>
  <c r="K190" i="7"/>
  <c r="AF190" i="7"/>
  <c r="K196" i="7"/>
  <c r="AF196" i="7" s="1"/>
  <c r="K185" i="7"/>
  <c r="AF185" i="7"/>
  <c r="K195" i="7"/>
  <c r="AF195" i="7" s="1"/>
  <c r="K184" i="7"/>
  <c r="AF184" i="7"/>
  <c r="K187" i="7"/>
  <c r="AF187" i="7" s="1"/>
  <c r="K182" i="7"/>
  <c r="AF182" i="7"/>
  <c r="K177" i="7"/>
  <c r="AF177" i="7" s="1"/>
  <c r="K176" i="7"/>
  <c r="AF176" i="7"/>
  <c r="K180" i="7"/>
  <c r="AF180" i="7" s="1"/>
  <c r="K175" i="7"/>
  <c r="AF175" i="7"/>
  <c r="K181" i="7"/>
  <c r="AF181" i="7" s="1"/>
  <c r="K183" i="7"/>
  <c r="AF183" i="7"/>
  <c r="K179" i="7"/>
  <c r="AF179" i="7" s="1"/>
  <c r="AE250" i="7"/>
  <c r="AD7" i="86" s="1"/>
  <c r="AE210" i="7"/>
  <c r="AD6" i="86" s="1"/>
  <c r="G193" i="7"/>
  <c r="J768" i="84"/>
  <c r="O768" i="84" s="1"/>
  <c r="H193" i="7"/>
  <c r="J193" i="7" s="1"/>
  <c r="AD769" i="84"/>
  <c r="Z440" i="7"/>
  <c r="AD768" i="84"/>
  <c r="Z193" i="7" s="1"/>
  <c r="K193" i="7"/>
  <c r="AF193" i="7" s="1"/>
  <c r="G440" i="7"/>
  <c r="J769" i="84"/>
  <c r="O769" i="84"/>
  <c r="H440" i="7" s="1"/>
  <c r="J440" i="7" s="1"/>
  <c r="K510" i="7"/>
  <c r="AF510" i="7"/>
  <c r="N113" i="84"/>
  <c r="N114" i="84"/>
  <c r="N1118" i="84"/>
  <c r="N1116" i="84"/>
  <c r="N1179" i="84"/>
  <c r="N1181" i="84"/>
  <c r="N1041" i="84"/>
  <c r="N1043" i="84"/>
  <c r="N96" i="84"/>
  <c r="AL99" i="84" s="1"/>
  <c r="N98" i="84"/>
  <c r="F87" i="86"/>
  <c r="E87" i="86"/>
  <c r="F91" i="86"/>
  <c r="E91" i="86"/>
  <c r="D91" i="86"/>
  <c r="F97" i="86"/>
  <c r="D97" i="86"/>
  <c r="F104" i="86"/>
  <c r="D104" i="86"/>
  <c r="F108" i="86"/>
  <c r="D108" i="86"/>
  <c r="N601" i="84"/>
  <c r="N598" i="84"/>
  <c r="N616" i="84"/>
  <c r="AF516" i="7"/>
  <c r="K259" i="7"/>
  <c r="AF259" i="7" s="1"/>
  <c r="I93" i="7"/>
  <c r="B27" i="7"/>
  <c r="F46" i="7"/>
  <c r="G47" i="7"/>
  <c r="E96" i="86"/>
  <c r="D96" i="86"/>
  <c r="F98" i="86"/>
  <c r="E98" i="86"/>
  <c r="F102" i="86"/>
  <c r="E102" i="86"/>
  <c r="D102" i="86"/>
  <c r="F105" i="86"/>
  <c r="E105" i="86"/>
  <c r="F107" i="86"/>
  <c r="E107" i="86"/>
  <c r="D107" i="86"/>
  <c r="F109" i="86"/>
  <c r="E109" i="86"/>
  <c r="K273" i="7"/>
  <c r="AF273" i="7" s="1"/>
  <c r="K272" i="7"/>
  <c r="AF272" i="7" s="1"/>
  <c r="K137" i="7"/>
  <c r="AF137" i="7" s="1"/>
  <c r="K384" i="7"/>
  <c r="AF384" i="7"/>
  <c r="AF146" i="7"/>
  <c r="K436" i="7"/>
  <c r="AF436" i="7" s="1"/>
  <c r="M282" i="7"/>
  <c r="L8" i="86"/>
  <c r="J363" i="7"/>
  <c r="J371" i="7"/>
  <c r="J365" i="7"/>
  <c r="U529" i="7"/>
  <c r="T15" i="86" s="1"/>
  <c r="X529" i="7"/>
  <c r="W15" i="86" s="1"/>
  <c r="K281" i="7"/>
  <c r="AF281" i="7"/>
  <c r="K270" i="7"/>
  <c r="AF270" i="7" s="1"/>
  <c r="K263" i="7"/>
  <c r="AF263" i="7" s="1"/>
  <c r="K261" i="7"/>
  <c r="AF261" i="7"/>
  <c r="K267" i="7"/>
  <c r="AF267" i="7" s="1"/>
  <c r="AF247" i="7"/>
  <c r="AF245" i="7"/>
  <c r="K236" i="7"/>
  <c r="AF236" i="7" s="1"/>
  <c r="AF243" i="7"/>
  <c r="K230" i="7"/>
  <c r="AF230" i="7" s="1"/>
  <c r="AF228" i="7"/>
  <c r="K227" i="7"/>
  <c r="AF227" i="7" s="1"/>
  <c r="AF224" i="7"/>
  <c r="K222" i="7"/>
  <c r="AF222" i="7" s="1"/>
  <c r="AF220" i="7"/>
  <c r="K229" i="7"/>
  <c r="AF229" i="7" s="1"/>
  <c r="K206" i="7"/>
  <c r="AF206" i="7"/>
  <c r="K204" i="7"/>
  <c r="AF204" i="7" s="1"/>
  <c r="K450" i="7"/>
  <c r="AF450" i="7"/>
  <c r="K446" i="7"/>
  <c r="AF446" i="7"/>
  <c r="K426" i="7"/>
  <c r="AF426" i="7"/>
  <c r="K412" i="7"/>
  <c r="AF413" i="7"/>
  <c r="K406" i="7"/>
  <c r="AF407" i="7"/>
  <c r="K438" i="7"/>
  <c r="AF438" i="7"/>
  <c r="K434" i="7"/>
  <c r="AF434" i="7"/>
  <c r="K448" i="7"/>
  <c r="AF448" i="7"/>
  <c r="AF201" i="7"/>
  <c r="K432" i="7"/>
  <c r="AF432" i="7"/>
  <c r="K430" i="7"/>
  <c r="AF430" i="7" s="1"/>
  <c r="K428" i="7"/>
  <c r="AF428" i="7"/>
  <c r="K424" i="7"/>
  <c r="AF424" i="7" s="1"/>
  <c r="K422" i="7"/>
  <c r="AF422" i="7"/>
  <c r="K166" i="7"/>
  <c r="AF166" i="7" s="1"/>
  <c r="AF207" i="7"/>
  <c r="AF203" i="7"/>
  <c r="K397" i="7"/>
  <c r="AF398" i="7"/>
  <c r="K165" i="7"/>
  <c r="AF165" i="7" s="1"/>
  <c r="K153" i="7"/>
  <c r="AF153" i="7"/>
  <c r="K155" i="7"/>
  <c r="AF155" i="7"/>
  <c r="AF158" i="7"/>
  <c r="K242" i="7"/>
  <c r="AF242" i="7" s="1"/>
  <c r="K257" i="7"/>
  <c r="AF257" i="7" s="1"/>
  <c r="J325" i="7"/>
  <c r="J331" i="7" s="1"/>
  <c r="N115" i="84"/>
  <c r="N1119" i="84"/>
  <c r="N112" i="84"/>
  <c r="N1042" i="84"/>
  <c r="N1178" i="84"/>
  <c r="AL1181" i="84" s="1"/>
  <c r="D87" i="86"/>
  <c r="E106" i="86"/>
  <c r="E99" i="86"/>
  <c r="D106" i="86"/>
  <c r="N600" i="84"/>
  <c r="N615" i="84"/>
  <c r="AL617" i="84" s="1"/>
  <c r="N733" i="84"/>
  <c r="N617" i="84"/>
  <c r="J361" i="7"/>
  <c r="J115" i="7"/>
  <c r="J112" i="7"/>
  <c r="J367" i="7"/>
  <c r="J123" i="7"/>
  <c r="AD529" i="7"/>
  <c r="AC15" i="86"/>
  <c r="AF518" i="7"/>
  <c r="J280" i="7"/>
  <c r="K525" i="7"/>
  <c r="AF525" i="7" s="1"/>
  <c r="J276" i="7"/>
  <c r="J272" i="7"/>
  <c r="J274" i="7"/>
  <c r="J512" i="7"/>
  <c r="J510" i="7"/>
  <c r="K504" i="7"/>
  <c r="AF504" i="7" s="1"/>
  <c r="K508" i="7"/>
  <c r="AF508" i="7" s="1"/>
  <c r="K505" i="7"/>
  <c r="AF505" i="7"/>
  <c r="J258" i="7"/>
  <c r="J496" i="7"/>
  <c r="K491" i="7"/>
  <c r="AF491" i="7" s="1"/>
  <c r="J244" i="7"/>
  <c r="J242" i="7"/>
  <c r="K492" i="7"/>
  <c r="AF492" i="7" s="1"/>
  <c r="J226" i="7"/>
  <c r="J224" i="7"/>
  <c r="J220" i="7"/>
  <c r="J230" i="7"/>
  <c r="J488" i="7"/>
  <c r="J486" i="7"/>
  <c r="J482" i="7"/>
  <c r="J480" i="7"/>
  <c r="J207" i="7"/>
  <c r="J203" i="7"/>
  <c r="J201" i="7"/>
  <c r="J414" i="7"/>
  <c r="J445" i="7"/>
  <c r="J205" i="7"/>
  <c r="J132" i="7"/>
  <c r="J433" i="7"/>
  <c r="J427" i="7"/>
  <c r="J457" i="7" s="1"/>
  <c r="C85" i="7" s="1"/>
  <c r="J425" i="7"/>
  <c r="J408" i="7"/>
  <c r="J400" i="7"/>
  <c r="J472" i="7"/>
  <c r="J470" i="7"/>
  <c r="J464" i="7"/>
  <c r="J455" i="7"/>
  <c r="J449" i="7"/>
  <c r="J447" i="7"/>
  <c r="J435" i="7"/>
  <c r="J402" i="7"/>
  <c r="M363" i="7"/>
  <c r="L365" i="7"/>
  <c r="O118" i="7"/>
  <c r="N370" i="7"/>
  <c r="C110" i="86"/>
  <c r="L116" i="7"/>
  <c r="L121" i="7"/>
  <c r="P97" i="84"/>
  <c r="P96" i="84"/>
  <c r="R97" i="84"/>
  <c r="R96" i="84"/>
  <c r="T97" i="84"/>
  <c r="V96" i="84"/>
  <c r="V97" i="84"/>
  <c r="X97" i="84"/>
  <c r="X96" i="84"/>
  <c r="Z97" i="84"/>
  <c r="Z96" i="84"/>
  <c r="AB97" i="84"/>
  <c r="AD96" i="84"/>
  <c r="AD97" i="84"/>
  <c r="AF97" i="84"/>
  <c r="AF96" i="84"/>
  <c r="AH97" i="84"/>
  <c r="AH96" i="84"/>
  <c r="E376" i="7"/>
  <c r="AF193" i="84"/>
  <c r="AB193" i="84"/>
  <c r="X193" i="84"/>
  <c r="T193" i="84"/>
  <c r="P195" i="84"/>
  <c r="P522" i="7"/>
  <c r="AJ1537" i="84"/>
  <c r="AK1537" i="84"/>
  <c r="C151" i="86" s="1"/>
  <c r="M521" i="7"/>
  <c r="AJ1527" i="84"/>
  <c r="L524" i="7"/>
  <c r="AJ1557" i="84"/>
  <c r="AK1557" i="84" s="1"/>
  <c r="C153" i="86"/>
  <c r="M517" i="7"/>
  <c r="K517" i="7" s="1"/>
  <c r="AJ1487" i="84"/>
  <c r="AK1487" i="84"/>
  <c r="C146" i="86" s="1"/>
  <c r="N514" i="7"/>
  <c r="AJ1457" i="84"/>
  <c r="AK1457" i="84" s="1"/>
  <c r="C143" i="86" s="1"/>
  <c r="K521" i="7"/>
  <c r="AF521" i="7" s="1"/>
  <c r="AJ1517" i="84"/>
  <c r="K527" i="7"/>
  <c r="AF527" i="7" s="1"/>
  <c r="K528" i="7"/>
  <c r="AF528" i="7"/>
  <c r="AF520" i="7"/>
  <c r="K519" i="7"/>
  <c r="AF519" i="7" s="1"/>
  <c r="AF513" i="7"/>
  <c r="K503" i="7"/>
  <c r="AF503" i="7"/>
  <c r="K512" i="7"/>
  <c r="AF512" i="7"/>
  <c r="K489" i="7"/>
  <c r="AF489" i="7"/>
  <c r="K456" i="7"/>
  <c r="AF456" i="7"/>
  <c r="K454" i="7"/>
  <c r="AF454" i="7" s="1"/>
  <c r="K444" i="7"/>
  <c r="AF444" i="7"/>
  <c r="K455" i="7"/>
  <c r="AF455" i="7" s="1"/>
  <c r="K452" i="7"/>
  <c r="AF452" i="7"/>
  <c r="K144" i="7"/>
  <c r="M1195" i="84"/>
  <c r="M1179" i="84"/>
  <c r="M1177" i="84"/>
  <c r="M1143" i="84"/>
  <c r="M1117" i="84"/>
  <c r="M1115" i="84"/>
  <c r="M1041" i="84"/>
  <c r="M1014" i="84"/>
  <c r="M998" i="84"/>
  <c r="M1194" i="84"/>
  <c r="M1142" i="84"/>
  <c r="M1116" i="84"/>
  <c r="M1040" i="84"/>
  <c r="M997" i="84"/>
  <c r="M833" i="84"/>
  <c r="M831" i="84"/>
  <c r="M765" i="84"/>
  <c r="M730" i="84"/>
  <c r="M615" i="84"/>
  <c r="M599" i="84"/>
  <c r="M597" i="84"/>
  <c r="M112" i="84"/>
  <c r="M95" i="84"/>
  <c r="M1965" i="84"/>
  <c r="M1935" i="84"/>
  <c r="M1895" i="84"/>
  <c r="M1875" i="84"/>
  <c r="M1855" i="84"/>
  <c r="M1815" i="84"/>
  <c r="M1785" i="84"/>
  <c r="M1765" i="84"/>
  <c r="M1725" i="84"/>
  <c r="M1705" i="84"/>
  <c r="M1685" i="84"/>
  <c r="M1645" i="84"/>
  <c r="M1625" i="84"/>
  <c r="M1595" i="84"/>
  <c r="M1555" i="84"/>
  <c r="M1535" i="84"/>
  <c r="M1515" i="84"/>
  <c r="M1475" i="84"/>
  <c r="M1455" i="84"/>
  <c r="M1435" i="84"/>
  <c r="M1395" i="84"/>
  <c r="M1375" i="84"/>
  <c r="M1355" i="84"/>
  <c r="M1305" i="84"/>
  <c r="M1285" i="84"/>
  <c r="M1265" i="84"/>
  <c r="M1225" i="84"/>
  <c r="M1205" i="84"/>
  <c r="M1153" i="84"/>
  <c r="M1081" i="84"/>
  <c r="M1061" i="84"/>
  <c r="M1025" i="84"/>
  <c r="M953" i="84"/>
  <c r="M923" i="84"/>
  <c r="M903" i="84"/>
  <c r="M863" i="84"/>
  <c r="M843" i="84"/>
  <c r="M807" i="84"/>
  <c r="M751" i="84"/>
  <c r="M715" i="84"/>
  <c r="M695" i="84"/>
  <c r="M655" i="84"/>
  <c r="M635" i="84"/>
  <c r="M583" i="84"/>
  <c r="M533" i="84"/>
  <c r="M513" i="84"/>
  <c r="M493" i="84"/>
  <c r="M453" i="84"/>
  <c r="M433" i="84"/>
  <c r="M413" i="84"/>
  <c r="M373" i="84"/>
  <c r="M353" i="84"/>
  <c r="M333" i="84"/>
  <c r="M283" i="84"/>
  <c r="M263" i="84"/>
  <c r="M243" i="84"/>
  <c r="M203" i="84"/>
  <c r="M183" i="84"/>
  <c r="M163" i="84"/>
  <c r="M61" i="84"/>
  <c r="M41" i="84"/>
  <c r="M21" i="84"/>
  <c r="M133" i="84"/>
  <c r="M999" i="84"/>
  <c r="M832" i="84"/>
  <c r="M113" i="84"/>
  <c r="M1945" i="84"/>
  <c r="M1905" i="84"/>
  <c r="M1825" i="84"/>
  <c r="M1775" i="84"/>
  <c r="M1735" i="84"/>
  <c r="M1655" i="84"/>
  <c r="M1615" i="84"/>
  <c r="M1565" i="84"/>
  <c r="M1485" i="84"/>
  <c r="M1445" i="84"/>
  <c r="M1405" i="84"/>
  <c r="M1315" i="84"/>
  <c r="M1275" i="84"/>
  <c r="M1235" i="84"/>
  <c r="M1091" i="84"/>
  <c r="M1051" i="84"/>
  <c r="M963" i="84"/>
  <c r="M873" i="84"/>
  <c r="M817" i="84"/>
  <c r="M777" i="84"/>
  <c r="M665" i="84"/>
  <c r="M625" i="84"/>
  <c r="M553" i="84"/>
  <c r="M463" i="84"/>
  <c r="M423" i="84"/>
  <c r="M383" i="84"/>
  <c r="M303" i="84"/>
  <c r="M253" i="84"/>
  <c r="M213" i="84"/>
  <c r="M123" i="84"/>
  <c r="M31" i="84"/>
  <c r="M81" i="84"/>
  <c r="M766" i="84"/>
  <c r="M729" i="84"/>
  <c r="M614" i="84"/>
  <c r="M111" i="84"/>
  <c r="M96" i="84"/>
  <c r="M1975" i="84"/>
  <c r="M1885" i="84"/>
  <c r="M1845" i="84"/>
  <c r="M1805" i="84"/>
  <c r="M1715" i="84"/>
  <c r="M1675" i="84"/>
  <c r="M1635" i="84"/>
  <c r="M1545" i="84"/>
  <c r="M1505" i="84"/>
  <c r="M1465" i="84"/>
  <c r="M1385" i="84"/>
  <c r="M1345" i="84"/>
  <c r="M1295" i="84"/>
  <c r="M1215" i="84"/>
  <c r="M1127" i="84"/>
  <c r="M1071" i="84"/>
  <c r="M933" i="84"/>
  <c r="M893" i="84"/>
  <c r="M853" i="84"/>
  <c r="M741" i="84"/>
  <c r="M685" i="84"/>
  <c r="M645" i="84"/>
  <c r="M523" i="84"/>
  <c r="M483" i="84"/>
  <c r="M443" i="84"/>
  <c r="M363" i="84"/>
  <c r="M323" i="84"/>
  <c r="M273" i="84"/>
  <c r="M193" i="84"/>
  <c r="M153" i="84"/>
  <c r="M51" i="84"/>
  <c r="AJ768" i="84"/>
  <c r="AJ769" i="84"/>
  <c r="AF33" i="84"/>
  <c r="AB361" i="7"/>
  <c r="X33" i="84"/>
  <c r="T361" i="7" s="1"/>
  <c r="P61" i="84"/>
  <c r="S51" i="84"/>
  <c r="AI51" i="84"/>
  <c r="Q51" i="84"/>
  <c r="Y51" i="84"/>
  <c r="AI61" i="84"/>
  <c r="T62" i="84"/>
  <c r="P116" i="7"/>
  <c r="X62" i="84"/>
  <c r="T116" i="7"/>
  <c r="X116" i="7"/>
  <c r="AF62" i="84"/>
  <c r="AB116" i="7" s="1"/>
  <c r="Q63" i="84"/>
  <c r="M364" i="7" s="1"/>
  <c r="U63" i="84"/>
  <c r="Q364" i="7" s="1"/>
  <c r="Y63" i="84"/>
  <c r="U364" i="7"/>
  <c r="AC63" i="84"/>
  <c r="Y364" i="7" s="1"/>
  <c r="AG63" i="84"/>
  <c r="AC364" i="7"/>
  <c r="Z71" i="84"/>
  <c r="AH71" i="84"/>
  <c r="W72" i="84"/>
  <c r="S117" i="7"/>
  <c r="AE72" i="84"/>
  <c r="AA117" i="7" s="1"/>
  <c r="AF73" i="84"/>
  <c r="AB365" i="7"/>
  <c r="P63" i="84"/>
  <c r="X61" i="84"/>
  <c r="AF61" i="84"/>
  <c r="Q62" i="84"/>
  <c r="M116" i="7" s="1"/>
  <c r="U62" i="84"/>
  <c r="Q116" i="7"/>
  <c r="Y62" i="84"/>
  <c r="U116" i="7" s="1"/>
  <c r="AC62" i="84"/>
  <c r="Y116" i="7" s="1"/>
  <c r="AG62" i="84"/>
  <c r="AC116" i="7" s="1"/>
  <c r="P72" i="84"/>
  <c r="W71" i="84"/>
  <c r="AE71" i="84"/>
  <c r="AB183" i="84"/>
  <c r="X183" i="84"/>
  <c r="T183" i="84"/>
  <c r="AH165" i="84"/>
  <c r="AD373" i="7"/>
  <c r="AF163" i="84"/>
  <c r="AB163" i="84"/>
  <c r="Z165" i="84"/>
  <c r="V373" i="7" s="1"/>
  <c r="X163" i="84"/>
  <c r="V165" i="84"/>
  <c r="R373" i="7" s="1"/>
  <c r="R165" i="84"/>
  <c r="N373" i="7"/>
  <c r="AF143" i="84"/>
  <c r="AB143" i="84"/>
  <c r="AB144" i="84"/>
  <c r="X123" i="7"/>
  <c r="X143" i="84"/>
  <c r="T143" i="84"/>
  <c r="T144" i="84"/>
  <c r="AH174" i="84"/>
  <c r="AD126" i="7"/>
  <c r="AF175" i="84"/>
  <c r="AB374" i="7"/>
  <c r="AD175" i="84"/>
  <c r="Z374" i="7" s="1"/>
  <c r="AB173" i="84"/>
  <c r="AB175" i="84"/>
  <c r="X374" i="7"/>
  <c r="V374" i="7"/>
  <c r="X173" i="84"/>
  <c r="X175" i="84"/>
  <c r="T374" i="7" s="1"/>
  <c r="V175" i="84"/>
  <c r="R374" i="7" s="1"/>
  <c r="T173" i="84"/>
  <c r="P374" i="7"/>
  <c r="R175" i="84"/>
  <c r="P173" i="84"/>
  <c r="P153" i="84"/>
  <c r="P154" i="84"/>
  <c r="AF133" i="84"/>
  <c r="AF134" i="84"/>
  <c r="AB122" i="7" s="1"/>
  <c r="AB133" i="84"/>
  <c r="AB134" i="84"/>
  <c r="X122" i="7"/>
  <c r="X133" i="84"/>
  <c r="X134" i="84"/>
  <c r="T122" i="7" s="1"/>
  <c r="T133" i="84"/>
  <c r="T134" i="84"/>
  <c r="AF125" i="84"/>
  <c r="AB369" i="7" s="1"/>
  <c r="AD125" i="84"/>
  <c r="Z369" i="7" s="1"/>
  <c r="AB123" i="84"/>
  <c r="AB125" i="84"/>
  <c r="X369" i="7" s="1"/>
  <c r="X125" i="84"/>
  <c r="T369" i="7" s="1"/>
  <c r="V125" i="84"/>
  <c r="R369" i="7" s="1"/>
  <c r="T123" i="84"/>
  <c r="T125" i="84"/>
  <c r="P123" i="84"/>
  <c r="AD120" i="7"/>
  <c r="AF115" i="84"/>
  <c r="AB368" i="7"/>
  <c r="AD114" i="84"/>
  <c r="Z120" i="7"/>
  <c r="AB115" i="84"/>
  <c r="X368" i="7"/>
  <c r="V120" i="7"/>
  <c r="X115" i="84"/>
  <c r="T368" i="7" s="1"/>
  <c r="V114" i="84"/>
  <c r="R120" i="7"/>
  <c r="T115" i="84"/>
  <c r="P368" i="7" s="1"/>
  <c r="N120" i="7"/>
  <c r="P115" i="84"/>
  <c r="P114" i="84"/>
  <c r="AH99" i="84"/>
  <c r="AD367" i="7"/>
  <c r="AH98" i="84"/>
  <c r="AD119" i="7"/>
  <c r="AF99" i="84"/>
  <c r="AB367" i="7"/>
  <c r="AF98" i="84"/>
  <c r="AB119" i="7"/>
  <c r="Z367" i="7"/>
  <c r="AD98" i="84"/>
  <c r="Z119" i="7" s="1"/>
  <c r="AB98" i="84"/>
  <c r="X119" i="7"/>
  <c r="Z99" i="84"/>
  <c r="V367" i="7"/>
  <c r="Z98" i="84"/>
  <c r="V119" i="7"/>
  <c r="X99" i="84"/>
  <c r="T367" i="7"/>
  <c r="X98" i="84"/>
  <c r="T119" i="7"/>
  <c r="R367" i="7"/>
  <c r="V98" i="84"/>
  <c r="R119" i="7" s="1"/>
  <c r="T98" i="84"/>
  <c r="P119" i="7"/>
  <c r="R99" i="84"/>
  <c r="N367" i="7"/>
  <c r="R98" i="84"/>
  <c r="N119" i="7"/>
  <c r="P99" i="84"/>
  <c r="P98" i="84"/>
  <c r="AC81" i="84"/>
  <c r="U81" i="84"/>
  <c r="C63" i="86"/>
  <c r="K526" i="7"/>
  <c r="AF526" i="7" s="1"/>
  <c r="AF517" i="7"/>
  <c r="K522" i="7"/>
  <c r="AF522" i="7"/>
  <c r="AJ1497" i="84"/>
  <c r="AJ1477" i="84"/>
  <c r="AK1477" i="84" s="1"/>
  <c r="C145" i="86" s="1"/>
  <c r="K511" i="7"/>
  <c r="AF511" i="7"/>
  <c r="AF506" i="7"/>
  <c r="K494" i="7"/>
  <c r="AF494" i="7" s="1"/>
  <c r="K488" i="7"/>
  <c r="AF488" i="7"/>
  <c r="K477" i="7"/>
  <c r="AF477" i="7" s="1"/>
  <c r="AF493" i="7"/>
  <c r="Q213" i="84"/>
  <c r="Q214" i="84"/>
  <c r="U213" i="84"/>
  <c r="U214" i="84"/>
  <c r="Q130" i="7" s="1"/>
  <c r="Y213" i="84"/>
  <c r="Y214" i="84"/>
  <c r="U130" i="7"/>
  <c r="AC213" i="84"/>
  <c r="AC214" i="84"/>
  <c r="Y130" i="7" s="1"/>
  <c r="AG213" i="84"/>
  <c r="AG214" i="84"/>
  <c r="AC130" i="7" s="1"/>
  <c r="P223" i="84"/>
  <c r="P225" i="84"/>
  <c r="P224" i="84"/>
  <c r="R225" i="84"/>
  <c r="N379" i="7" s="1"/>
  <c r="R224" i="84"/>
  <c r="N131" i="7" s="1"/>
  <c r="T223" i="84"/>
  <c r="T225" i="84"/>
  <c r="P379" i="7"/>
  <c r="T224" i="84"/>
  <c r="P131" i="7"/>
  <c r="V223" i="84"/>
  <c r="V225" i="84"/>
  <c r="R379" i="7" s="1"/>
  <c r="V224" i="84"/>
  <c r="R131" i="7" s="1"/>
  <c r="X225" i="84"/>
  <c r="T379" i="7"/>
  <c r="X224" i="84"/>
  <c r="T131" i="7" s="1"/>
  <c r="Z225" i="84"/>
  <c r="V379" i="7" s="1"/>
  <c r="Z224" i="84"/>
  <c r="V131" i="7" s="1"/>
  <c r="AB223" i="84"/>
  <c r="AB225" i="84"/>
  <c r="X379" i="7" s="1"/>
  <c r="AB224" i="84"/>
  <c r="X131" i="7"/>
  <c r="AD223" i="84"/>
  <c r="AD225" i="84"/>
  <c r="Z379" i="7" s="1"/>
  <c r="AD224" i="84"/>
  <c r="Z131" i="7" s="1"/>
  <c r="AF225" i="84"/>
  <c r="AB379" i="7" s="1"/>
  <c r="AF224" i="84"/>
  <c r="AB131" i="7"/>
  <c r="AH225" i="84"/>
  <c r="AD379" i="7" s="1"/>
  <c r="AH224" i="84"/>
  <c r="AD131" i="7" s="1"/>
  <c r="Q235" i="84"/>
  <c r="Q233" i="84"/>
  <c r="U235" i="84"/>
  <c r="Q380" i="7" s="1"/>
  <c r="U233" i="84"/>
  <c r="Y235" i="84"/>
  <c r="U380" i="7"/>
  <c r="Y233" i="84"/>
  <c r="R253" i="84"/>
  <c r="R254" i="84"/>
  <c r="X253" i="84"/>
  <c r="X254" i="84"/>
  <c r="T134" i="7"/>
  <c r="Z253" i="84"/>
  <c r="Z254" i="84"/>
  <c r="V134" i="7" s="1"/>
  <c r="AF253" i="84"/>
  <c r="AF254" i="84"/>
  <c r="AB134" i="7"/>
  <c r="AH253" i="84"/>
  <c r="AH254" i="84"/>
  <c r="AD134" i="7" s="1"/>
  <c r="Q273" i="84"/>
  <c r="Q274" i="84"/>
  <c r="U273" i="84"/>
  <c r="U274" i="84"/>
  <c r="Q136" i="7"/>
  <c r="Y273" i="84"/>
  <c r="Y274" i="84"/>
  <c r="U136" i="7" s="1"/>
  <c r="AC273" i="84"/>
  <c r="AC274" i="84"/>
  <c r="Y136" i="7"/>
  <c r="AG273" i="84"/>
  <c r="AG274" i="84"/>
  <c r="AC136" i="7" s="1"/>
  <c r="E385" i="7"/>
  <c r="AG283" i="84"/>
  <c r="AC283" i="84"/>
  <c r="Y283" i="84"/>
  <c r="U283" i="84"/>
  <c r="Q283" i="84"/>
  <c r="O283" i="84"/>
  <c r="R283" i="84"/>
  <c r="AH283" i="84"/>
  <c r="P283" i="84"/>
  <c r="AD283" i="84"/>
  <c r="O284" i="84"/>
  <c r="H137" i="7"/>
  <c r="J137" i="7" s="1"/>
  <c r="X283" i="84"/>
  <c r="AF283" i="84"/>
  <c r="P345" i="84"/>
  <c r="P344" i="84"/>
  <c r="P343" i="84"/>
  <c r="V345" i="84"/>
  <c r="R396" i="7" s="1"/>
  <c r="V344" i="84"/>
  <c r="R148" i="7"/>
  <c r="V343" i="84"/>
  <c r="X344" i="84"/>
  <c r="T148" i="7" s="1"/>
  <c r="X345" i="84"/>
  <c r="T396" i="7" s="1"/>
  <c r="AD345" i="84"/>
  <c r="Z396" i="7" s="1"/>
  <c r="AD344" i="84"/>
  <c r="Z148" i="7"/>
  <c r="AD343" i="84"/>
  <c r="AF343" i="84"/>
  <c r="AF344" i="84"/>
  <c r="AB148" i="7"/>
  <c r="AF345" i="84"/>
  <c r="AB396" i="7" s="1"/>
  <c r="AC384" i="84"/>
  <c r="Y152" i="7" s="1"/>
  <c r="AC385" i="84"/>
  <c r="Y400" i="7" s="1"/>
  <c r="AE385" i="84"/>
  <c r="AA400" i="7"/>
  <c r="AE383" i="84"/>
  <c r="AE384" i="84"/>
  <c r="AA152" i="7"/>
  <c r="AE393" i="84"/>
  <c r="AJ393" i="84" s="1"/>
  <c r="AE395" i="84"/>
  <c r="Q404" i="84"/>
  <c r="Q403" i="84"/>
  <c r="AG404" i="84"/>
  <c r="AC154" i="7" s="1"/>
  <c r="AG403" i="84"/>
  <c r="W413" i="84"/>
  <c r="W415" i="84"/>
  <c r="AA415" i="84"/>
  <c r="W403" i="7" s="1"/>
  <c r="AA413" i="84"/>
  <c r="AJ413" i="84" s="1"/>
  <c r="AC424" i="84"/>
  <c r="Y156" i="7"/>
  <c r="AC425" i="84"/>
  <c r="Y404" i="7"/>
  <c r="AE425" i="84"/>
  <c r="AA404" i="7"/>
  <c r="AE423" i="84"/>
  <c r="AE424" i="84"/>
  <c r="AA156" i="7" s="1"/>
  <c r="Y433" i="84"/>
  <c r="Y435" i="84"/>
  <c r="AE433" i="84"/>
  <c r="AE435" i="84"/>
  <c r="AA405" i="7"/>
  <c r="O464" i="84"/>
  <c r="H160" i="7" s="1"/>
  <c r="J160" i="7" s="1"/>
  <c r="J168" i="7" s="1"/>
  <c r="C82" i="7" s="1"/>
  <c r="R465" i="84"/>
  <c r="N408" i="7" s="1"/>
  <c r="T463" i="84"/>
  <c r="Z465" i="84"/>
  <c r="V408" i="7" s="1"/>
  <c r="AD465" i="84"/>
  <c r="Z408" i="7"/>
  <c r="P465" i="84"/>
  <c r="X463" i="84"/>
  <c r="V465" i="84"/>
  <c r="R408" i="7"/>
  <c r="AI465" i="84"/>
  <c r="AE408" i="7" s="1"/>
  <c r="AG465" i="84"/>
  <c r="AC408" i="7"/>
  <c r="AE465" i="84"/>
  <c r="AA408" i="7" s="1"/>
  <c r="AC465" i="84"/>
  <c r="Y408" i="7"/>
  <c r="AA465" i="84"/>
  <c r="W408" i="7" s="1"/>
  <c r="Y465" i="84"/>
  <c r="U408" i="7"/>
  <c r="W465" i="84"/>
  <c r="S408" i="7" s="1"/>
  <c r="U465" i="84"/>
  <c r="Q408" i="7"/>
  <c r="S465" i="84"/>
  <c r="O408" i="7" s="1"/>
  <c r="Q465" i="84"/>
  <c r="M408" i="7"/>
  <c r="AH464" i="84"/>
  <c r="AD160" i="7" s="1"/>
  <c r="AF464" i="84"/>
  <c r="AB160" i="7"/>
  <c r="AD464" i="84"/>
  <c r="Z160" i="7" s="1"/>
  <c r="AB464" i="84"/>
  <c r="X160" i="7"/>
  <c r="Z464" i="84"/>
  <c r="V160" i="7" s="1"/>
  <c r="X464" i="84"/>
  <c r="T160" i="7"/>
  <c r="V464" i="84"/>
  <c r="R160" i="7" s="1"/>
  <c r="T464" i="84"/>
  <c r="P160" i="7"/>
  <c r="R464" i="84"/>
  <c r="AI463" i="84"/>
  <c r="AE463" i="84"/>
  <c r="AA463" i="84"/>
  <c r="W463" i="84"/>
  <c r="S463" i="84"/>
  <c r="P464" i="84"/>
  <c r="O465" i="84"/>
  <c r="H407" i="7" s="1"/>
  <c r="J407" i="7" s="1"/>
  <c r="P463" i="84"/>
  <c r="V463" i="84"/>
  <c r="AD463" i="84"/>
  <c r="S464" i="84"/>
  <c r="O160" i="7"/>
  <c r="W464" i="84"/>
  <c r="S160" i="7"/>
  <c r="AA464" i="84"/>
  <c r="W160" i="7"/>
  <c r="AE464" i="84"/>
  <c r="AA160" i="7"/>
  <c r="AI464" i="84"/>
  <c r="AE160" i="7"/>
  <c r="T465" i="84"/>
  <c r="P408" i="7"/>
  <c r="X465" i="84"/>
  <c r="T408" i="7"/>
  <c r="AB465" i="84"/>
  <c r="X408" i="7"/>
  <c r="AF465" i="84"/>
  <c r="AB408" i="7"/>
  <c r="E409" i="7"/>
  <c r="AC484" i="84"/>
  <c r="Y162" i="7" s="1"/>
  <c r="U484" i="84"/>
  <c r="Q162" i="7"/>
  <c r="T483" i="84"/>
  <c r="X483" i="84"/>
  <c r="P485" i="84"/>
  <c r="AF483" i="84"/>
  <c r="E162" i="7"/>
  <c r="AG483" i="84"/>
  <c r="AC483" i="84"/>
  <c r="Y483" i="84"/>
  <c r="U483" i="84"/>
  <c r="Q483" i="84"/>
  <c r="O483" i="84"/>
  <c r="P483" i="84"/>
  <c r="V483" i="84"/>
  <c r="AD483" i="84"/>
  <c r="S484" i="84"/>
  <c r="O162" i="7"/>
  <c r="W484" i="84"/>
  <c r="S162" i="7" s="1"/>
  <c r="AA484" i="84"/>
  <c r="W162" i="7" s="1"/>
  <c r="AE484" i="84"/>
  <c r="AA162" i="7" s="1"/>
  <c r="AI484" i="84"/>
  <c r="AE162" i="7"/>
  <c r="T485" i="84"/>
  <c r="P410" i="7" s="1"/>
  <c r="X485" i="84"/>
  <c r="T410" i="7" s="1"/>
  <c r="AB485" i="84"/>
  <c r="X410" i="7" s="1"/>
  <c r="AF485" i="84"/>
  <c r="AB410" i="7"/>
  <c r="E164" i="7"/>
  <c r="E411" i="7"/>
  <c r="O504" i="84"/>
  <c r="H164" i="7"/>
  <c r="J164" i="7" s="1"/>
  <c r="P505" i="84"/>
  <c r="R503" i="84"/>
  <c r="V503" i="84"/>
  <c r="Z503" i="84"/>
  <c r="AD503" i="84"/>
  <c r="AH503" i="84"/>
  <c r="T533" i="84"/>
  <c r="T535" i="84"/>
  <c r="X533" i="84"/>
  <c r="X535" i="84"/>
  <c r="T415" i="7"/>
  <c r="AB533" i="84"/>
  <c r="AB535" i="84"/>
  <c r="X415" i="7"/>
  <c r="AF533" i="84"/>
  <c r="AF535" i="84"/>
  <c r="AB415" i="7" s="1"/>
  <c r="R598" i="84"/>
  <c r="R600" i="84"/>
  <c r="N178" i="7"/>
  <c r="V598" i="84"/>
  <c r="V600" i="84"/>
  <c r="R178" i="7" s="1"/>
  <c r="Z598" i="84"/>
  <c r="Z600" i="84"/>
  <c r="V178" i="7"/>
  <c r="AD598" i="84"/>
  <c r="AD600" i="84"/>
  <c r="Z178" i="7" s="1"/>
  <c r="AH598" i="84"/>
  <c r="AH600" i="84"/>
  <c r="AD178" i="7" s="1"/>
  <c r="AD210" i="7" s="1"/>
  <c r="AC6" i="86"/>
  <c r="AC235" i="84"/>
  <c r="Y380" i="7" s="1"/>
  <c r="AC233" i="84"/>
  <c r="AG235" i="84"/>
  <c r="AC380" i="7"/>
  <c r="AG233" i="84"/>
  <c r="E133" i="7"/>
  <c r="W243" i="84"/>
  <c r="O243" i="84"/>
  <c r="AA245" i="84"/>
  <c r="W381" i="7"/>
  <c r="S243" i="84"/>
  <c r="AI243" i="84"/>
  <c r="Q243" i="84"/>
  <c r="Y243" i="84"/>
  <c r="AG243" i="84"/>
  <c r="P243" i="84"/>
  <c r="T243" i="84"/>
  <c r="X243" i="84"/>
  <c r="AB243" i="84"/>
  <c r="AF243" i="84"/>
  <c r="Q244" i="84"/>
  <c r="S244" i="84"/>
  <c r="O133" i="7" s="1"/>
  <c r="U244" i="84"/>
  <c r="Q133" i="7"/>
  <c r="W244" i="84"/>
  <c r="S133" i="7"/>
  <c r="Y244" i="84"/>
  <c r="U133" i="7"/>
  <c r="AA244" i="84"/>
  <c r="W133" i="7"/>
  <c r="AC244" i="84"/>
  <c r="Y133" i="7"/>
  <c r="AE244" i="84"/>
  <c r="AA133" i="7" s="1"/>
  <c r="AG244" i="84"/>
  <c r="AC133" i="7" s="1"/>
  <c r="AI244" i="84"/>
  <c r="AE133" i="7" s="1"/>
  <c r="R245" i="84"/>
  <c r="T245" i="84"/>
  <c r="P381" i="7"/>
  <c r="V245" i="84"/>
  <c r="R381" i="7" s="1"/>
  <c r="X245" i="84"/>
  <c r="T381" i="7"/>
  <c r="Z245" i="84"/>
  <c r="V381" i="7" s="1"/>
  <c r="AB245" i="84"/>
  <c r="X381" i="7"/>
  <c r="AD245" i="84"/>
  <c r="Z381" i="7" s="1"/>
  <c r="AF245" i="84"/>
  <c r="AB381" i="7"/>
  <c r="AH245" i="84"/>
  <c r="AD381" i="7" s="1"/>
  <c r="Q303" i="84"/>
  <c r="Q305" i="84"/>
  <c r="AB323" i="84"/>
  <c r="AJ323" i="84" s="1"/>
  <c r="AB325" i="84"/>
  <c r="U384" i="84"/>
  <c r="U385" i="84"/>
  <c r="W385" i="84"/>
  <c r="S400" i="7" s="1"/>
  <c r="W383" i="84"/>
  <c r="AJ383" i="84" s="1"/>
  <c r="W384" i="84"/>
  <c r="S152" i="7" s="1"/>
  <c r="Y404" i="84"/>
  <c r="U154" i="7"/>
  <c r="Y403" i="84"/>
  <c r="U424" i="84"/>
  <c r="U425" i="84"/>
  <c r="W425" i="84"/>
  <c r="S404" i="7" s="1"/>
  <c r="W423" i="84"/>
  <c r="AJ423" i="84"/>
  <c r="W424" i="84"/>
  <c r="S156" i="7" s="1"/>
  <c r="AH434" i="84"/>
  <c r="AH435" i="84"/>
  <c r="AD405" i="7"/>
  <c r="X443" i="84"/>
  <c r="X445" i="84"/>
  <c r="AF443" i="84"/>
  <c r="AF445" i="84"/>
  <c r="AB406" i="7" s="1"/>
  <c r="E392" i="7"/>
  <c r="AH314" i="84"/>
  <c r="AD314" i="84"/>
  <c r="Z314" i="84"/>
  <c r="V314" i="84"/>
  <c r="R314" i="84"/>
  <c r="AG313" i="84"/>
  <c r="AC313" i="84"/>
  <c r="Y313" i="84"/>
  <c r="U313" i="84"/>
  <c r="Q313" i="84"/>
  <c r="O313" i="84"/>
  <c r="R313" i="84"/>
  <c r="Z313" i="84"/>
  <c r="AH313" i="84"/>
  <c r="W314" i="84"/>
  <c r="AE314" i="84"/>
  <c r="X313" i="84"/>
  <c r="AF313" i="84"/>
  <c r="U314" i="84"/>
  <c r="AC314" i="84"/>
  <c r="E147" i="7"/>
  <c r="AH334" i="84"/>
  <c r="AD147" i="7" s="1"/>
  <c r="AF334" i="84"/>
  <c r="AB147" i="7"/>
  <c r="AD334" i="84"/>
  <c r="Z147" i="7" s="1"/>
  <c r="AB334" i="84"/>
  <c r="X147" i="7"/>
  <c r="Z334" i="84"/>
  <c r="V147" i="7" s="1"/>
  <c r="X334" i="84"/>
  <c r="T147" i="7"/>
  <c r="V334" i="84"/>
  <c r="R147" i="7" s="1"/>
  <c r="T334" i="84"/>
  <c r="P147" i="7"/>
  <c r="R334" i="84"/>
  <c r="N147" i="7" s="1"/>
  <c r="P334" i="84"/>
  <c r="E394" i="7"/>
  <c r="Y333" i="84"/>
  <c r="U335" i="84"/>
  <c r="AC335" i="84"/>
  <c r="Y395" i="7"/>
  <c r="O333" i="84"/>
  <c r="AC333" i="84"/>
  <c r="S333" i="84"/>
  <c r="AA333" i="84"/>
  <c r="AI333" i="84"/>
  <c r="AH335" i="84"/>
  <c r="AD395" i="7" s="1"/>
  <c r="E149" i="7"/>
  <c r="AG353" i="84"/>
  <c r="AF354" i="84"/>
  <c r="AB149" i="7" s="1"/>
  <c r="AD354" i="84"/>
  <c r="Z149" i="7"/>
  <c r="AB354" i="84"/>
  <c r="X149" i="7" s="1"/>
  <c r="Z354" i="84"/>
  <c r="V149" i="7" s="1"/>
  <c r="U355" i="84"/>
  <c r="Q397" i="7" s="1"/>
  <c r="Q353" i="84"/>
  <c r="P354" i="84"/>
  <c r="AH354" i="84"/>
  <c r="AD149" i="7" s="1"/>
  <c r="AC355" i="84"/>
  <c r="Y397" i="7" s="1"/>
  <c r="V354" i="84"/>
  <c r="R149" i="7" s="1"/>
  <c r="T354" i="84"/>
  <c r="P149" i="7"/>
  <c r="E396" i="7"/>
  <c r="AC353" i="84"/>
  <c r="Q355" i="84"/>
  <c r="AG355" i="84"/>
  <c r="AC397" i="7" s="1"/>
  <c r="O355" i="84"/>
  <c r="H396" i="7"/>
  <c r="J396" i="7" s="1"/>
  <c r="W353" i="84"/>
  <c r="AE353" i="84"/>
  <c r="S355" i="84"/>
  <c r="O397" i="7" s="1"/>
  <c r="O416" i="7"/>
  <c r="W355" i="84"/>
  <c r="S397" i="7"/>
  <c r="AA355" i="84"/>
  <c r="W397" i="7"/>
  <c r="AE355" i="84"/>
  <c r="AA397" i="7"/>
  <c r="AI355" i="84"/>
  <c r="AE397" i="7"/>
  <c r="AE416" i="7" s="1"/>
  <c r="AD12" i="86" s="1"/>
  <c r="AH355" i="84"/>
  <c r="AD397" i="7"/>
  <c r="E398" i="7"/>
  <c r="AF374" i="84"/>
  <c r="AB151" i="7" s="1"/>
  <c r="AB374" i="84"/>
  <c r="X151" i="7"/>
  <c r="X374" i="84"/>
  <c r="T151" i="7" s="1"/>
  <c r="T374" i="84"/>
  <c r="P151" i="7" s="1"/>
  <c r="P374" i="84"/>
  <c r="AA375" i="84"/>
  <c r="W399" i="7"/>
  <c r="W373" i="84"/>
  <c r="E151" i="7"/>
  <c r="O375" i="84"/>
  <c r="H398" i="7"/>
  <c r="J398" i="7" s="1"/>
  <c r="J415" i="7" s="1"/>
  <c r="C83" i="7" s="1"/>
  <c r="AC373" i="84"/>
  <c r="U373" i="84"/>
  <c r="O373" i="84"/>
  <c r="AA373" i="84"/>
  <c r="W375" i="84"/>
  <c r="AE375" i="84"/>
  <c r="AA399" i="7" s="1"/>
  <c r="AH375" i="84"/>
  <c r="AD399" i="7"/>
  <c r="P598" i="84"/>
  <c r="P600" i="84"/>
  <c r="T598" i="84"/>
  <c r="T600" i="84"/>
  <c r="P178" i="7"/>
  <c r="X598" i="84"/>
  <c r="X600" i="84"/>
  <c r="T178" i="7"/>
  <c r="T210" i="7" s="1"/>
  <c r="AB598" i="84"/>
  <c r="AB600" i="84"/>
  <c r="X178" i="7" s="1"/>
  <c r="X210" i="7" s="1"/>
  <c r="W6" i="86" s="1"/>
  <c r="AF598" i="84"/>
  <c r="AF600" i="84"/>
  <c r="AB178" i="7" s="1"/>
  <c r="AB210" i="7" s="1"/>
  <c r="AB255" i="84"/>
  <c r="X382" i="7" s="1"/>
  <c r="T255" i="84"/>
  <c r="V253" i="84"/>
  <c r="AH264" i="84"/>
  <c r="AD135" i="7" s="1"/>
  <c r="AD264" i="84"/>
  <c r="Z135" i="7"/>
  <c r="Z264" i="84"/>
  <c r="V135" i="7" s="1"/>
  <c r="V264" i="84"/>
  <c r="R135" i="7"/>
  <c r="R264" i="84"/>
  <c r="AI215" i="84"/>
  <c r="AE378" i="7" s="1"/>
  <c r="AE215" i="84"/>
  <c r="AA378" i="7" s="1"/>
  <c r="AA215" i="84"/>
  <c r="W378" i="7" s="1"/>
  <c r="W215" i="84"/>
  <c r="S378" i="7"/>
  <c r="S215" i="84"/>
  <c r="AC464" i="84"/>
  <c r="Y160" i="7"/>
  <c r="U464" i="84"/>
  <c r="Q160" i="7" s="1"/>
  <c r="Q484" i="84"/>
  <c r="AG484" i="84"/>
  <c r="AC162" i="7"/>
  <c r="O303" i="84"/>
  <c r="AE305" i="84"/>
  <c r="AA392" i="7" s="1"/>
  <c r="AC303" i="84"/>
  <c r="E397" i="7"/>
  <c r="AG364" i="84"/>
  <c r="AC150" i="7" s="1"/>
  <c r="AC364" i="84"/>
  <c r="Y150" i="7" s="1"/>
  <c r="Y364" i="84"/>
  <c r="U150" i="7"/>
  <c r="U364" i="84"/>
  <c r="Q150" i="7"/>
  <c r="Q364" i="84"/>
  <c r="E161" i="7"/>
  <c r="AH474" i="84"/>
  <c r="AD161" i="7"/>
  <c r="AF474" i="84"/>
  <c r="AB161" i="7" s="1"/>
  <c r="AD474" i="84"/>
  <c r="Z161" i="7"/>
  <c r="Y475" i="84"/>
  <c r="U473" i="84"/>
  <c r="T474" i="84"/>
  <c r="P161" i="7" s="1"/>
  <c r="R474" i="84"/>
  <c r="N161" i="7" s="1"/>
  <c r="P474" i="84"/>
  <c r="Q613" i="84"/>
  <c r="Q615" i="84"/>
  <c r="S615" i="84"/>
  <c r="S613" i="84"/>
  <c r="U613" i="84"/>
  <c r="U615" i="84"/>
  <c r="W615" i="84"/>
  <c r="W613" i="84"/>
  <c r="Y613" i="84"/>
  <c r="Y615" i="84"/>
  <c r="AA615" i="84"/>
  <c r="AA613" i="84"/>
  <c r="AC613" i="84"/>
  <c r="AC615" i="84"/>
  <c r="AE615" i="84"/>
  <c r="AE613" i="84"/>
  <c r="AG613" i="84"/>
  <c r="AG615" i="84"/>
  <c r="AI615" i="84"/>
  <c r="AI613" i="84"/>
  <c r="P731" i="84"/>
  <c r="P729" i="84"/>
  <c r="R731" i="84"/>
  <c r="R729" i="84"/>
  <c r="T729" i="84"/>
  <c r="T731" i="84"/>
  <c r="V731" i="84"/>
  <c r="V729" i="84"/>
  <c r="X729" i="84"/>
  <c r="X731" i="84"/>
  <c r="Z731" i="84"/>
  <c r="Z729" i="84"/>
  <c r="AB729" i="84"/>
  <c r="AB731" i="84"/>
  <c r="AD731" i="84"/>
  <c r="AD729" i="84"/>
  <c r="AF729" i="84"/>
  <c r="AF731" i="84"/>
  <c r="AH731" i="84"/>
  <c r="AH729" i="84"/>
  <c r="S833" i="84"/>
  <c r="S831" i="84"/>
  <c r="W831" i="84"/>
  <c r="W833" i="84"/>
  <c r="AA833" i="84"/>
  <c r="AA831" i="84"/>
  <c r="AE831" i="84"/>
  <c r="AE833" i="84"/>
  <c r="AI833" i="84"/>
  <c r="AI831" i="84"/>
  <c r="Q1141" i="84"/>
  <c r="Q1143" i="84"/>
  <c r="S1143" i="84"/>
  <c r="S1141" i="84"/>
  <c r="S1145" i="84"/>
  <c r="Y1141" i="84"/>
  <c r="Y1143" i="84"/>
  <c r="AA1143" i="84"/>
  <c r="AA1141" i="84"/>
  <c r="AA1145" i="84"/>
  <c r="W479" i="7"/>
  <c r="AG1141" i="84"/>
  <c r="AG1143" i="84"/>
  <c r="AI1143" i="84"/>
  <c r="AI1141" i="84"/>
  <c r="AI1145" i="84"/>
  <c r="AE479" i="7" s="1"/>
  <c r="Q1177" i="84"/>
  <c r="Q1179" i="84"/>
  <c r="Q1180" i="84"/>
  <c r="U1177" i="84"/>
  <c r="U1180" i="84"/>
  <c r="Q235" i="7" s="1"/>
  <c r="U1179" i="84"/>
  <c r="Y1177" i="84"/>
  <c r="Y1179" i="84"/>
  <c r="Y1180" i="84"/>
  <c r="U235" i="7"/>
  <c r="AC1177" i="84"/>
  <c r="AC1180" i="84"/>
  <c r="Y235" i="7" s="1"/>
  <c r="AC1179" i="84"/>
  <c r="AG1177" i="84"/>
  <c r="AG1179" i="84"/>
  <c r="AG1180" i="84"/>
  <c r="AC235" i="7"/>
  <c r="O1128" i="84"/>
  <c r="H231" i="7"/>
  <c r="J231" i="7" s="1"/>
  <c r="AG1128" i="84"/>
  <c r="AC231" i="7" s="1"/>
  <c r="AD1129" i="84"/>
  <c r="Z478" i="7"/>
  <c r="AB1127" i="84"/>
  <c r="Y1128" i="84"/>
  <c r="U231" i="7"/>
  <c r="V1129" i="84"/>
  <c r="T1127" i="84"/>
  <c r="Q1128" i="84"/>
  <c r="E234" i="7"/>
  <c r="AI1165" i="84"/>
  <c r="AE481" i="7" s="1"/>
  <c r="AG1163" i="84"/>
  <c r="AF1164" i="84"/>
  <c r="AB234" i="7"/>
  <c r="AD1164" i="84"/>
  <c r="Z234" i="7" s="1"/>
  <c r="AA1165" i="84"/>
  <c r="W481" i="7" s="1"/>
  <c r="Y1163" i="84"/>
  <c r="X1164" i="84"/>
  <c r="T234" i="7"/>
  <c r="V1164" i="84"/>
  <c r="R234" i="7"/>
  <c r="S1165" i="84"/>
  <c r="Q1163" i="84"/>
  <c r="AJ1163" i="84" s="1"/>
  <c r="P1164" i="84"/>
  <c r="E238" i="7"/>
  <c r="AH1216" i="84"/>
  <c r="AD238" i="7" s="1"/>
  <c r="AE1217" i="84"/>
  <c r="AA485" i="7" s="1"/>
  <c r="AC1215" i="84"/>
  <c r="AB1216" i="84"/>
  <c r="X238" i="7" s="1"/>
  <c r="Z1216" i="84"/>
  <c r="V238" i="7"/>
  <c r="W1217" i="84"/>
  <c r="U1215" i="84"/>
  <c r="T1216" i="84"/>
  <c r="P238" i="7"/>
  <c r="R1216" i="84"/>
  <c r="O1266" i="84"/>
  <c r="H243" i="7" s="1"/>
  <c r="J243" i="7" s="1"/>
  <c r="T1265" i="84"/>
  <c r="AJ1265" i="84"/>
  <c r="AF614" i="84"/>
  <c r="AI765" i="84"/>
  <c r="AG767" i="84"/>
  <c r="P999" i="84"/>
  <c r="P997" i="84"/>
  <c r="R999" i="84"/>
  <c r="R997" i="84"/>
  <c r="T997" i="84"/>
  <c r="T999" i="84"/>
  <c r="V999" i="84"/>
  <c r="V997" i="84"/>
  <c r="X997" i="84"/>
  <c r="X999" i="84"/>
  <c r="Z999" i="84"/>
  <c r="Z997" i="84"/>
  <c r="AB997" i="84"/>
  <c r="AB999" i="84"/>
  <c r="AD999" i="84"/>
  <c r="AD997" i="84"/>
  <c r="AF997" i="84"/>
  <c r="AF999" i="84"/>
  <c r="AH999" i="84"/>
  <c r="AH997" i="84"/>
  <c r="U1141" i="84"/>
  <c r="U1143" i="84"/>
  <c r="W1143" i="84"/>
  <c r="W1145" i="84"/>
  <c r="S479" i="7"/>
  <c r="W1141" i="84"/>
  <c r="AC1141" i="84"/>
  <c r="AC1143" i="84"/>
  <c r="AE1143" i="84"/>
  <c r="AE1145" i="84"/>
  <c r="AA479" i="7"/>
  <c r="AE1141" i="84"/>
  <c r="S1179" i="84"/>
  <c r="S1177" i="84"/>
  <c r="W1179" i="84"/>
  <c r="W1177" i="84"/>
  <c r="AA1179" i="84"/>
  <c r="AA1177" i="84"/>
  <c r="AE1179" i="84"/>
  <c r="AE1177" i="84"/>
  <c r="AI1179" i="84"/>
  <c r="AI1177" i="84"/>
  <c r="O1103" i="84"/>
  <c r="H476" i="7" s="1"/>
  <c r="J476" i="7" s="1"/>
  <c r="AC1101" i="84"/>
  <c r="AB1103" i="84"/>
  <c r="X476" i="7" s="1"/>
  <c r="X497" i="7" s="1"/>
  <c r="W14" i="86" s="1"/>
  <c r="U1101" i="84"/>
  <c r="AJ1101" i="84" s="1"/>
  <c r="T1103" i="84"/>
  <c r="O1154" i="84"/>
  <c r="H233" i="7"/>
  <c r="J233" i="7" s="1"/>
  <c r="AH1155" i="84"/>
  <c r="AD480" i="7" s="1"/>
  <c r="AF1153" i="84"/>
  <c r="AC1154" i="84"/>
  <c r="Y233" i="7"/>
  <c r="X1153" i="84"/>
  <c r="U1154" i="84"/>
  <c r="R1155" i="84"/>
  <c r="N480" i="7"/>
  <c r="P1155" i="84"/>
  <c r="O1206" i="84"/>
  <c r="H237" i="7" s="1"/>
  <c r="J237" i="7" s="1"/>
  <c r="AG1206" i="84"/>
  <c r="AC237" i="7"/>
  <c r="AD1207" i="84"/>
  <c r="Z484" i="7"/>
  <c r="AB1205" i="84"/>
  <c r="Y1206" i="84"/>
  <c r="U237" i="7" s="1"/>
  <c r="V1207" i="84"/>
  <c r="T1205" i="84"/>
  <c r="Q1206" i="84"/>
  <c r="E244" i="7"/>
  <c r="AH1276" i="84"/>
  <c r="AD244" i="7"/>
  <c r="AF1276" i="84"/>
  <c r="AB244" i="7"/>
  <c r="AD1276" i="84"/>
  <c r="Z244" i="7"/>
  <c r="AB1276" i="84"/>
  <c r="X244" i="7"/>
  <c r="Z1276" i="84"/>
  <c r="V244" i="7"/>
  <c r="X1276" i="84"/>
  <c r="T244" i="7"/>
  <c r="V1276" i="84"/>
  <c r="R244" i="7"/>
  <c r="T1276" i="84"/>
  <c r="P244" i="7"/>
  <c r="R1276" i="84"/>
  <c r="N244" i="7"/>
  <c r="P1276" i="84"/>
  <c r="E246" i="7"/>
  <c r="AH1296" i="84"/>
  <c r="AD246" i="7"/>
  <c r="AF1296" i="84"/>
  <c r="AB246" i="7"/>
  <c r="AD1296" i="84"/>
  <c r="Z246" i="7"/>
  <c r="AB1296" i="84"/>
  <c r="X246" i="7"/>
  <c r="Z1296" i="84"/>
  <c r="V246" i="7"/>
  <c r="X1296" i="84"/>
  <c r="T246" i="7"/>
  <c r="V1296" i="84"/>
  <c r="R246" i="7"/>
  <c r="T1296" i="84"/>
  <c r="P246" i="7"/>
  <c r="R1296" i="84"/>
  <c r="N246" i="7"/>
  <c r="P1296" i="84"/>
  <c r="E248" i="7"/>
  <c r="AH1316" i="84"/>
  <c r="AD248" i="7"/>
  <c r="AF1316" i="84"/>
  <c r="AB248" i="7"/>
  <c r="AD1316" i="84"/>
  <c r="Z248" i="7"/>
  <c r="AB1316" i="84"/>
  <c r="X248" i="7"/>
  <c r="Z1316" i="84"/>
  <c r="V248" i="7"/>
  <c r="X1316" i="84"/>
  <c r="T248" i="7"/>
  <c r="V1316" i="84"/>
  <c r="R248" i="7"/>
  <c r="T1316" i="84"/>
  <c r="P248" i="7"/>
  <c r="R1316" i="84"/>
  <c r="N248" i="7"/>
  <c r="P1316" i="84"/>
  <c r="P1267" i="84"/>
  <c r="AG95" i="84"/>
  <c r="AH111" i="84"/>
  <c r="AF113" i="84"/>
  <c r="AF1116" i="84"/>
  <c r="N833" i="84"/>
  <c r="AL835" i="84"/>
  <c r="N835" i="84"/>
  <c r="N1142" i="84"/>
  <c r="N1143" i="84"/>
  <c r="N1145" i="84"/>
  <c r="N1195" i="84"/>
  <c r="N1197" i="84"/>
  <c r="N1015" i="84"/>
  <c r="AL1017" i="84"/>
  <c r="N1017" i="84"/>
  <c r="F76" i="86"/>
  <c r="E76" i="86"/>
  <c r="F85" i="86"/>
  <c r="D85" i="86"/>
  <c r="F89" i="86"/>
  <c r="D89" i="86"/>
  <c r="F93" i="86"/>
  <c r="D93" i="86"/>
  <c r="AH597" i="84"/>
  <c r="AF597" i="84"/>
  <c r="AD597" i="84"/>
  <c r="AB597" i="84"/>
  <c r="Z597" i="84"/>
  <c r="X597" i="84"/>
  <c r="V597" i="84"/>
  <c r="T597" i="84"/>
  <c r="R597" i="84"/>
  <c r="P597" i="84"/>
  <c r="AH599" i="84"/>
  <c r="AF599" i="84"/>
  <c r="AD599" i="84"/>
  <c r="AB599" i="84"/>
  <c r="Z599" i="84"/>
  <c r="X599" i="84"/>
  <c r="V599" i="84"/>
  <c r="T599" i="84"/>
  <c r="R599" i="84"/>
  <c r="P599" i="84"/>
  <c r="AH730" i="84"/>
  <c r="AF730" i="84"/>
  <c r="AD730" i="84"/>
  <c r="AB730" i="84"/>
  <c r="Z730" i="84"/>
  <c r="X730" i="84"/>
  <c r="V730" i="84"/>
  <c r="T730" i="84"/>
  <c r="R730" i="84"/>
  <c r="P730" i="84"/>
  <c r="AI832" i="84"/>
  <c r="AG832" i="84"/>
  <c r="AE832" i="84"/>
  <c r="AC832" i="84"/>
  <c r="AA832" i="84"/>
  <c r="Y832" i="84"/>
  <c r="W832" i="84"/>
  <c r="U832" i="84"/>
  <c r="S832" i="84"/>
  <c r="AF832" i="84"/>
  <c r="AB832" i="84"/>
  <c r="X832" i="84"/>
  <c r="T832" i="84"/>
  <c r="Q832" i="84"/>
  <c r="AI1040" i="84"/>
  <c r="AG1040" i="84"/>
  <c r="AE1040" i="84"/>
  <c r="AC1040" i="84"/>
  <c r="AA1040" i="84"/>
  <c r="Y1040" i="84"/>
  <c r="W1040" i="84"/>
  <c r="U1040" i="84"/>
  <c r="S1040" i="84"/>
  <c r="Q1040" i="84"/>
  <c r="O1040" i="84"/>
  <c r="AH1040" i="84"/>
  <c r="AD1040" i="84"/>
  <c r="Z1040" i="84"/>
  <c r="V1040" i="84"/>
  <c r="R1040" i="84"/>
  <c r="AI1142" i="84"/>
  <c r="AG1142" i="84"/>
  <c r="AE1142" i="84"/>
  <c r="AC1142" i="84"/>
  <c r="AA1142" i="84"/>
  <c r="Y1142" i="84"/>
  <c r="W1142" i="84"/>
  <c r="U1142" i="84"/>
  <c r="S1142" i="84"/>
  <c r="Q1142" i="84"/>
  <c r="O1142" i="84"/>
  <c r="AH1142" i="84"/>
  <c r="AD1142" i="84"/>
  <c r="Z1142" i="84"/>
  <c r="V1142" i="84"/>
  <c r="R1142" i="84"/>
  <c r="AL1043" i="84"/>
  <c r="AM1043" i="84" s="1"/>
  <c r="AI96" i="84"/>
  <c r="Q95" i="84"/>
  <c r="U95" i="84"/>
  <c r="Y95" i="84"/>
  <c r="AC95" i="84"/>
  <c r="R111" i="84"/>
  <c r="V111" i="84"/>
  <c r="Z111" i="84"/>
  <c r="AD111" i="84"/>
  <c r="T113" i="84"/>
  <c r="X113" i="84"/>
  <c r="AB113" i="84"/>
  <c r="O597" i="84"/>
  <c r="Q597" i="84"/>
  <c r="U597" i="84"/>
  <c r="Y597" i="84"/>
  <c r="AC597" i="84"/>
  <c r="AG597" i="84"/>
  <c r="S599" i="84"/>
  <c r="W599" i="84"/>
  <c r="AA599" i="84"/>
  <c r="AE599" i="84"/>
  <c r="AI599" i="84"/>
  <c r="AH615" i="84"/>
  <c r="P614" i="84"/>
  <c r="T614" i="84"/>
  <c r="X614" i="84"/>
  <c r="AB614" i="84"/>
  <c r="S730" i="84"/>
  <c r="W730" i="84"/>
  <c r="AA730" i="84"/>
  <c r="AE730" i="84"/>
  <c r="AI730" i="84"/>
  <c r="AI766" i="84"/>
  <c r="S765" i="84"/>
  <c r="W765" i="84"/>
  <c r="AA765" i="84"/>
  <c r="AE765" i="84"/>
  <c r="Q767" i="84"/>
  <c r="U767" i="84"/>
  <c r="Y767" i="84"/>
  <c r="AC767" i="84"/>
  <c r="O730" i="84"/>
  <c r="O832" i="84"/>
  <c r="R832" i="84"/>
  <c r="Z832" i="84"/>
  <c r="AH832" i="84"/>
  <c r="AI997" i="84"/>
  <c r="AI999" i="84"/>
  <c r="P1040" i="84"/>
  <c r="W1039" i="84"/>
  <c r="AE1039" i="84"/>
  <c r="T1040" i="84"/>
  <c r="AB1040" i="84"/>
  <c r="Q1041" i="84"/>
  <c r="Y1041" i="84"/>
  <c r="AG1041" i="84"/>
  <c r="S1115" i="84"/>
  <c r="AA1115" i="84"/>
  <c r="AI1115" i="84"/>
  <c r="X1116" i="84"/>
  <c r="U1117" i="84"/>
  <c r="AC1117" i="84"/>
  <c r="P1142" i="84"/>
  <c r="T1142" i="84"/>
  <c r="AB1142" i="84"/>
  <c r="X1178" i="84"/>
  <c r="AI1194" i="84"/>
  <c r="N1000" i="84"/>
  <c r="N1001" i="84"/>
  <c r="AL1001" i="84" s="1"/>
  <c r="F75" i="86"/>
  <c r="D75" i="86"/>
  <c r="F84" i="86"/>
  <c r="D84" i="86"/>
  <c r="E84" i="86"/>
  <c r="F86" i="86"/>
  <c r="E86" i="86"/>
  <c r="F88" i="86"/>
  <c r="D88" i="86"/>
  <c r="E88" i="86"/>
  <c r="F90" i="86"/>
  <c r="E90" i="86"/>
  <c r="F92" i="86"/>
  <c r="D92" i="86"/>
  <c r="E92" i="86"/>
  <c r="N730" i="84"/>
  <c r="AL733" i="84"/>
  <c r="E74" i="86" s="1"/>
  <c r="N732" i="84"/>
  <c r="AH95" i="84"/>
  <c r="AF95" i="84"/>
  <c r="AD95" i="84"/>
  <c r="AB95" i="84"/>
  <c r="Z95" i="84"/>
  <c r="X95" i="84"/>
  <c r="V95" i="84"/>
  <c r="T95" i="84"/>
  <c r="R95" i="84"/>
  <c r="P95" i="84"/>
  <c r="AI111" i="84"/>
  <c r="AG111" i="84"/>
  <c r="AE111" i="84"/>
  <c r="AC111" i="84"/>
  <c r="AA111" i="84"/>
  <c r="Y111" i="84"/>
  <c r="W111" i="84"/>
  <c r="U111" i="84"/>
  <c r="S111" i="84"/>
  <c r="Q111" i="84"/>
  <c r="P113" i="84"/>
  <c r="AI113" i="84"/>
  <c r="AG113" i="84"/>
  <c r="AE113" i="84"/>
  <c r="AC113" i="84"/>
  <c r="AA113" i="84"/>
  <c r="Y113" i="84"/>
  <c r="W113" i="84"/>
  <c r="U113" i="84"/>
  <c r="S113" i="84"/>
  <c r="Q113" i="84"/>
  <c r="O113" i="84"/>
  <c r="AI614" i="84"/>
  <c r="AG614" i="84"/>
  <c r="AE614" i="84"/>
  <c r="AC614" i="84"/>
  <c r="AA614" i="84"/>
  <c r="Y614" i="84"/>
  <c r="W614" i="84"/>
  <c r="U614" i="84"/>
  <c r="S614" i="84"/>
  <c r="Q614" i="84"/>
  <c r="O765" i="84"/>
  <c r="AH765" i="84"/>
  <c r="AF765" i="84"/>
  <c r="AD765" i="84"/>
  <c r="AB765" i="84"/>
  <c r="Z765" i="84"/>
  <c r="X765" i="84"/>
  <c r="V765" i="84"/>
  <c r="T765" i="84"/>
  <c r="R765" i="84"/>
  <c r="P765" i="84"/>
  <c r="AH767" i="84"/>
  <c r="AF767" i="84"/>
  <c r="AD767" i="84"/>
  <c r="AB767" i="84"/>
  <c r="Z767" i="84"/>
  <c r="X767" i="84"/>
  <c r="V767" i="84"/>
  <c r="T767" i="84"/>
  <c r="R767" i="84"/>
  <c r="P767" i="84"/>
  <c r="AI1116" i="84"/>
  <c r="AG1116" i="84"/>
  <c r="AE1116" i="84"/>
  <c r="AC1116" i="84"/>
  <c r="AA1116" i="84"/>
  <c r="Y1116" i="84"/>
  <c r="W1116" i="84"/>
  <c r="U1116" i="84"/>
  <c r="S1116" i="84"/>
  <c r="Q1116" i="84"/>
  <c r="O1116" i="84"/>
  <c r="AH1116" i="84"/>
  <c r="AD1116" i="84"/>
  <c r="Z1116" i="84"/>
  <c r="V1116" i="84"/>
  <c r="R1116" i="84"/>
  <c r="AI1178" i="84"/>
  <c r="AG1178" i="84"/>
  <c r="AE1178" i="84"/>
  <c r="AC1178" i="84"/>
  <c r="AA1178" i="84"/>
  <c r="Y1178" i="84"/>
  <c r="W1178" i="84"/>
  <c r="U1178" i="84"/>
  <c r="S1178" i="84"/>
  <c r="Q1178" i="84"/>
  <c r="O1178" i="84"/>
  <c r="AH1178" i="84"/>
  <c r="AD1178" i="84"/>
  <c r="Z1178" i="84"/>
  <c r="V1178" i="84"/>
  <c r="R1178" i="84"/>
  <c r="X1496" i="84"/>
  <c r="Y1495" i="84"/>
  <c r="AB1496" i="84"/>
  <c r="X271" i="7" s="1"/>
  <c r="AC1495" i="84"/>
  <c r="AF1496" i="84"/>
  <c r="AB271" i="7"/>
  <c r="AG1495" i="84"/>
  <c r="P1526" i="84"/>
  <c r="S1525" i="84"/>
  <c r="AA1525" i="84"/>
  <c r="R1586" i="84"/>
  <c r="S1585" i="84"/>
  <c r="W1585" i="84"/>
  <c r="AA1585" i="84"/>
  <c r="AE1585" i="84"/>
  <c r="AI1585" i="84"/>
  <c r="N834" i="84"/>
  <c r="N1016" i="84"/>
  <c r="AL1119" i="84"/>
  <c r="E110" i="86" s="1"/>
  <c r="N1144" i="84"/>
  <c r="N1194" i="84"/>
  <c r="AL1197" i="84"/>
  <c r="O95" i="84"/>
  <c r="S95" i="84"/>
  <c r="W95" i="84"/>
  <c r="AA95" i="84"/>
  <c r="AE95" i="84"/>
  <c r="AI95" i="84"/>
  <c r="P111" i="84"/>
  <c r="T111" i="84"/>
  <c r="X111" i="84"/>
  <c r="AB111" i="84"/>
  <c r="AF111" i="84"/>
  <c r="R113" i="84"/>
  <c r="V113" i="84"/>
  <c r="Z113" i="84"/>
  <c r="AD113" i="84"/>
  <c r="AH113" i="84"/>
  <c r="AI598" i="84"/>
  <c r="O599" i="84"/>
  <c r="O111" i="84"/>
  <c r="S597" i="84"/>
  <c r="W597" i="84"/>
  <c r="AA597" i="84"/>
  <c r="AE597" i="84"/>
  <c r="AI597" i="84"/>
  <c r="Q599" i="84"/>
  <c r="U599" i="84"/>
  <c r="Y599" i="84"/>
  <c r="AC599" i="84"/>
  <c r="AG599" i="84"/>
  <c r="R614" i="84"/>
  <c r="V614" i="84"/>
  <c r="Z614" i="84"/>
  <c r="AD614" i="84"/>
  <c r="AH614" i="84"/>
  <c r="AI731" i="84"/>
  <c r="Q730" i="84"/>
  <c r="U730" i="84"/>
  <c r="Y730" i="84"/>
  <c r="AC730" i="84"/>
  <c r="AG730" i="84"/>
  <c r="O767" i="84"/>
  <c r="Q765" i="84"/>
  <c r="U765" i="84"/>
  <c r="Y765" i="84"/>
  <c r="AC765" i="84"/>
  <c r="AG765" i="84"/>
  <c r="S767" i="84"/>
  <c r="W767" i="84"/>
  <c r="AA767" i="84"/>
  <c r="AE767" i="84"/>
  <c r="AI767" i="84"/>
  <c r="AH831" i="84"/>
  <c r="O614" i="84"/>
  <c r="P832" i="84"/>
  <c r="V832" i="84"/>
  <c r="AD832" i="84"/>
  <c r="AI1014" i="84"/>
  <c r="S1039" i="84"/>
  <c r="AA1039" i="84"/>
  <c r="AI1039" i="84"/>
  <c r="X1040" i="84"/>
  <c r="AF1040" i="84"/>
  <c r="U1041" i="84"/>
  <c r="AC1041" i="84"/>
  <c r="P1116" i="84"/>
  <c r="W1115" i="84"/>
  <c r="AE1115" i="84"/>
  <c r="T1116" i="84"/>
  <c r="AB1116" i="84"/>
  <c r="Q1117" i="84"/>
  <c r="Y1117" i="84"/>
  <c r="AG1117" i="84"/>
  <c r="P1178" i="84"/>
  <c r="T1178" i="84"/>
  <c r="AB1178" i="84"/>
  <c r="AH833" i="84"/>
  <c r="AF833" i="84"/>
  <c r="AD833" i="84"/>
  <c r="AB833" i="84"/>
  <c r="Z833" i="84"/>
  <c r="X833" i="84"/>
  <c r="V833" i="84"/>
  <c r="T833" i="84"/>
  <c r="R833" i="84"/>
  <c r="AH998" i="84"/>
  <c r="AF998" i="84"/>
  <c r="AD998" i="84"/>
  <c r="AB998" i="84"/>
  <c r="Z998" i="84"/>
  <c r="X998" i="84"/>
  <c r="V998" i="84"/>
  <c r="T998" i="84"/>
  <c r="R998" i="84"/>
  <c r="P998" i="84"/>
  <c r="AH1013" i="84"/>
  <c r="AF1013" i="84"/>
  <c r="AD1013" i="84"/>
  <c r="AB1013" i="84"/>
  <c r="Z1013" i="84"/>
  <c r="X1013" i="84"/>
  <c r="V1013" i="84"/>
  <c r="T1013" i="84"/>
  <c r="R1013" i="84"/>
  <c r="P1013" i="84"/>
  <c r="AH1015" i="84"/>
  <c r="AF1015" i="84"/>
  <c r="AD1015" i="84"/>
  <c r="AB1015" i="84"/>
  <c r="Z1015" i="84"/>
  <c r="X1015" i="84"/>
  <c r="V1015" i="84"/>
  <c r="T1015" i="84"/>
  <c r="R1015" i="84"/>
  <c r="P1015" i="84"/>
  <c r="Q96" i="84"/>
  <c r="S96" i="84"/>
  <c r="U96" i="84"/>
  <c r="W96" i="84"/>
  <c r="Y96" i="84"/>
  <c r="AA96" i="84"/>
  <c r="AC96" i="84"/>
  <c r="AE96" i="84"/>
  <c r="AG96" i="84"/>
  <c r="R112" i="84"/>
  <c r="T112" i="84"/>
  <c r="V112" i="84"/>
  <c r="X112" i="84"/>
  <c r="Z112" i="84"/>
  <c r="AB112" i="84"/>
  <c r="AD112" i="84"/>
  <c r="AF112" i="84"/>
  <c r="AH112" i="84"/>
  <c r="O598" i="84"/>
  <c r="Q598" i="84"/>
  <c r="S598" i="84"/>
  <c r="U598" i="84"/>
  <c r="W598" i="84"/>
  <c r="Y598" i="84"/>
  <c r="AA598" i="84"/>
  <c r="AC598" i="84"/>
  <c r="AE598" i="84"/>
  <c r="AG598" i="84"/>
  <c r="P613" i="84"/>
  <c r="P615" i="84"/>
  <c r="R613" i="84"/>
  <c r="T613" i="84"/>
  <c r="V613" i="84"/>
  <c r="X613" i="84"/>
  <c r="Z613" i="84"/>
  <c r="AB613" i="84"/>
  <c r="AD613" i="84"/>
  <c r="AF613" i="84"/>
  <c r="AH613" i="84"/>
  <c r="R615" i="84"/>
  <c r="T615" i="84"/>
  <c r="V615" i="84"/>
  <c r="X615" i="84"/>
  <c r="Z615" i="84"/>
  <c r="AB615" i="84"/>
  <c r="AD615" i="84"/>
  <c r="AF615" i="84"/>
  <c r="O731" i="84"/>
  <c r="Q729" i="84"/>
  <c r="S729" i="84"/>
  <c r="U729" i="84"/>
  <c r="W729" i="84"/>
  <c r="Y729" i="84"/>
  <c r="AA729" i="84"/>
  <c r="AC729" i="84"/>
  <c r="AE729" i="84"/>
  <c r="AG729" i="84"/>
  <c r="AI729" i="84"/>
  <c r="Q731" i="84"/>
  <c r="S731" i="84"/>
  <c r="U731" i="84"/>
  <c r="W731" i="84"/>
  <c r="Y731" i="84"/>
  <c r="AA731" i="84"/>
  <c r="AC731" i="84"/>
  <c r="AE731" i="84"/>
  <c r="AG731" i="84"/>
  <c r="Q766" i="84"/>
  <c r="S766" i="84"/>
  <c r="U766" i="84"/>
  <c r="W766" i="84"/>
  <c r="Y766" i="84"/>
  <c r="AA766" i="84"/>
  <c r="AC766" i="84"/>
  <c r="AE766" i="84"/>
  <c r="AG766" i="84"/>
  <c r="O831" i="84"/>
  <c r="P831" i="84"/>
  <c r="P833" i="84"/>
  <c r="R831" i="84"/>
  <c r="T831" i="84"/>
  <c r="V831" i="84"/>
  <c r="X831" i="84"/>
  <c r="Z831" i="84"/>
  <c r="AB831" i="84"/>
  <c r="AD831" i="84"/>
  <c r="AF831" i="84"/>
  <c r="Q833" i="84"/>
  <c r="U833" i="84"/>
  <c r="Y833" i="84"/>
  <c r="AC833" i="84"/>
  <c r="AG833" i="84"/>
  <c r="O998" i="84"/>
  <c r="Q998" i="84"/>
  <c r="U998" i="84"/>
  <c r="Y998" i="84"/>
  <c r="AC998" i="84"/>
  <c r="AG998" i="84"/>
  <c r="O1015" i="84"/>
  <c r="Q1013" i="84"/>
  <c r="U1013" i="84"/>
  <c r="Y1013" i="84"/>
  <c r="AC1013" i="84"/>
  <c r="AG1013" i="84"/>
  <c r="S1015" i="84"/>
  <c r="W1015" i="84"/>
  <c r="AA1015" i="84"/>
  <c r="AE1015" i="84"/>
  <c r="AI1015" i="84"/>
  <c r="AH1039" i="84"/>
  <c r="AH1041" i="84"/>
  <c r="AH1115" i="84"/>
  <c r="AH1117" i="84"/>
  <c r="AH1141" i="84"/>
  <c r="AH1143" i="84"/>
  <c r="AH1177" i="84"/>
  <c r="AH1179" i="84"/>
  <c r="AH1193" i="84"/>
  <c r="AH1195" i="84"/>
  <c r="O1193" i="84"/>
  <c r="O1195" i="84"/>
  <c r="P1194" i="84"/>
  <c r="Q1193" i="84"/>
  <c r="S1193" i="84"/>
  <c r="U1193" i="84"/>
  <c r="W1193" i="84"/>
  <c r="Y1193" i="84"/>
  <c r="AA1193" i="84"/>
  <c r="AC1193" i="84"/>
  <c r="AE1193" i="84"/>
  <c r="AG1193" i="84"/>
  <c r="AI1193" i="84"/>
  <c r="R1194" i="84"/>
  <c r="T1194" i="84"/>
  <c r="V1194" i="84"/>
  <c r="X1194" i="84"/>
  <c r="Z1194" i="84"/>
  <c r="AB1194" i="84"/>
  <c r="AD1194" i="84"/>
  <c r="AF1194" i="84"/>
  <c r="AH1194" i="84"/>
  <c r="Q1195" i="84"/>
  <c r="S1195" i="84"/>
  <c r="U1195" i="84"/>
  <c r="W1195" i="84"/>
  <c r="Y1195" i="84"/>
  <c r="AA1195" i="84"/>
  <c r="AC1195" i="84"/>
  <c r="AE1195" i="84"/>
  <c r="AG1195" i="84"/>
  <c r="AI1195" i="84"/>
  <c r="O997" i="84"/>
  <c r="O999" i="84"/>
  <c r="Q997" i="84"/>
  <c r="S997" i="84"/>
  <c r="U997" i="84"/>
  <c r="W997" i="84"/>
  <c r="Y997" i="84"/>
  <c r="AA997" i="84"/>
  <c r="AC997" i="84"/>
  <c r="AE997" i="84"/>
  <c r="AG997" i="84"/>
  <c r="Q999" i="84"/>
  <c r="S999" i="84"/>
  <c r="U999" i="84"/>
  <c r="W999" i="84"/>
  <c r="Y999" i="84"/>
  <c r="AA999" i="84"/>
  <c r="AC999" i="84"/>
  <c r="AE999" i="84"/>
  <c r="AG999" i="84"/>
  <c r="O1014" i="84"/>
  <c r="Q1014" i="84"/>
  <c r="S1014" i="84"/>
  <c r="U1014" i="84"/>
  <c r="W1014" i="84"/>
  <c r="Y1014" i="84"/>
  <c r="AA1014" i="84"/>
  <c r="AC1014" i="84"/>
  <c r="AE1014" i="84"/>
  <c r="AG1014" i="84"/>
  <c r="P1039" i="84"/>
  <c r="P1041" i="84"/>
  <c r="R1039" i="84"/>
  <c r="T1039" i="84"/>
  <c r="V1039" i="84"/>
  <c r="X1039" i="84"/>
  <c r="Z1039" i="84"/>
  <c r="AB1039" i="84"/>
  <c r="AD1039" i="84"/>
  <c r="AF1039" i="84"/>
  <c r="R1041" i="84"/>
  <c r="T1041" i="84"/>
  <c r="V1041" i="84"/>
  <c r="X1041" i="84"/>
  <c r="Z1041" i="84"/>
  <c r="AB1041" i="84"/>
  <c r="AD1041" i="84"/>
  <c r="AF1041" i="84"/>
  <c r="P1115" i="84"/>
  <c r="P1117" i="84"/>
  <c r="R1115" i="84"/>
  <c r="T1115" i="84"/>
  <c r="V1115" i="84"/>
  <c r="X1115" i="84"/>
  <c r="Z1115" i="84"/>
  <c r="AB1115" i="84"/>
  <c r="AD1115" i="84"/>
  <c r="AF1115" i="84"/>
  <c r="R1117" i="84"/>
  <c r="T1117" i="84"/>
  <c r="V1117" i="84"/>
  <c r="X1117" i="84"/>
  <c r="Z1117" i="84"/>
  <c r="AB1117" i="84"/>
  <c r="AD1117" i="84"/>
  <c r="AF1117" i="84"/>
  <c r="P1141" i="84"/>
  <c r="P1143" i="84"/>
  <c r="R1141" i="84"/>
  <c r="T1141" i="84"/>
  <c r="V1141" i="84"/>
  <c r="X1141" i="84"/>
  <c r="Z1141" i="84"/>
  <c r="AB1141" i="84"/>
  <c r="AD1141" i="84"/>
  <c r="AF1141" i="84"/>
  <c r="R1143" i="84"/>
  <c r="T1143" i="84"/>
  <c r="V1143" i="84"/>
  <c r="X1143" i="84"/>
  <c r="Z1143" i="84"/>
  <c r="AB1143" i="84"/>
  <c r="AD1143" i="84"/>
  <c r="AF1143" i="84"/>
  <c r="P1177" i="84"/>
  <c r="P1179" i="84"/>
  <c r="R1177" i="84"/>
  <c r="AJ1177" i="84" s="1"/>
  <c r="T1177" i="84"/>
  <c r="V1177" i="84"/>
  <c r="X1177" i="84"/>
  <c r="Z1177" i="84"/>
  <c r="AB1177" i="84"/>
  <c r="AD1177" i="84"/>
  <c r="AF1177" i="84"/>
  <c r="R1179" i="84"/>
  <c r="T1179" i="84"/>
  <c r="V1179" i="84"/>
  <c r="X1179" i="84"/>
  <c r="Z1179" i="84"/>
  <c r="AB1179" i="84"/>
  <c r="AD1179" i="84"/>
  <c r="AF1179" i="84"/>
  <c r="O1194" i="84"/>
  <c r="P1193" i="84"/>
  <c r="P1195" i="84"/>
  <c r="R1193" i="84"/>
  <c r="T1193" i="84"/>
  <c r="V1193" i="84"/>
  <c r="X1193" i="84"/>
  <c r="Z1193" i="84"/>
  <c r="AB1193" i="84"/>
  <c r="AD1193" i="84"/>
  <c r="AF1193" i="84"/>
  <c r="Q1194" i="84"/>
  <c r="S1194" i="84"/>
  <c r="U1194" i="84"/>
  <c r="W1194" i="84"/>
  <c r="Y1194" i="84"/>
  <c r="AA1194" i="84"/>
  <c r="AC1194" i="84"/>
  <c r="AE1194" i="84"/>
  <c r="AG1194" i="84"/>
  <c r="R1195" i="84"/>
  <c r="T1195" i="84"/>
  <c r="V1195" i="84"/>
  <c r="X1195" i="84"/>
  <c r="Z1195" i="84"/>
  <c r="AB1195" i="84"/>
  <c r="AD1195" i="84"/>
  <c r="AF1195" i="84"/>
  <c r="B25" i="7"/>
  <c r="J497" i="7"/>
  <c r="C87" i="7" s="1"/>
  <c r="AB416" i="7"/>
  <c r="AA12" i="86" s="1"/>
  <c r="AL115" i="84"/>
  <c r="E12" i="86" s="1"/>
  <c r="AL601" i="84"/>
  <c r="E62" i="86"/>
  <c r="E101" i="86"/>
  <c r="N280" i="7"/>
  <c r="E103" i="86"/>
  <c r="F103" i="86"/>
  <c r="L246" i="7"/>
  <c r="K246" i="7"/>
  <c r="AF246" i="7" s="1"/>
  <c r="AJ1296" i="84"/>
  <c r="AK1297" i="84"/>
  <c r="C126" i="86" s="1"/>
  <c r="M237" i="7"/>
  <c r="R484" i="7"/>
  <c r="L480" i="7"/>
  <c r="Q233" i="7"/>
  <c r="P476" i="7"/>
  <c r="S485" i="7"/>
  <c r="O479" i="7"/>
  <c r="AJ1145" i="84"/>
  <c r="AK1145" i="84"/>
  <c r="M150" i="7"/>
  <c r="AJ364" i="84"/>
  <c r="AK365" i="84" s="1"/>
  <c r="C38" i="86" s="1"/>
  <c r="M162" i="7"/>
  <c r="N135" i="7"/>
  <c r="K135" i="7"/>
  <c r="AF135" i="7" s="1"/>
  <c r="AJ264" i="84"/>
  <c r="AK265" i="84"/>
  <c r="C27" i="86" s="1"/>
  <c r="P382" i="7"/>
  <c r="K382" i="7"/>
  <c r="AF382" i="7"/>
  <c r="AJ255" i="84"/>
  <c r="L178" i="7"/>
  <c r="AJ600" i="84"/>
  <c r="AK601" i="84"/>
  <c r="S399" i="7"/>
  <c r="K398" i="7" s="1"/>
  <c r="AF399" i="7"/>
  <c r="AJ375" i="84"/>
  <c r="L149" i="7"/>
  <c r="K149" i="7" s="1"/>
  <c r="AF149" i="7" s="1"/>
  <c r="AJ354" i="84"/>
  <c r="Q395" i="7"/>
  <c r="K394" i="7" s="1"/>
  <c r="AF395" i="7"/>
  <c r="AJ335" i="84"/>
  <c r="AC315" i="84"/>
  <c r="Y393" i="7" s="1"/>
  <c r="Y145" i="7"/>
  <c r="Y168" i="7" s="1"/>
  <c r="X5" i="86"/>
  <c r="AE315" i="84"/>
  <c r="AA393" i="7"/>
  <c r="AA145" i="7"/>
  <c r="AA168" i="7"/>
  <c r="V315" i="84"/>
  <c r="R393" i="7"/>
  <c r="R416" i="7" s="1"/>
  <c r="R145" i="7"/>
  <c r="AD315" i="84"/>
  <c r="Z393" i="7"/>
  <c r="Z416" i="7"/>
  <c r="Z145" i="7"/>
  <c r="AD157" i="7"/>
  <c r="Q404" i="7"/>
  <c r="K403" i="7"/>
  <c r="AF404" i="7" s="1"/>
  <c r="AJ425" i="84"/>
  <c r="Q152" i="7"/>
  <c r="P415" i="7"/>
  <c r="P416" i="7" s="1"/>
  <c r="O12" i="86" s="1"/>
  <c r="AJ535" i="84"/>
  <c r="AK535" i="84" s="1"/>
  <c r="C55" i="86" s="1"/>
  <c r="L160" i="7"/>
  <c r="S403" i="7"/>
  <c r="K402" i="7"/>
  <c r="AF403" i="7" s="1"/>
  <c r="AJ415" i="84"/>
  <c r="AK415" i="84"/>
  <c r="C43" i="86"/>
  <c r="AA401" i="7"/>
  <c r="K400" i="7" s="1"/>
  <c r="AF401" i="7"/>
  <c r="AJ395" i="84"/>
  <c r="AK395" i="84"/>
  <c r="C41" i="86" s="1"/>
  <c r="AJ345" i="84"/>
  <c r="AK345" i="84"/>
  <c r="C36" i="86" s="1"/>
  <c r="L396" i="7"/>
  <c r="M380" i="7"/>
  <c r="AJ225" i="84"/>
  <c r="AK225" i="84" s="1"/>
  <c r="C23" i="86" s="1"/>
  <c r="L379" i="7"/>
  <c r="K379" i="7" s="1"/>
  <c r="AF379" i="7" s="1"/>
  <c r="M130" i="7"/>
  <c r="L367" i="7"/>
  <c r="L368" i="7"/>
  <c r="N374" i="7"/>
  <c r="AF144" i="7"/>
  <c r="K524" i="7"/>
  <c r="AF524" i="7"/>
  <c r="L529" i="7"/>
  <c r="AJ1195" i="84"/>
  <c r="AJ1141" i="84"/>
  <c r="AJ1039" i="84"/>
  <c r="AJ1194" i="84"/>
  <c r="AJ831" i="84"/>
  <c r="AJ1015" i="84"/>
  <c r="AJ1013" i="84"/>
  <c r="AJ998" i="84"/>
  <c r="AJ1525" i="84"/>
  <c r="AJ1495" i="84"/>
  <c r="AJ767" i="84"/>
  <c r="AJ113" i="84"/>
  <c r="AJ614" i="84"/>
  <c r="AJ999" i="84"/>
  <c r="AJ1127" i="84"/>
  <c r="AE497" i="7"/>
  <c r="AD14" i="86"/>
  <c r="AJ731" i="84"/>
  <c r="W416" i="7"/>
  <c r="V12" i="86"/>
  <c r="AJ333" i="84"/>
  <c r="AJ313" i="84"/>
  <c r="AJ443" i="84"/>
  <c r="AJ303" i="84"/>
  <c r="AJ503" i="84"/>
  <c r="AJ483" i="84"/>
  <c r="AJ463" i="84"/>
  <c r="AJ403" i="84"/>
  <c r="AJ343" i="84"/>
  <c r="AJ273" i="84"/>
  <c r="AJ253" i="84"/>
  <c r="AM733" i="84"/>
  <c r="F74" i="86" s="1"/>
  <c r="AK769" i="84"/>
  <c r="L274" i="7"/>
  <c r="AJ1526" i="84"/>
  <c r="T271" i="7"/>
  <c r="AJ1496" i="84"/>
  <c r="AK1497" i="84" s="1"/>
  <c r="C147" i="86" s="1"/>
  <c r="L490" i="7"/>
  <c r="K490" i="7"/>
  <c r="AF490" i="7" s="1"/>
  <c r="AJ1267" i="84"/>
  <c r="AK1267" i="84" s="1"/>
  <c r="C123" i="86" s="1"/>
  <c r="L248" i="7"/>
  <c r="K248" i="7"/>
  <c r="AF248" i="7" s="1"/>
  <c r="AJ1316" i="84"/>
  <c r="AK1317" i="84" s="1"/>
  <c r="C128" i="86" s="1"/>
  <c r="L244" i="7"/>
  <c r="K244" i="7"/>
  <c r="AF244" i="7" s="1"/>
  <c r="AJ1276" i="84"/>
  <c r="AK1277" i="84" s="1"/>
  <c r="C124" i="86" s="1"/>
  <c r="N238" i="7"/>
  <c r="L234" i="7"/>
  <c r="O481" i="7"/>
  <c r="K481" i="7"/>
  <c r="AF481" i="7" s="1"/>
  <c r="AJ1165" i="84"/>
  <c r="M231" i="7"/>
  <c r="AJ1128" i="84"/>
  <c r="R478" i="7"/>
  <c r="AJ1129" i="84"/>
  <c r="AK1129" i="84" s="1"/>
  <c r="C111" i="86" s="1"/>
  <c r="M235" i="7"/>
  <c r="K235" i="7"/>
  <c r="AF235" i="7" s="1"/>
  <c r="AJ1180" i="84"/>
  <c r="AK1181" i="84" s="1"/>
  <c r="L161" i="7"/>
  <c r="K161" i="7" s="1"/>
  <c r="AF161" i="7" s="1"/>
  <c r="AJ474" i="84"/>
  <c r="U409" i="7"/>
  <c r="K408" i="7" s="1"/>
  <c r="AF409" i="7" s="1"/>
  <c r="AJ475" i="84"/>
  <c r="AK475" i="84"/>
  <c r="C49" i="86" s="1"/>
  <c r="O378" i="7"/>
  <c r="AJ215" i="84"/>
  <c r="L151" i="7"/>
  <c r="K151" i="7" s="1"/>
  <c r="AF151" i="7" s="1"/>
  <c r="AJ374" i="84"/>
  <c r="AJ355" i="84"/>
  <c r="AK355" i="84" s="1"/>
  <c r="C37" i="86" s="1"/>
  <c r="M397" i="7"/>
  <c r="K396" i="7"/>
  <c r="AF397" i="7" s="1"/>
  <c r="L147" i="7"/>
  <c r="AJ334" i="84"/>
  <c r="U315" i="84"/>
  <c r="Q393" i="7" s="1"/>
  <c r="Q145" i="7"/>
  <c r="W315" i="84"/>
  <c r="S393" i="7"/>
  <c r="S145" i="7"/>
  <c r="S168" i="7"/>
  <c r="R5" i="86" s="1"/>
  <c r="R315" i="84"/>
  <c r="N145" i="7"/>
  <c r="K145" i="7" s="1"/>
  <c r="AJ314" i="84"/>
  <c r="Z315" i="84"/>
  <c r="V393" i="7" s="1"/>
  <c r="V145" i="7"/>
  <c r="AH315" i="84"/>
  <c r="AD393" i="7"/>
  <c r="AD145" i="7"/>
  <c r="T406" i="7"/>
  <c r="K405" i="7"/>
  <c r="AF406" i="7" s="1"/>
  <c r="AJ445" i="84"/>
  <c r="AK445" i="84" s="1"/>
  <c r="C46" i="86" s="1"/>
  <c r="Q156" i="7"/>
  <c r="K156" i="7"/>
  <c r="AF156" i="7" s="1"/>
  <c r="AJ424" i="84"/>
  <c r="Q400" i="7"/>
  <c r="AJ325" i="84"/>
  <c r="AK325" i="84"/>
  <c r="C34" i="86" s="1"/>
  <c r="X394" i="7"/>
  <c r="M392" i="7"/>
  <c r="AJ305" i="84"/>
  <c r="AK305" i="84" s="1"/>
  <c r="C32" i="86" s="1"/>
  <c r="N381" i="7"/>
  <c r="M133" i="7"/>
  <c r="AJ505" i="84"/>
  <c r="AK505" i="84"/>
  <c r="C52" i="86" s="1"/>
  <c r="L412" i="7"/>
  <c r="K411" i="7" s="1"/>
  <c r="AF412" i="7" s="1"/>
  <c r="L410" i="7"/>
  <c r="K409" i="7"/>
  <c r="AF410" i="7" s="1"/>
  <c r="AJ485" i="84"/>
  <c r="AJ465" i="84"/>
  <c r="L408" i="7"/>
  <c r="K407" i="7" s="1"/>
  <c r="AF408" i="7" s="1"/>
  <c r="U405" i="7"/>
  <c r="M154" i="7"/>
  <c r="K154" i="7"/>
  <c r="AF154" i="7" s="1"/>
  <c r="AJ404" i="84"/>
  <c r="AK405" i="84" s="1"/>
  <c r="C42" i="86" s="1"/>
  <c r="L148" i="7"/>
  <c r="K148" i="7"/>
  <c r="AJ344" i="84"/>
  <c r="M136" i="7"/>
  <c r="K136" i="7" s="1"/>
  <c r="AF136" i="7" s="1"/>
  <c r="AJ274" i="84"/>
  <c r="AK275" i="84"/>
  <c r="C28" i="86" s="1"/>
  <c r="N134" i="7"/>
  <c r="K134" i="7" s="1"/>
  <c r="AF134" i="7" s="1"/>
  <c r="AJ254" i="84"/>
  <c r="L131" i="7"/>
  <c r="K131" i="7" s="1"/>
  <c r="AF131" i="7" s="1"/>
  <c r="AJ224" i="84"/>
  <c r="L119" i="7"/>
  <c r="L120" i="7"/>
  <c r="K120" i="7" s="1"/>
  <c r="AF120" i="7" s="1"/>
  <c r="AJ114" i="84"/>
  <c r="P369" i="7"/>
  <c r="P122" i="7"/>
  <c r="L124" i="7"/>
  <c r="P123" i="7"/>
  <c r="L117" i="7"/>
  <c r="L364" i="7"/>
  <c r="L376" i="7"/>
  <c r="AJ1193" i="84"/>
  <c r="AJ1179" i="84"/>
  <c r="AJ1143" i="84"/>
  <c r="AJ1117" i="84"/>
  <c r="AJ1041" i="84"/>
  <c r="AJ833" i="84"/>
  <c r="AJ613" i="84"/>
  <c r="AJ1178" i="84"/>
  <c r="AJ1116" i="84"/>
  <c r="AJ111" i="84"/>
  <c r="AJ95" i="84"/>
  <c r="AJ1142" i="84"/>
  <c r="AJ1040" i="84"/>
  <c r="AJ730" i="84"/>
  <c r="AJ599" i="84"/>
  <c r="AJ597" i="84"/>
  <c r="AL1145" i="84"/>
  <c r="AM1145" i="84" s="1"/>
  <c r="F112" i="86" s="1"/>
  <c r="E112" i="86"/>
  <c r="AJ997" i="84"/>
  <c r="W497" i="7"/>
  <c r="V14" i="86"/>
  <c r="AJ729" i="84"/>
  <c r="AA416" i="7"/>
  <c r="Z12" i="86" s="1"/>
  <c r="AJ598" i="84"/>
  <c r="AJ373" i="84"/>
  <c r="AJ353" i="84"/>
  <c r="P168" i="7"/>
  <c r="O5" i="86"/>
  <c r="AJ533" i="84"/>
  <c r="AE168" i="7"/>
  <c r="AD5" i="86" s="1"/>
  <c r="W168" i="7"/>
  <c r="V5" i="86" s="1"/>
  <c r="O168" i="7"/>
  <c r="N5" i="86" s="1"/>
  <c r="AJ283" i="84"/>
  <c r="AJ233" i="84"/>
  <c r="AJ223" i="84"/>
  <c r="AJ213" i="84"/>
  <c r="AK1527" i="84"/>
  <c r="C150" i="86" s="1"/>
  <c r="AM1119" i="84"/>
  <c r="F110" i="86"/>
  <c r="J93" i="7"/>
  <c r="C57" i="7"/>
  <c r="J94" i="7"/>
  <c r="B22" i="7"/>
  <c r="M416" i="7"/>
  <c r="L12" i="86"/>
  <c r="K391" i="7"/>
  <c r="AF392" i="7"/>
  <c r="C77" i="86"/>
  <c r="K414" i="7"/>
  <c r="AF415" i="7" s="1"/>
  <c r="K415" i="7"/>
  <c r="Y12" i="86"/>
  <c r="L210" i="7"/>
  <c r="K178" i="7"/>
  <c r="AF178" i="7"/>
  <c r="K150" i="7"/>
  <c r="AF150" i="7"/>
  <c r="K479" i="7"/>
  <c r="AF479" i="7"/>
  <c r="P497" i="7"/>
  <c r="O14" i="86"/>
  <c r="K393" i="7"/>
  <c r="AF394" i="7" s="1"/>
  <c r="X416" i="7"/>
  <c r="W12" i="86" s="1"/>
  <c r="N393" i="7"/>
  <c r="K147" i="7"/>
  <c r="AF147" i="7" s="1"/>
  <c r="K378" i="7"/>
  <c r="AF378" i="7"/>
  <c r="K478" i="7"/>
  <c r="AF478" i="7" s="1"/>
  <c r="K231" i="7"/>
  <c r="AF231" i="7" s="1"/>
  <c r="K271" i="7"/>
  <c r="AF271" i="7"/>
  <c r="K274" i="7"/>
  <c r="AF274" i="7" s="1"/>
  <c r="K15" i="86"/>
  <c r="L416" i="7"/>
  <c r="K12" i="86" s="1"/>
  <c r="K395" i="7"/>
  <c r="AF396" i="7"/>
  <c r="AM601" i="84"/>
  <c r="F62" i="86" s="1"/>
  <c r="C62" i="86"/>
  <c r="C112" i="86"/>
  <c r="Q168" i="7"/>
  <c r="P5" i="86" s="1"/>
  <c r="S497" i="7"/>
  <c r="R14" i="86" s="1"/>
  <c r="S416" i="7"/>
  <c r="R12" i="86" s="1"/>
  <c r="AK425" i="84"/>
  <c r="C44" i="86" s="1"/>
  <c r="AK335" i="84"/>
  <c r="C35" i="86" s="1"/>
  <c r="AK375" i="84"/>
  <c r="C39" i="86" s="1"/>
  <c r="AK255" i="84"/>
  <c r="C26" i="86" s="1"/>
  <c r="T416" i="7"/>
  <c r="S12" i="86" s="1"/>
  <c r="K6" i="86"/>
  <c r="AF148" i="7"/>
  <c r="AA6" i="86"/>
  <c r="J85" i="7"/>
  <c r="I101" i="7"/>
  <c r="E11" i="86"/>
  <c r="Q12" i="86"/>
  <c r="Z5" i="86"/>
  <c r="AM1001" i="84"/>
  <c r="F100" i="86" s="1"/>
  <c r="E100" i="86"/>
  <c r="AM835" i="84"/>
  <c r="F83" i="86"/>
  <c r="E83" i="86"/>
  <c r="S6" i="86"/>
  <c r="N12" i="86"/>
  <c r="E63" i="86"/>
  <c r="AM617" i="84"/>
  <c r="F63" i="86"/>
  <c r="E115" i="86"/>
  <c r="I95" i="7"/>
  <c r="J95" i="7"/>
  <c r="I96" i="7"/>
  <c r="J96" i="7"/>
  <c r="U416" i="7"/>
  <c r="K514" i="7"/>
  <c r="AF514" i="7" s="1"/>
  <c r="W282" i="7"/>
  <c r="D10" i="86"/>
  <c r="D6" i="86"/>
  <c r="F8" i="86"/>
  <c r="F4" i="86"/>
  <c r="E7" i="86"/>
  <c r="E3" i="86"/>
  <c r="D7" i="86"/>
  <c r="D3" i="86"/>
  <c r="F132" i="86"/>
  <c r="D156" i="86"/>
  <c r="D152" i="86"/>
  <c r="D148" i="86"/>
  <c r="D144" i="86"/>
  <c r="D140" i="86"/>
  <c r="D136" i="86"/>
  <c r="D129" i="86"/>
  <c r="D125" i="86"/>
  <c r="D121" i="86"/>
  <c r="D117" i="86"/>
  <c r="D80" i="86"/>
  <c r="D157" i="86"/>
  <c r="F155" i="86"/>
  <c r="E154" i="86"/>
  <c r="D153" i="86"/>
  <c r="F151" i="86"/>
  <c r="E150" i="86"/>
  <c r="D149" i="86"/>
  <c r="F147" i="86"/>
  <c r="E146" i="86"/>
  <c r="D145" i="86"/>
  <c r="F143" i="86"/>
  <c r="E142" i="86"/>
  <c r="D141" i="86"/>
  <c r="F139" i="86"/>
  <c r="E138" i="86"/>
  <c r="D137" i="86"/>
  <c r="F135" i="86"/>
  <c r="E134" i="86"/>
  <c r="D133" i="86"/>
  <c r="E128" i="86"/>
  <c r="E126" i="86"/>
  <c r="E124" i="86"/>
  <c r="E122" i="86"/>
  <c r="E120" i="86"/>
  <c r="E118" i="86"/>
  <c r="E114" i="86"/>
  <c r="D128" i="86"/>
  <c r="D124" i="86"/>
  <c r="D120" i="86"/>
  <c r="D114" i="86"/>
  <c r="D99" i="86"/>
  <c r="E82" i="86"/>
  <c r="E80" i="86"/>
  <c r="E78" i="86"/>
  <c r="D81" i="86"/>
  <c r="N768" i="84"/>
  <c r="N766" i="84"/>
  <c r="AL769" i="84"/>
  <c r="AM769" i="84" s="1"/>
  <c r="F77" i="86" s="1"/>
  <c r="I98" i="7"/>
  <c r="T12" i="86"/>
  <c r="V8" i="86"/>
  <c r="E102" i="7"/>
  <c r="AM1181" i="84" l="1"/>
  <c r="F115" i="86" s="1"/>
  <c r="C115" i="86"/>
  <c r="J83" i="7"/>
  <c r="J82" i="7"/>
  <c r="AF145" i="7"/>
  <c r="J87" i="7"/>
  <c r="E77" i="86"/>
  <c r="AJ615" i="84"/>
  <c r="K392" i="7"/>
  <c r="AF393" i="7" s="1"/>
  <c r="AJ315" i="84"/>
  <c r="AK315" i="84" s="1"/>
  <c r="C33" i="86" s="1"/>
  <c r="E116" i="86"/>
  <c r="AM1197" i="84"/>
  <c r="F116" i="86" s="1"/>
  <c r="AJ832" i="84"/>
  <c r="AJ1115" i="84"/>
  <c r="AJ766" i="84"/>
  <c r="N160" i="7"/>
  <c r="N168" i="7" s="1"/>
  <c r="M5" i="86" s="1"/>
  <c r="AJ464" i="84"/>
  <c r="AK465" i="84" s="1"/>
  <c r="C48" i="86" s="1"/>
  <c r="AJ765" i="84"/>
  <c r="S529" i="7"/>
  <c r="R15" i="86" s="1"/>
  <c r="K507" i="7"/>
  <c r="AF507" i="7" s="1"/>
  <c r="J282" i="7"/>
  <c r="C88" i="7" s="1"/>
  <c r="V33" i="84"/>
  <c r="R361" i="7" s="1"/>
  <c r="V31" i="84"/>
  <c r="AA32" i="84"/>
  <c r="W113" i="7" s="1"/>
  <c r="AA33" i="84"/>
  <c r="W361" i="7" s="1"/>
  <c r="X72" i="84"/>
  <c r="T117" i="7" s="1"/>
  <c r="X73" i="84"/>
  <c r="T365" i="7" s="1"/>
  <c r="AB71" i="84"/>
  <c r="AB73" i="84"/>
  <c r="X365" i="7" s="1"/>
  <c r="AI73" i="84"/>
  <c r="AE365" i="7" s="1"/>
  <c r="AI71" i="84"/>
  <c r="AI72" i="84"/>
  <c r="AE117" i="7" s="1"/>
  <c r="AI97" i="84"/>
  <c r="AI98" i="84"/>
  <c r="AE119" i="7" s="1"/>
  <c r="AJ1387" i="84"/>
  <c r="AK1387" i="84" s="1"/>
  <c r="C136" i="86" s="1"/>
  <c r="O184" i="84"/>
  <c r="H127" i="7" s="1"/>
  <c r="J127" i="7" s="1"/>
  <c r="O183" i="84"/>
  <c r="P185" i="84"/>
  <c r="Q185" i="84"/>
  <c r="M375" i="7" s="1"/>
  <c r="S185" i="84"/>
  <c r="O375" i="7" s="1"/>
  <c r="W184" i="84"/>
  <c r="S127" i="7" s="1"/>
  <c r="W183" i="84"/>
  <c r="Y185" i="84"/>
  <c r="U375" i="7" s="1"/>
  <c r="AA185" i="84"/>
  <c r="W375" i="7" s="1"/>
  <c r="AE184" i="84"/>
  <c r="AA127" i="7" s="1"/>
  <c r="AE183" i="84"/>
  <c r="AG185" i="84"/>
  <c r="AC375" i="7" s="1"/>
  <c r="AI185" i="84"/>
  <c r="AE375" i="7" s="1"/>
  <c r="V185" i="84"/>
  <c r="R375" i="7" s="1"/>
  <c r="AB184" i="84"/>
  <c r="X127" i="7" s="1"/>
  <c r="AD183" i="84"/>
  <c r="AF183" i="84"/>
  <c r="P183" i="84"/>
  <c r="O185" i="84"/>
  <c r="H375" i="7" s="1"/>
  <c r="J375" i="7" s="1"/>
  <c r="AH184" i="84"/>
  <c r="AD127" i="7" s="1"/>
  <c r="AF185" i="84"/>
  <c r="AB375" i="7" s="1"/>
  <c r="AD184" i="84"/>
  <c r="Z127" i="7" s="1"/>
  <c r="AB185" i="84"/>
  <c r="X375" i="7" s="1"/>
  <c r="Z184" i="84"/>
  <c r="V127" i="7" s="1"/>
  <c r="X185" i="84"/>
  <c r="T375" i="7" s="1"/>
  <c r="V184" i="84"/>
  <c r="R127" i="7" s="1"/>
  <c r="T185" i="84"/>
  <c r="P375" i="7" s="1"/>
  <c r="R184" i="84"/>
  <c r="N127" i="7" s="1"/>
  <c r="Q184" i="84"/>
  <c r="M127" i="7" s="1"/>
  <c r="U183" i="84"/>
  <c r="Y184" i="84"/>
  <c r="U127" i="7" s="1"/>
  <c r="AC183" i="84"/>
  <c r="AG184" i="84"/>
  <c r="AC127" i="7" s="1"/>
  <c r="P184" i="84"/>
  <c r="R183" i="84"/>
  <c r="Z185" i="84"/>
  <c r="V375" i="7" s="1"/>
  <c r="AF184" i="84"/>
  <c r="AB127" i="7" s="1"/>
  <c r="AH183" i="84"/>
  <c r="AK565" i="84"/>
  <c r="C59" i="86" s="1"/>
  <c r="AJ173" i="84"/>
  <c r="K440" i="7"/>
  <c r="AF440" i="7" s="1"/>
  <c r="C92" i="7"/>
  <c r="M1193" i="84"/>
  <c r="M1141" i="84"/>
  <c r="M1039" i="84"/>
  <c r="M1178" i="84"/>
  <c r="M1013" i="84"/>
  <c r="M767" i="84"/>
  <c r="M613" i="84"/>
  <c r="M97" i="84"/>
  <c r="M1915" i="84"/>
  <c r="M1835" i="84"/>
  <c r="M1745" i="84"/>
  <c r="M1665" i="84"/>
  <c r="M1575" i="84"/>
  <c r="M1495" i="84"/>
  <c r="M1415" i="84"/>
  <c r="M1325" i="84"/>
  <c r="M1245" i="84"/>
  <c r="M1101" i="84"/>
  <c r="M973" i="84"/>
  <c r="M883" i="84"/>
  <c r="M787" i="84"/>
  <c r="M675" i="84"/>
  <c r="M563" i="84"/>
  <c r="M473" i="84"/>
  <c r="M393" i="84"/>
  <c r="M313" i="84"/>
  <c r="M223" i="84"/>
  <c r="M143" i="84"/>
  <c r="M71" i="84"/>
  <c r="M731" i="84"/>
  <c r="M1865" i="84"/>
  <c r="M1695" i="84"/>
  <c r="M1525" i="84"/>
  <c r="M1365" i="84"/>
  <c r="M1163" i="84"/>
  <c r="M913" i="84"/>
  <c r="M705" i="84"/>
  <c r="M503" i="84"/>
  <c r="M343" i="84"/>
  <c r="M173" i="84"/>
  <c r="M1015" i="84"/>
  <c r="M598" i="84"/>
  <c r="M1925" i="84"/>
  <c r="M1755" i="84"/>
  <c r="M1585" i="84"/>
  <c r="M1425" i="84"/>
  <c r="M1255" i="84"/>
  <c r="M983" i="84"/>
  <c r="M797" i="84"/>
  <c r="M573" i="84"/>
  <c r="M403" i="84"/>
  <c r="M233" i="84"/>
  <c r="M11" i="84"/>
  <c r="AH32" i="84"/>
  <c r="AD113" i="7" s="1"/>
  <c r="V32" i="84"/>
  <c r="R113" i="7" s="1"/>
  <c r="R31" i="84"/>
  <c r="AJ31" i="84" s="1"/>
  <c r="U143" i="84"/>
  <c r="AH123" i="84"/>
  <c r="R125" i="84"/>
  <c r="N369" i="7" s="1"/>
  <c r="AF11" i="84"/>
  <c r="W31" i="84"/>
  <c r="W33" i="84"/>
  <c r="S361" i="7" s="1"/>
  <c r="R62" i="84"/>
  <c r="R63" i="84"/>
  <c r="Z62" i="84"/>
  <c r="V116" i="7" s="1"/>
  <c r="Z63" i="84"/>
  <c r="V364" i="7" s="1"/>
  <c r="Z61" i="84"/>
  <c r="U72" i="84"/>
  <c r="Q117" i="7" s="1"/>
  <c r="AA97" i="84"/>
  <c r="AA98" i="84"/>
  <c r="W119" i="7" s="1"/>
  <c r="AG97" i="84"/>
  <c r="R174" i="84"/>
  <c r="Z174" i="84"/>
  <c r="V126" i="7" s="1"/>
  <c r="AH175" i="84"/>
  <c r="AK1567" i="84"/>
  <c r="C154" i="86" s="1"/>
  <c r="AC282" i="7"/>
  <c r="AB8" i="86" s="1"/>
  <c r="K260" i="7"/>
  <c r="AF260" i="7" s="1"/>
  <c r="AK1417" i="84"/>
  <c r="C139" i="86" s="1"/>
  <c r="AK585" i="84"/>
  <c r="C61" i="86" s="1"/>
  <c r="T153" i="84"/>
  <c r="E124" i="7"/>
  <c r="T154" i="84"/>
  <c r="P124" i="7" s="1"/>
  <c r="V154" i="84"/>
  <c r="R124" i="7" s="1"/>
  <c r="V153" i="84"/>
  <c r="AB155" i="84"/>
  <c r="X372" i="7" s="1"/>
  <c r="AD155" i="84"/>
  <c r="Z372" i="7" s="1"/>
  <c r="Q153" i="84"/>
  <c r="AJ153" i="84" s="1"/>
  <c r="Y153" i="84"/>
  <c r="AG153" i="84"/>
  <c r="E372" i="7"/>
  <c r="AF153" i="84"/>
  <c r="P155" i="84"/>
  <c r="R155" i="84"/>
  <c r="N372" i="7" s="1"/>
  <c r="X155" i="84"/>
  <c r="T372" i="7" s="1"/>
  <c r="Z154" i="84"/>
  <c r="V124" i="7" s="1"/>
  <c r="Z153" i="84"/>
  <c r="AF154" i="84"/>
  <c r="AB124" i="7" s="1"/>
  <c r="AH155" i="84"/>
  <c r="AD372" i="7" s="1"/>
  <c r="Q154" i="84"/>
  <c r="S155" i="84"/>
  <c r="O372" i="7" s="1"/>
  <c r="S153" i="84"/>
  <c r="U155" i="84"/>
  <c r="Q372" i="7" s="1"/>
  <c r="W153" i="84"/>
  <c r="Y154" i="84"/>
  <c r="U124" i="7" s="1"/>
  <c r="AA155" i="84"/>
  <c r="W372" i="7" s="1"/>
  <c r="AA153" i="84"/>
  <c r="AC155" i="84"/>
  <c r="Y372" i="7" s="1"/>
  <c r="AE153" i="84"/>
  <c r="AG154" i="84"/>
  <c r="AC124" i="7" s="1"/>
  <c r="AI155" i="84"/>
  <c r="AE372" i="7" s="1"/>
  <c r="AI153" i="84"/>
  <c r="AK667" i="84"/>
  <c r="C68" i="86" s="1"/>
  <c r="K529" i="7"/>
  <c r="AA282" i="7"/>
  <c r="Y11" i="84"/>
  <c r="E359" i="7"/>
  <c r="AA11" i="84"/>
  <c r="R11" i="84"/>
  <c r="Z11" i="84"/>
  <c r="AH11" i="84"/>
  <c r="AI13" i="84"/>
  <c r="AE359" i="7" s="1"/>
  <c r="P12" i="84"/>
  <c r="T12" i="84"/>
  <c r="P111" i="7" s="1"/>
  <c r="X12" i="84"/>
  <c r="T111" i="7" s="1"/>
  <c r="AB12" i="84"/>
  <c r="X111" i="7" s="1"/>
  <c r="U11" i="84"/>
  <c r="O11" i="84"/>
  <c r="AE11" i="84"/>
  <c r="T11" i="84"/>
  <c r="AB11" i="84"/>
  <c r="P13" i="84"/>
  <c r="S12" i="84"/>
  <c r="O111" i="7" s="1"/>
  <c r="W12" i="84"/>
  <c r="S111" i="7" s="1"/>
  <c r="Q11" i="84"/>
  <c r="AJ11" i="84" s="1"/>
  <c r="T31" i="84"/>
  <c r="T32" i="84"/>
  <c r="P113" i="7" s="1"/>
  <c r="K113" i="7" s="1"/>
  <c r="AF113" i="7" s="1"/>
  <c r="T33" i="84"/>
  <c r="S73" i="84"/>
  <c r="S72" i="84"/>
  <c r="S97" i="84"/>
  <c r="S98" i="84"/>
  <c r="AB96" i="84"/>
  <c r="AB99" i="84"/>
  <c r="X367" i="7" s="1"/>
  <c r="U112" i="84"/>
  <c r="AJ112" i="84" s="1"/>
  <c r="U115" i="84"/>
  <c r="Q368" i="7" s="1"/>
  <c r="AC112" i="84"/>
  <c r="AC115" i="84"/>
  <c r="Y368" i="7" s="1"/>
  <c r="AH135" i="84"/>
  <c r="AD370" i="7" s="1"/>
  <c r="K370" i="7" s="1"/>
  <c r="AF370" i="7" s="1"/>
  <c r="AH133" i="84"/>
  <c r="AJ133" i="84" s="1"/>
  <c r="Q144" i="84"/>
  <c r="Q143" i="84"/>
  <c r="W145" i="84"/>
  <c r="W143" i="84"/>
  <c r="Y144" i="84"/>
  <c r="U123" i="7" s="1"/>
  <c r="Y143" i="84"/>
  <c r="AE145" i="84"/>
  <c r="AA371" i="7" s="1"/>
  <c r="AE143" i="84"/>
  <c r="AG144" i="84"/>
  <c r="AC123" i="7" s="1"/>
  <c r="AG143" i="84"/>
  <c r="E362" i="7"/>
  <c r="E114" i="7"/>
  <c r="S41" i="84"/>
  <c r="AA41" i="84"/>
  <c r="AI41" i="84"/>
  <c r="P41" i="84"/>
  <c r="T41" i="84"/>
  <c r="AB41" i="84"/>
  <c r="Q42" i="84"/>
  <c r="M114" i="7" s="1"/>
  <c r="U42" i="84"/>
  <c r="Q114" i="7" s="1"/>
  <c r="Y42" i="84"/>
  <c r="U114" i="7" s="1"/>
  <c r="AC42" i="84"/>
  <c r="Y114" i="7" s="1"/>
  <c r="AG42" i="84"/>
  <c r="AC114" i="7" s="1"/>
  <c r="R43" i="84"/>
  <c r="N362" i="7" s="1"/>
  <c r="V43" i="84"/>
  <c r="R362" i="7" s="1"/>
  <c r="Z43" i="84"/>
  <c r="V362" i="7" s="1"/>
  <c r="AD43" i="84"/>
  <c r="Z362" i="7" s="1"/>
  <c r="O41" i="84"/>
  <c r="P42" i="84"/>
  <c r="U41" i="84"/>
  <c r="AC41" i="84"/>
  <c r="R42" i="84"/>
  <c r="N114" i="7" s="1"/>
  <c r="V42" i="84"/>
  <c r="R114" i="7" s="1"/>
  <c r="Z42" i="84"/>
  <c r="V114" i="7" s="1"/>
  <c r="AD42" i="84"/>
  <c r="Z114" i="7" s="1"/>
  <c r="AH42" i="84"/>
  <c r="AD114" i="7" s="1"/>
  <c r="S43" i="84"/>
  <c r="O362" i="7" s="1"/>
  <c r="W43" i="84"/>
  <c r="S362" i="7" s="1"/>
  <c r="AA43" i="84"/>
  <c r="W362" i="7" s="1"/>
  <c r="AE43" i="84"/>
  <c r="AA362" i="7" s="1"/>
  <c r="AI43" i="84"/>
  <c r="AE362" i="7" s="1"/>
  <c r="P43" i="84"/>
  <c r="V41" i="84"/>
  <c r="AD41" i="84"/>
  <c r="O124" i="84"/>
  <c r="H121" i="7" s="1"/>
  <c r="J121" i="7" s="1"/>
  <c r="O123" i="84"/>
  <c r="X124" i="84"/>
  <c r="T121" i="7" s="1"/>
  <c r="V124" i="84"/>
  <c r="R121" i="7" s="1"/>
  <c r="T124" i="84"/>
  <c r="P121" i="7" s="1"/>
  <c r="V123" i="84"/>
  <c r="Q124" i="84"/>
  <c r="M121" i="7" s="1"/>
  <c r="W123" i="84"/>
  <c r="Y124" i="84"/>
  <c r="U121" i="7" s="1"/>
  <c r="AE123" i="84"/>
  <c r="AG124" i="84"/>
  <c r="AC121" i="7" s="1"/>
  <c r="AF123" i="84"/>
  <c r="X123" i="84"/>
  <c r="E369" i="7"/>
  <c r="O125" i="84"/>
  <c r="H369" i="7" s="1"/>
  <c r="J369" i="7" s="1"/>
  <c r="E121" i="7"/>
  <c r="P125" i="84"/>
  <c r="R124" i="84"/>
  <c r="N121" i="7" s="1"/>
  <c r="Z125" i="84"/>
  <c r="V369" i="7" s="1"/>
  <c r="Z123" i="84"/>
  <c r="AH124" i="84"/>
  <c r="AD121" i="7" s="1"/>
  <c r="Q125" i="84"/>
  <c r="M369" i="7" s="1"/>
  <c r="S125" i="84"/>
  <c r="O369" i="7" s="1"/>
  <c r="U124" i="84"/>
  <c r="Q121" i="7" s="1"/>
  <c r="W125" i="84"/>
  <c r="S369" i="7" s="1"/>
  <c r="Y125" i="84"/>
  <c r="U369" i="7" s="1"/>
  <c r="AA125" i="84"/>
  <c r="W369" i="7" s="1"/>
  <c r="AC124" i="84"/>
  <c r="Y121" i="7" s="1"/>
  <c r="AE125" i="84"/>
  <c r="AA369" i="7" s="1"/>
  <c r="AG125" i="84"/>
  <c r="AC369" i="7" s="1"/>
  <c r="AI125" i="84"/>
  <c r="AE369" i="7" s="1"/>
  <c r="O165" i="84"/>
  <c r="H373" i="7" s="1"/>
  <c r="J373" i="7" s="1"/>
  <c r="O163" i="84"/>
  <c r="E125" i="7"/>
  <c r="Q163" i="84"/>
  <c r="Y163" i="84"/>
  <c r="AG163" i="84"/>
  <c r="P165" i="84"/>
  <c r="Z163" i="84"/>
  <c r="AF164" i="84"/>
  <c r="AB125" i="7" s="1"/>
  <c r="AD165" i="84"/>
  <c r="Z373" i="7" s="1"/>
  <c r="T163" i="84"/>
  <c r="P163" i="84"/>
  <c r="Q164" i="84"/>
  <c r="S164" i="84"/>
  <c r="O125" i="7" s="1"/>
  <c r="S163" i="84"/>
  <c r="U165" i="84"/>
  <c r="Q373" i="7" s="1"/>
  <c r="W165" i="84"/>
  <c r="S373" i="7" s="1"/>
  <c r="Y164" i="84"/>
  <c r="U125" i="7" s="1"/>
  <c r="AA164" i="84"/>
  <c r="W125" i="7" s="1"/>
  <c r="AA163" i="84"/>
  <c r="AC165" i="84"/>
  <c r="Y373" i="7" s="1"/>
  <c r="AE165" i="84"/>
  <c r="AA373" i="7" s="1"/>
  <c r="AG164" i="84"/>
  <c r="AC125" i="7" s="1"/>
  <c r="AI164" i="84"/>
  <c r="AE125" i="7" s="1"/>
  <c r="AI163" i="84"/>
  <c r="V163" i="84"/>
  <c r="AB164" i="84"/>
  <c r="X125" i="7" s="1"/>
  <c r="AD193" i="84"/>
  <c r="AD194" i="84"/>
  <c r="Z128" i="7" s="1"/>
  <c r="AH205" i="84"/>
  <c r="AD377" i="7" s="1"/>
  <c r="AD205" i="84"/>
  <c r="Z377" i="7" s="1"/>
  <c r="Z205" i="84"/>
  <c r="V377" i="7" s="1"/>
  <c r="V205" i="84"/>
  <c r="R377" i="7" s="1"/>
  <c r="R205" i="84"/>
  <c r="AG204" i="84"/>
  <c r="AC129" i="7" s="1"/>
  <c r="AC204" i="84"/>
  <c r="Y129" i="7" s="1"/>
  <c r="Y204" i="84"/>
  <c r="U129" i="7" s="1"/>
  <c r="U204" i="84"/>
  <c r="Q129" i="7" s="1"/>
  <c r="Q204" i="84"/>
  <c r="AD203" i="84"/>
  <c r="AG203" i="84"/>
  <c r="O204" i="84"/>
  <c r="H129" i="7" s="1"/>
  <c r="J129" i="7" s="1"/>
  <c r="X203" i="84"/>
  <c r="S203" i="84"/>
  <c r="AB203" i="84"/>
  <c r="AI205" i="84"/>
  <c r="AE377" i="7" s="1"/>
  <c r="AE205" i="84"/>
  <c r="AA377" i="7" s="1"/>
  <c r="AA205" i="84"/>
  <c r="W377" i="7" s="1"/>
  <c r="W205" i="84"/>
  <c r="S377" i="7" s="1"/>
  <c r="S205" i="84"/>
  <c r="O377" i="7" s="1"/>
  <c r="AH204" i="84"/>
  <c r="AD129" i="7" s="1"/>
  <c r="AD204" i="84"/>
  <c r="Z129" i="7" s="1"/>
  <c r="Z204" i="84"/>
  <c r="V129" i="7" s="1"/>
  <c r="V204" i="84"/>
  <c r="R129" i="7" s="1"/>
  <c r="R204" i="84"/>
  <c r="N129" i="7" s="1"/>
  <c r="AE203" i="84"/>
  <c r="R203" i="84"/>
  <c r="Z203" i="84"/>
  <c r="U203" i="84"/>
  <c r="AK285" i="84"/>
  <c r="C29" i="86" s="1"/>
  <c r="AJ32" i="84"/>
  <c r="Q134" i="84"/>
  <c r="P81" i="84"/>
  <c r="AC143" i="84"/>
  <c r="X11" i="84"/>
  <c r="W11" i="84"/>
  <c r="AC11" i="84"/>
  <c r="W61" i="84"/>
  <c r="AJ61" i="84" s="1"/>
  <c r="W63" i="84"/>
  <c r="S364" i="7" s="1"/>
  <c r="AE61" i="84"/>
  <c r="AE63" i="84"/>
  <c r="AA364" i="7" s="1"/>
  <c r="V73" i="84"/>
  <c r="R365" i="7" s="1"/>
  <c r="V71" i="84"/>
  <c r="AJ71" i="84" s="1"/>
  <c r="V72" i="84"/>
  <c r="R117" i="7" s="1"/>
  <c r="X71" i="84"/>
  <c r="U83" i="84"/>
  <c r="AE82" i="84"/>
  <c r="AE81" i="84"/>
  <c r="AH81" i="84"/>
  <c r="AH82" i="84"/>
  <c r="AD118" i="7" s="1"/>
  <c r="Q97" i="84"/>
  <c r="AJ97" i="84" s="1"/>
  <c r="T96" i="84"/>
  <c r="AJ96" i="84" s="1"/>
  <c r="T99" i="84"/>
  <c r="R115" i="84"/>
  <c r="Z115" i="84"/>
  <c r="V368" i="7" s="1"/>
  <c r="AH115" i="84"/>
  <c r="AD368" i="7" s="1"/>
  <c r="AI135" i="84"/>
  <c r="AE370" i="7" s="1"/>
  <c r="AI133" i="84"/>
  <c r="V174" i="84"/>
  <c r="R126" i="7" s="1"/>
  <c r="AJ193" i="84"/>
  <c r="AC416" i="7"/>
  <c r="AE282" i="7"/>
  <c r="AD8" i="86" s="1"/>
  <c r="AK687" i="84"/>
  <c r="C70" i="86" s="1"/>
  <c r="AA195" i="84"/>
  <c r="AA194" i="84"/>
  <c r="K523" i="7"/>
  <c r="AF523" i="7" s="1"/>
  <c r="K275" i="7"/>
  <c r="AF275" i="7" s="1"/>
  <c r="E370" i="7"/>
  <c r="AJ1516" i="84"/>
  <c r="AK1517" i="84" s="1"/>
  <c r="C149" i="86" s="1"/>
  <c r="AJ1596" i="84"/>
  <c r="AK1597" i="84" s="1"/>
  <c r="C157" i="86" s="1"/>
  <c r="AJ1547" i="84"/>
  <c r="K278" i="7"/>
  <c r="AF278" i="7" s="1"/>
  <c r="K277" i="7"/>
  <c r="AF277" i="7" s="1"/>
  <c r="AB33" i="84"/>
  <c r="X361" i="7" s="1"/>
  <c r="X386" i="7" s="1"/>
  <c r="W11" i="86" s="1"/>
  <c r="O23" i="84"/>
  <c r="H360" i="7" s="1"/>
  <c r="J360" i="7" s="1"/>
  <c r="J386" i="7" s="1"/>
  <c r="C81" i="7" s="1"/>
  <c r="AH21" i="84"/>
  <c r="Z21" i="84"/>
  <c r="P21" i="84"/>
  <c r="AJ21" i="84" s="1"/>
  <c r="AG23" i="84"/>
  <c r="AC360" i="7" s="1"/>
  <c r="AC23" i="84"/>
  <c r="Y360" i="7" s="1"/>
  <c r="Y386" i="7" s="1"/>
  <c r="X11" i="86" s="1"/>
  <c r="Y23" i="84"/>
  <c r="U360" i="7" s="1"/>
  <c r="U386" i="7" s="1"/>
  <c r="T11" i="86" s="1"/>
  <c r="U23" i="84"/>
  <c r="Q360" i="7" s="1"/>
  <c r="Q23" i="84"/>
  <c r="AF22" i="84"/>
  <c r="AB112" i="7" s="1"/>
  <c r="AB138" i="7" s="1"/>
  <c r="AA4" i="86" s="1"/>
  <c r="AB22" i="84"/>
  <c r="X112" i="7" s="1"/>
  <c r="X22" i="84"/>
  <c r="T112" i="7" s="1"/>
  <c r="T22" i="84"/>
  <c r="P112" i="7" s="1"/>
  <c r="AG21" i="84"/>
  <c r="Y21" i="84"/>
  <c r="AE51" i="84"/>
  <c r="Z52" i="84"/>
  <c r="V115" i="7" s="1"/>
  <c r="AH52" i="84"/>
  <c r="AD115" i="7" s="1"/>
  <c r="U51" i="84"/>
  <c r="E115" i="7"/>
  <c r="R51" i="84"/>
  <c r="Z51" i="84"/>
  <c r="AH51" i="84"/>
  <c r="S52" i="84"/>
  <c r="W52" i="84"/>
  <c r="S115" i="7" s="1"/>
  <c r="AA52" i="84"/>
  <c r="W115" i="7" s="1"/>
  <c r="AE52" i="84"/>
  <c r="AA115" i="7" s="1"/>
  <c r="AI52" i="84"/>
  <c r="AE115" i="7" s="1"/>
  <c r="AE138" i="7" s="1"/>
  <c r="AD4" i="86" s="1"/>
  <c r="T53" i="84"/>
  <c r="X53" i="84"/>
  <c r="T363" i="7" s="1"/>
  <c r="T386" i="7" s="1"/>
  <c r="S11" i="86" s="1"/>
  <c r="AB53" i="84"/>
  <c r="X363" i="7" s="1"/>
  <c r="AF53" i="84"/>
  <c r="AB363" i="7" s="1"/>
  <c r="AB386" i="7" s="1"/>
  <c r="AA11" i="86" s="1"/>
  <c r="O134" i="84"/>
  <c r="H122" i="7" s="1"/>
  <c r="J122" i="7" s="1"/>
  <c r="AJ1577" i="84"/>
  <c r="AK1577" i="84" s="1"/>
  <c r="C155" i="86" s="1"/>
  <c r="AJ1587" i="84"/>
  <c r="K385" i="7"/>
  <c r="AF385" i="7" s="1"/>
  <c r="K199" i="7"/>
  <c r="AF199" i="7" s="1"/>
  <c r="AF244" i="84"/>
  <c r="AB133" i="7" s="1"/>
  <c r="AB244" i="84"/>
  <c r="X133" i="7" s="1"/>
  <c r="X244" i="84"/>
  <c r="T133" i="7" s="1"/>
  <c r="T244" i="84"/>
  <c r="P133" i="7" s="1"/>
  <c r="P244" i="84"/>
  <c r="AI245" i="84"/>
  <c r="E381" i="7"/>
  <c r="AI214" i="84"/>
  <c r="AE130" i="7" s="1"/>
  <c r="S214" i="84"/>
  <c r="AE214" i="84"/>
  <c r="AA130" i="7" s="1"/>
  <c r="T214" i="84"/>
  <c r="P130" i="7" s="1"/>
  <c r="E130" i="7"/>
  <c r="W214" i="84"/>
  <c r="S130" i="7" s="1"/>
  <c r="AH495" i="84"/>
  <c r="AH494" i="84"/>
  <c r="AE243" i="84"/>
  <c r="AJ243" i="84" s="1"/>
  <c r="Z385" i="84"/>
  <c r="V400" i="7" s="1"/>
  <c r="V416" i="7" s="1"/>
  <c r="Y384" i="84"/>
  <c r="U152" i="7" s="1"/>
  <c r="P434" i="84"/>
  <c r="U435" i="84"/>
  <c r="E157" i="7"/>
  <c r="AH454" i="84"/>
  <c r="AD159" i="7" s="1"/>
  <c r="AF454" i="84"/>
  <c r="AB159" i="7" s="1"/>
  <c r="AB168" i="7" s="1"/>
  <c r="AA5" i="86" s="1"/>
  <c r="AD454" i="84"/>
  <c r="Z159" i="7" s="1"/>
  <c r="Z168" i="7" s="1"/>
  <c r="AB454" i="84"/>
  <c r="X159" i="7" s="1"/>
  <c r="Z454" i="84"/>
  <c r="O553" i="84"/>
  <c r="AD554" i="84"/>
  <c r="Z174" i="7" s="1"/>
  <c r="Z554" i="84"/>
  <c r="V174" i="7" s="1"/>
  <c r="V210" i="7" s="1"/>
  <c r="V554" i="84"/>
  <c r="R174" i="7" s="1"/>
  <c r="R210" i="7" s="1"/>
  <c r="Q6" i="86" s="1"/>
  <c r="R554" i="84"/>
  <c r="AG808" i="84"/>
  <c r="AC197" i="7" s="1"/>
  <c r="Y808" i="84"/>
  <c r="U197" i="7" s="1"/>
  <c r="Q808" i="84"/>
  <c r="AF1016" i="84"/>
  <c r="AB221" i="7" s="1"/>
  <c r="E225" i="7"/>
  <c r="AB1062" i="84"/>
  <c r="X225" i="7" s="1"/>
  <c r="T1062" i="84"/>
  <c r="P225" i="7" s="1"/>
  <c r="AF1062" i="84"/>
  <c r="AB225" i="7" s="1"/>
  <c r="X1062" i="84"/>
  <c r="T225" i="7" s="1"/>
  <c r="P1062" i="84"/>
  <c r="Z1062" i="84"/>
  <c r="V225" i="7" s="1"/>
  <c r="V1062" i="84"/>
  <c r="R225" i="7" s="1"/>
  <c r="AH1062" i="84"/>
  <c r="AD225" i="7" s="1"/>
  <c r="R1062" i="84"/>
  <c r="N225" i="7" s="1"/>
  <c r="R1207" i="84"/>
  <c r="N484" i="7" s="1"/>
  <c r="N497" i="7" s="1"/>
  <c r="M14" i="86" s="1"/>
  <c r="P1207" i="84"/>
  <c r="AH1207" i="84"/>
  <c r="AD484" i="7" s="1"/>
  <c r="AD497" i="7" s="1"/>
  <c r="AC14" i="86" s="1"/>
  <c r="AF1205" i="84"/>
  <c r="AC1206" i="84"/>
  <c r="Y237" i="7" s="1"/>
  <c r="Y250" i="7" s="1"/>
  <c r="X7" i="86" s="1"/>
  <c r="X1205" i="84"/>
  <c r="U1206" i="84"/>
  <c r="Z1207" i="84"/>
  <c r="V484" i="7" s="1"/>
  <c r="V497" i="7" s="1"/>
  <c r="O818" i="84"/>
  <c r="H198" i="7" s="1"/>
  <c r="J198" i="7" s="1"/>
  <c r="J210" i="7" s="1"/>
  <c r="C84" i="7" s="1"/>
  <c r="AF817" i="84"/>
  <c r="Z819" i="84"/>
  <c r="V445" i="7" s="1"/>
  <c r="V457" i="7" s="1"/>
  <c r="U818" i="84"/>
  <c r="Q198" i="7" s="1"/>
  <c r="Q210" i="7" s="1"/>
  <c r="P819" i="84"/>
  <c r="AG818" i="84"/>
  <c r="AC198" i="7" s="1"/>
  <c r="AB817" i="84"/>
  <c r="V819" i="84"/>
  <c r="R445" i="7" s="1"/>
  <c r="R457" i="7" s="1"/>
  <c r="Q13" i="86" s="1"/>
  <c r="Q818" i="84"/>
  <c r="AH385" i="84"/>
  <c r="AD400" i="7" s="1"/>
  <c r="AB234" i="84"/>
  <c r="AE235" i="84"/>
  <c r="Q384" i="84"/>
  <c r="AG384" i="84"/>
  <c r="AC152" i="7" s="1"/>
  <c r="AC168" i="7" s="1"/>
  <c r="AB5" i="86" s="1"/>
  <c r="Q433" i="84"/>
  <c r="AJ433" i="84" s="1"/>
  <c r="AC435" i="84"/>
  <c r="Y405" i="7" s="1"/>
  <c r="Y416" i="7" s="1"/>
  <c r="X12" i="86" s="1"/>
  <c r="AC473" i="84"/>
  <c r="AJ473" i="84" s="1"/>
  <c r="AH819" i="84"/>
  <c r="AD445" i="7" s="1"/>
  <c r="AD457" i="7" s="1"/>
  <c r="AC13" i="86" s="1"/>
  <c r="E188" i="7"/>
  <c r="AG707" i="84"/>
  <c r="AC435" i="7" s="1"/>
  <c r="AD706" i="84"/>
  <c r="Z188" i="7" s="1"/>
  <c r="W705" i="84"/>
  <c r="AJ705" i="84" s="1"/>
  <c r="T706" i="84"/>
  <c r="Q707" i="84"/>
  <c r="AG742" i="84"/>
  <c r="AC191" i="7" s="1"/>
  <c r="AC210" i="7" s="1"/>
  <c r="Y742" i="84"/>
  <c r="U191" i="7" s="1"/>
  <c r="Q742" i="84"/>
  <c r="R1014" i="84"/>
  <c r="AJ1014" i="84" s="1"/>
  <c r="R1016" i="84"/>
  <c r="R385" i="84"/>
  <c r="V434" i="84"/>
  <c r="R157" i="7" s="1"/>
  <c r="R168" i="7" s="1"/>
  <c r="X434" i="84"/>
  <c r="T157" i="7" s="1"/>
  <c r="T168" i="7" s="1"/>
  <c r="S5" i="86" s="1"/>
  <c r="Z434" i="84"/>
  <c r="V157" i="7" s="1"/>
  <c r="AB434" i="84"/>
  <c r="X157" i="7" s="1"/>
  <c r="E159" i="7"/>
  <c r="Y484" i="84"/>
  <c r="AC808" i="84"/>
  <c r="Y197" i="7" s="1"/>
  <c r="Y210" i="7" s="1"/>
  <c r="X6" i="86" s="1"/>
  <c r="T817" i="84"/>
  <c r="AJ817" i="84" s="1"/>
  <c r="Y818" i="84"/>
  <c r="U198" i="7" s="1"/>
  <c r="AD819" i="84"/>
  <c r="Z445" i="7" s="1"/>
  <c r="Z457" i="7" s="1"/>
  <c r="Y13" i="86" s="1"/>
  <c r="E176" i="7"/>
  <c r="AG575" i="84"/>
  <c r="AC423" i="7" s="1"/>
  <c r="AC575" i="84"/>
  <c r="Y423" i="7" s="1"/>
  <c r="Y457" i="7" s="1"/>
  <c r="X13" i="86" s="1"/>
  <c r="Y575" i="84"/>
  <c r="U423" i="7" s="1"/>
  <c r="U457" i="7" s="1"/>
  <c r="T13" i="86" s="1"/>
  <c r="U575" i="84"/>
  <c r="Q423" i="7" s="1"/>
  <c r="Q575" i="84"/>
  <c r="AG779" i="84"/>
  <c r="AC441" i="7" s="1"/>
  <c r="AD778" i="84"/>
  <c r="Z194" i="7" s="1"/>
  <c r="W777" i="84"/>
  <c r="AJ777" i="84" s="1"/>
  <c r="T778" i="84"/>
  <c r="Q779" i="84"/>
  <c r="E197" i="7"/>
  <c r="AH1014" i="84"/>
  <c r="AH1016" i="84"/>
  <c r="AD221" i="7" s="1"/>
  <c r="S797" i="84"/>
  <c r="U799" i="84"/>
  <c r="AI797" i="84"/>
  <c r="AC843" i="84"/>
  <c r="AJ843" i="84" s="1"/>
  <c r="AE845" i="84"/>
  <c r="Y863" i="84"/>
  <c r="AJ863" i="84" s="1"/>
  <c r="AA865" i="84"/>
  <c r="U883" i="84"/>
  <c r="AJ883" i="84" s="1"/>
  <c r="W885" i="84"/>
  <c r="Q903" i="84"/>
  <c r="AJ903" i="84" s="1"/>
  <c r="S905" i="84"/>
  <c r="AG903" i="84"/>
  <c r="AI905" i="84"/>
  <c r="AE453" i="7" s="1"/>
  <c r="AE457" i="7" s="1"/>
  <c r="AD13" i="86" s="1"/>
  <c r="X1016" i="84"/>
  <c r="T221" i="7" s="1"/>
  <c r="Z1014" i="84"/>
  <c r="Z1016" i="84"/>
  <c r="V221" i="7" s="1"/>
  <c r="E219" i="7"/>
  <c r="AF984" i="84"/>
  <c r="AB219" i="7" s="1"/>
  <c r="X984" i="84"/>
  <c r="T219" i="7" s="1"/>
  <c r="P984" i="84"/>
  <c r="AB984" i="84"/>
  <c r="X219" i="7" s="1"/>
  <c r="T984" i="84"/>
  <c r="P219" i="7" s="1"/>
  <c r="E217" i="7"/>
  <c r="AB964" i="84"/>
  <c r="X217" i="7" s="1"/>
  <c r="Z964" i="84"/>
  <c r="V217" i="7" s="1"/>
  <c r="X964" i="84"/>
  <c r="T217" i="7" s="1"/>
  <c r="V964" i="84"/>
  <c r="R217" i="7" s="1"/>
  <c r="R250" i="7" s="1"/>
  <c r="Q7" i="86" s="1"/>
  <c r="T964" i="84"/>
  <c r="P217" i="7" s="1"/>
  <c r="R964" i="84"/>
  <c r="N217" i="7" s="1"/>
  <c r="P964" i="84"/>
  <c r="AF964" i="84"/>
  <c r="AB217" i="7" s="1"/>
  <c r="AB250" i="7" s="1"/>
  <c r="X1103" i="84"/>
  <c r="AD1155" i="84"/>
  <c r="AB1153" i="84"/>
  <c r="AJ1153" i="84" s="1"/>
  <c r="Y1154" i="84"/>
  <c r="AF1216" i="84"/>
  <c r="AB238" i="7" s="1"/>
  <c r="AD1216" i="84"/>
  <c r="S1217" i="84"/>
  <c r="Q1215" i="84"/>
  <c r="AJ1215" i="84" s="1"/>
  <c r="AH1236" i="84"/>
  <c r="AD240" i="7" s="1"/>
  <c r="AE1237" i="84"/>
  <c r="AB1236" i="84"/>
  <c r="X240" i="7" s="1"/>
  <c r="U1235" i="84"/>
  <c r="AJ1235" i="84" s="1"/>
  <c r="R1236" i="84"/>
  <c r="E262" i="7"/>
  <c r="AH1406" i="84"/>
  <c r="AD262" i="7" s="1"/>
  <c r="AD282" i="7" s="1"/>
  <c r="AC8" i="86" s="1"/>
  <c r="AD1406" i="84"/>
  <c r="Z262" i="7" s="1"/>
  <c r="Z1406" i="84"/>
  <c r="V262" i="7" s="1"/>
  <c r="V1406" i="84"/>
  <c r="R262" i="7" s="1"/>
  <c r="R1406" i="84"/>
  <c r="AI1407" i="84"/>
  <c r="AE509" i="7" s="1"/>
  <c r="AE529" i="7" s="1"/>
  <c r="AD15" i="86" s="1"/>
  <c r="AA1407" i="84"/>
  <c r="W509" i="7" s="1"/>
  <c r="W529" i="7" s="1"/>
  <c r="V15" i="86" s="1"/>
  <c r="S1407" i="84"/>
  <c r="O509" i="7" s="1"/>
  <c r="O529" i="7" s="1"/>
  <c r="N15" i="86" s="1"/>
  <c r="T1164" i="84"/>
  <c r="P234" i="7" s="1"/>
  <c r="R1164" i="84"/>
  <c r="O1246" i="84"/>
  <c r="AF1245" i="84"/>
  <c r="X1245" i="84"/>
  <c r="AJ1245" i="84" s="1"/>
  <c r="U1246" i="84"/>
  <c r="O1465" i="84"/>
  <c r="AI1465" i="84"/>
  <c r="AG1465" i="84"/>
  <c r="AE1465" i="84"/>
  <c r="AC1465" i="84"/>
  <c r="AA1465" i="84"/>
  <c r="Y1465" i="84"/>
  <c r="W1465" i="84"/>
  <c r="U1465" i="84"/>
  <c r="S1465" i="84"/>
  <c r="Q1465" i="84"/>
  <c r="AD1466" i="84"/>
  <c r="V1466" i="84"/>
  <c r="O1226" i="84"/>
  <c r="H239" i="7" s="1"/>
  <c r="J239" i="7" s="1"/>
  <c r="J250" i="7" s="1"/>
  <c r="C86" i="7" s="1"/>
  <c r="AG1226" i="84"/>
  <c r="AC239" i="7" s="1"/>
  <c r="AC250" i="7" s="1"/>
  <c r="AB7" i="86" s="1"/>
  <c r="AB1225" i="84"/>
  <c r="AJ1225" i="84" s="1"/>
  <c r="V1227" i="84"/>
  <c r="Q1226" i="84"/>
  <c r="Q1407" i="84"/>
  <c r="X1406" i="84"/>
  <c r="T262" i="7" s="1"/>
  <c r="AE1407" i="84"/>
  <c r="AA509" i="7" s="1"/>
  <c r="AA529" i="7" s="1"/>
  <c r="AG1407" i="84"/>
  <c r="AC509" i="7" s="1"/>
  <c r="AC529" i="7" s="1"/>
  <c r="AB15" i="86" s="1"/>
  <c r="T1466" i="84"/>
  <c r="Z1466" i="84"/>
  <c r="AF1466" i="84"/>
  <c r="U1585" i="84"/>
  <c r="Y1585" i="84"/>
  <c r="Q1585" i="84"/>
  <c r="AJ1585" i="84" s="1"/>
  <c r="AC1585" i="84"/>
  <c r="O1587" i="84"/>
  <c r="H527" i="7" s="1"/>
  <c r="J527" i="7" s="1"/>
  <c r="P1586" i="84"/>
  <c r="U1407" i="84"/>
  <c r="Q509" i="7" s="1"/>
  <c r="Q529" i="7" s="1"/>
  <c r="AB1406" i="84"/>
  <c r="X262" i="7" s="1"/>
  <c r="X282" i="7" s="1"/>
  <c r="W8" i="86" s="1"/>
  <c r="R1466" i="84"/>
  <c r="X1466" i="84"/>
  <c r="T1586" i="84"/>
  <c r="P280" i="7" s="1"/>
  <c r="O1547" i="84"/>
  <c r="H523" i="7" s="1"/>
  <c r="J523" i="7" s="1"/>
  <c r="J529" i="7" s="1"/>
  <c r="C89" i="7" s="1"/>
  <c r="AF1546" i="84"/>
  <c r="AB276" i="7" s="1"/>
  <c r="X1546" i="84"/>
  <c r="T276" i="7" s="1"/>
  <c r="P1546" i="84"/>
  <c r="E266" i="7"/>
  <c r="AH1446" i="84"/>
  <c r="AD266" i="7" s="1"/>
  <c r="AD1446" i="84"/>
  <c r="Z266" i="7" s="1"/>
  <c r="Z1446" i="84"/>
  <c r="V266" i="7" s="1"/>
  <c r="V1446" i="84"/>
  <c r="R266" i="7" s="1"/>
  <c r="R1446" i="84"/>
  <c r="D23" i="86"/>
  <c r="D15" i="86"/>
  <c r="E111" i="86"/>
  <c r="E81" i="86"/>
  <c r="E53" i="86"/>
  <c r="E45" i="86"/>
  <c r="E37" i="86"/>
  <c r="E4" i="86"/>
  <c r="E6" i="86"/>
  <c r="E8" i="86"/>
  <c r="F79" i="86"/>
  <c r="E55" i="86"/>
  <c r="E47" i="86"/>
  <c r="E39" i="86"/>
  <c r="J84" i="7" l="1"/>
  <c r="U12" i="86"/>
  <c r="Z391" i="7"/>
  <c r="G83" i="7" s="1"/>
  <c r="J86" i="7"/>
  <c r="U13" i="86"/>
  <c r="Y5" i="86"/>
  <c r="J81" i="7"/>
  <c r="C91" i="7"/>
  <c r="J89" i="7"/>
  <c r="Z15" i="86"/>
  <c r="AD1467" i="84"/>
  <c r="Z515" i="7" s="1"/>
  <c r="Z529" i="7" s="1"/>
  <c r="Y15" i="86" s="1"/>
  <c r="Z268" i="7"/>
  <c r="N234" i="7"/>
  <c r="K234" i="7" s="1"/>
  <c r="AF234" i="7" s="1"/>
  <c r="AJ1164" i="84"/>
  <c r="AK1165" i="84" s="1"/>
  <c r="C114" i="86" s="1"/>
  <c r="M509" i="7"/>
  <c r="AJ1407" i="84"/>
  <c r="N262" i="7"/>
  <c r="AJ1406" i="84"/>
  <c r="Q443" i="7"/>
  <c r="K443" i="7" s="1"/>
  <c r="AF443" i="7" s="1"/>
  <c r="AJ799" i="84"/>
  <c r="AK799" i="84" s="1"/>
  <c r="C80" i="86" s="1"/>
  <c r="U162" i="7"/>
  <c r="K162" i="7" s="1"/>
  <c r="AF162" i="7" s="1"/>
  <c r="AJ484" i="84"/>
  <c r="AK485" i="84" s="1"/>
  <c r="C50" i="86" s="1"/>
  <c r="M435" i="7"/>
  <c r="K435" i="7" s="1"/>
  <c r="AF435" i="7" s="1"/>
  <c r="AJ707" i="84"/>
  <c r="AA380" i="7"/>
  <c r="K380" i="7" s="1"/>
  <c r="AF380" i="7" s="1"/>
  <c r="AJ235" i="84"/>
  <c r="P6" i="86"/>
  <c r="U14" i="86"/>
  <c r="L225" i="7"/>
  <c r="K225" i="7" s="1"/>
  <c r="AF225" i="7" s="1"/>
  <c r="AJ1062" i="84"/>
  <c r="AK1063" i="84" s="1"/>
  <c r="C105" i="86" s="1"/>
  <c r="U6" i="86"/>
  <c r="O130" i="7"/>
  <c r="K130" i="7" s="1"/>
  <c r="AF130" i="7" s="1"/>
  <c r="AJ214" i="84"/>
  <c r="AK215" i="84" s="1"/>
  <c r="C22" i="86" s="1"/>
  <c r="L133" i="7"/>
  <c r="K133" i="7" s="1"/>
  <c r="AF133" i="7" s="1"/>
  <c r="AJ244" i="84"/>
  <c r="W128" i="7"/>
  <c r="K128" i="7" s="1"/>
  <c r="AF128" i="7" s="1"/>
  <c r="AJ194" i="84"/>
  <c r="N368" i="7"/>
  <c r="K368" i="7" s="1"/>
  <c r="AF368" i="7" s="1"/>
  <c r="AJ115" i="84"/>
  <c r="AK115" i="84" s="1"/>
  <c r="Q366" i="7"/>
  <c r="K366" i="7" s="1"/>
  <c r="AF366" i="7" s="1"/>
  <c r="AJ83" i="84"/>
  <c r="N377" i="7"/>
  <c r="K377" i="7" s="1"/>
  <c r="AF377" i="7" s="1"/>
  <c r="AJ205" i="84"/>
  <c r="L369" i="7"/>
  <c r="K369" i="7" s="1"/>
  <c r="AF369" i="7" s="1"/>
  <c r="AJ125" i="84"/>
  <c r="J138" i="7"/>
  <c r="C80" i="7" s="1"/>
  <c r="Z138" i="7"/>
  <c r="Y4" i="86" s="1"/>
  <c r="Z386" i="7"/>
  <c r="Y11" i="86" s="1"/>
  <c r="AC138" i="7"/>
  <c r="AB4" i="86" s="1"/>
  <c r="S371" i="7"/>
  <c r="K371" i="7" s="1"/>
  <c r="AF371" i="7" s="1"/>
  <c r="AJ145" i="84"/>
  <c r="T138" i="7"/>
  <c r="S4" i="86" s="1"/>
  <c r="S386" i="7"/>
  <c r="R11" i="86" s="1"/>
  <c r="R138" i="7"/>
  <c r="Q4" i="86" s="1"/>
  <c r="I92" i="7"/>
  <c r="J92" i="7"/>
  <c r="J88" i="7"/>
  <c r="L276" i="7"/>
  <c r="AJ1546" i="84"/>
  <c r="V268" i="7"/>
  <c r="Z1467" i="84"/>
  <c r="V515" i="7" s="1"/>
  <c r="V529" i="7" s="1"/>
  <c r="W449" i="7"/>
  <c r="AJ865" i="84"/>
  <c r="AK865" i="84" s="1"/>
  <c r="C86" i="86" s="1"/>
  <c r="L280" i="7"/>
  <c r="K280" i="7" s="1"/>
  <c r="AF280" i="7" s="1"/>
  <c r="AJ1586" i="84"/>
  <c r="AK1587" i="84" s="1"/>
  <c r="C156" i="86" s="1"/>
  <c r="T250" i="7"/>
  <c r="S7" i="86" s="1"/>
  <c r="N266" i="7"/>
  <c r="K266" i="7" s="1"/>
  <c r="AF266" i="7" s="1"/>
  <c r="AJ1446" i="84"/>
  <c r="AK1447" i="84" s="1"/>
  <c r="C142" i="86" s="1"/>
  <c r="N268" i="7"/>
  <c r="R1467" i="84"/>
  <c r="AJ1466" i="84"/>
  <c r="M239" i="7"/>
  <c r="AJ1226" i="84"/>
  <c r="AA487" i="7"/>
  <c r="AJ1237" i="84"/>
  <c r="Z238" i="7"/>
  <c r="AJ1216" i="84"/>
  <c r="Z480" i="7"/>
  <c r="AJ1155" i="84"/>
  <c r="V250" i="7"/>
  <c r="S451" i="7"/>
  <c r="AJ885" i="84"/>
  <c r="AK885" i="84" s="1"/>
  <c r="C88" i="86" s="1"/>
  <c r="AA447" i="7"/>
  <c r="AJ845" i="84"/>
  <c r="AK845" i="84" s="1"/>
  <c r="C84" i="86" s="1"/>
  <c r="AJ797" i="84"/>
  <c r="M441" i="7"/>
  <c r="K441" i="7" s="1"/>
  <c r="AF441" i="7" s="1"/>
  <c r="AJ779" i="84"/>
  <c r="Q5" i="86"/>
  <c r="M191" i="7"/>
  <c r="AJ742" i="84"/>
  <c r="AK743" i="84" s="1"/>
  <c r="C75" i="86" s="1"/>
  <c r="P188" i="7"/>
  <c r="AJ706" i="84"/>
  <c r="X132" i="7"/>
  <c r="K132" i="7" s="1"/>
  <c r="AF132" i="7" s="1"/>
  <c r="AJ234" i="84"/>
  <c r="Q237" i="7"/>
  <c r="AJ1206" i="84"/>
  <c r="Z210" i="7"/>
  <c r="Y6" i="86" s="1"/>
  <c r="Q405" i="7"/>
  <c r="AJ435" i="84"/>
  <c r="W376" i="7"/>
  <c r="K376" i="7" s="1"/>
  <c r="AF376" i="7" s="1"/>
  <c r="AJ195" i="84"/>
  <c r="AK195" i="84" s="1"/>
  <c r="C20" i="86" s="1"/>
  <c r="AB12" i="86"/>
  <c r="P367" i="7"/>
  <c r="K367" i="7" s="1"/>
  <c r="AF367" i="7" s="1"/>
  <c r="AJ99" i="84"/>
  <c r="AJ81" i="84"/>
  <c r="AJ203" i="84"/>
  <c r="AJ164" i="84"/>
  <c r="M125" i="7"/>
  <c r="K125" i="7" s="1"/>
  <c r="AF125" i="7" s="1"/>
  <c r="L362" i="7"/>
  <c r="K362" i="7" s="1"/>
  <c r="AF362" i="7" s="1"/>
  <c r="AJ43" i="84"/>
  <c r="V138" i="7"/>
  <c r="V386" i="7"/>
  <c r="Y138" i="7"/>
  <c r="X4" i="86" s="1"/>
  <c r="AJ143" i="84"/>
  <c r="O117" i="7"/>
  <c r="K117" i="7" s="1"/>
  <c r="AF117" i="7" s="1"/>
  <c r="AJ72" i="84"/>
  <c r="AJ13" i="84"/>
  <c r="L359" i="7"/>
  <c r="P138" i="7"/>
  <c r="O4" i="86" s="1"/>
  <c r="L372" i="7"/>
  <c r="K372" i="7" s="1"/>
  <c r="AF372" i="7" s="1"/>
  <c r="AJ155" i="84"/>
  <c r="N126" i="7"/>
  <c r="K126" i="7" s="1"/>
  <c r="AF126" i="7" s="1"/>
  <c r="AJ174" i="84"/>
  <c r="AD138" i="7"/>
  <c r="AC4" i="86" s="1"/>
  <c r="K160" i="7"/>
  <c r="AF160" i="7" s="1"/>
  <c r="P15" i="86"/>
  <c r="Q241" i="7"/>
  <c r="K241" i="7" s="1"/>
  <c r="AF241" i="7" s="1"/>
  <c r="AJ1246" i="84"/>
  <c r="AK1247" i="84" s="1"/>
  <c r="C121" i="86" s="1"/>
  <c r="AA7" i="86"/>
  <c r="O453" i="7"/>
  <c r="AJ905" i="84"/>
  <c r="AK905" i="84" s="1"/>
  <c r="C90" i="86" s="1"/>
  <c r="T268" i="7"/>
  <c r="X1467" i="84"/>
  <c r="T515" i="7" s="1"/>
  <c r="T529" i="7" s="1"/>
  <c r="S15" i="86" s="1"/>
  <c r="T1467" i="84"/>
  <c r="P515" i="7" s="1"/>
  <c r="P529" i="7" s="1"/>
  <c r="O15" i="86" s="1"/>
  <c r="P268" i="7"/>
  <c r="P282" i="7" s="1"/>
  <c r="O8" i="86" s="1"/>
  <c r="AJ1465" i="84"/>
  <c r="O485" i="7"/>
  <c r="AJ1217" i="84"/>
  <c r="AK1217" i="84" s="1"/>
  <c r="C118" i="86" s="1"/>
  <c r="L217" i="7"/>
  <c r="AJ964" i="84"/>
  <c r="AK965" i="84" s="1"/>
  <c r="C97" i="86" s="1"/>
  <c r="AB268" i="7"/>
  <c r="AB282" i="7" s="1"/>
  <c r="AA8" i="86" s="1"/>
  <c r="AF1467" i="84"/>
  <c r="AB515" i="7" s="1"/>
  <c r="AB529" i="7" s="1"/>
  <c r="AA15" i="86" s="1"/>
  <c r="R486" i="7"/>
  <c r="AJ1227" i="84"/>
  <c r="AK1227" i="84" s="1"/>
  <c r="C119" i="86" s="1"/>
  <c r="V1467" i="84"/>
  <c r="R515" i="7" s="1"/>
  <c r="R529" i="7" s="1"/>
  <c r="Q15" i="86" s="1"/>
  <c r="R268" i="7"/>
  <c r="R282" i="7" s="1"/>
  <c r="V282" i="7"/>
  <c r="N240" i="7"/>
  <c r="K240" i="7" s="1"/>
  <c r="AF240" i="7" s="1"/>
  <c r="AJ1236" i="84"/>
  <c r="T476" i="7"/>
  <c r="AJ1103" i="84"/>
  <c r="AK1103" i="84" s="1"/>
  <c r="C109" i="86" s="1"/>
  <c r="P250" i="7"/>
  <c r="O7" i="86" s="1"/>
  <c r="X250" i="7"/>
  <c r="W7" i="86" s="1"/>
  <c r="L219" i="7"/>
  <c r="K219" i="7" s="1"/>
  <c r="AF219" i="7" s="1"/>
  <c r="AJ984" i="84"/>
  <c r="AK985" i="84" s="1"/>
  <c r="C99" i="86" s="1"/>
  <c r="AD250" i="7"/>
  <c r="AC7" i="86" s="1"/>
  <c r="P194" i="7"/>
  <c r="K194" i="7" s="1"/>
  <c r="AF194" i="7" s="1"/>
  <c r="AJ778" i="84"/>
  <c r="M423" i="7"/>
  <c r="AJ575" i="84"/>
  <c r="AK575" i="84" s="1"/>
  <c r="C60" i="86" s="1"/>
  <c r="AC457" i="7"/>
  <c r="AB13" i="86" s="1"/>
  <c r="X168" i="7"/>
  <c r="W5" i="86" s="1"/>
  <c r="N400" i="7"/>
  <c r="AJ385" i="84"/>
  <c r="U210" i="7"/>
  <c r="T6" i="86" s="1"/>
  <c r="AJ1205" i="84"/>
  <c r="L484" i="7"/>
  <c r="AJ1207" i="84"/>
  <c r="AK1207" i="84" s="1"/>
  <c r="C117" i="86" s="1"/>
  <c r="N174" i="7"/>
  <c r="AJ554" i="84"/>
  <c r="AK555" i="84" s="1"/>
  <c r="C58" i="86" s="1"/>
  <c r="L157" i="7"/>
  <c r="AJ434" i="84"/>
  <c r="AD163" i="7"/>
  <c r="K163" i="7" s="1"/>
  <c r="AF163" i="7" s="1"/>
  <c r="AJ494" i="84"/>
  <c r="P363" i="7"/>
  <c r="K363" i="7" s="1"/>
  <c r="AF363" i="7" s="1"/>
  <c r="AJ53" i="84"/>
  <c r="AJ51" i="84"/>
  <c r="K112" i="7"/>
  <c r="AF112" i="7" s="1"/>
  <c r="M360" i="7"/>
  <c r="AJ23" i="84"/>
  <c r="AC386" i="7"/>
  <c r="AB11" i="86" s="1"/>
  <c r="AK1547" i="84"/>
  <c r="C152" i="86" s="1"/>
  <c r="M122" i="7"/>
  <c r="K122" i="7" s="1"/>
  <c r="AF122" i="7" s="1"/>
  <c r="AJ134" i="84"/>
  <c r="AJ163" i="84"/>
  <c r="K121" i="7"/>
  <c r="AF121" i="7" s="1"/>
  <c r="L114" i="7"/>
  <c r="K114" i="7" s="1"/>
  <c r="AF114" i="7" s="1"/>
  <c r="AJ42" i="84"/>
  <c r="U138" i="7"/>
  <c r="T4" i="86" s="1"/>
  <c r="M123" i="7"/>
  <c r="K123" i="7" s="1"/>
  <c r="AF123" i="7" s="1"/>
  <c r="AJ144" i="84"/>
  <c r="O365" i="7"/>
  <c r="K365" i="7" s="1"/>
  <c r="AF365" i="7" s="1"/>
  <c r="AJ73" i="84"/>
  <c r="AK73" i="84" s="1"/>
  <c r="C9" i="86" s="1"/>
  <c r="AJ12" i="84"/>
  <c r="L111" i="7"/>
  <c r="AJ135" i="84"/>
  <c r="Z8" i="86"/>
  <c r="AE255" i="7"/>
  <c r="H88" i="7" s="1"/>
  <c r="M124" i="7"/>
  <c r="K124" i="7" s="1"/>
  <c r="AF124" i="7" s="1"/>
  <c r="AJ154" i="84"/>
  <c r="AJ124" i="84"/>
  <c r="N364" i="7"/>
  <c r="K364" i="7" s="1"/>
  <c r="AF364" i="7" s="1"/>
  <c r="AJ63" i="84"/>
  <c r="AJ22" i="84"/>
  <c r="L375" i="7"/>
  <c r="K375" i="7" s="1"/>
  <c r="AF375" i="7" s="1"/>
  <c r="AJ185" i="84"/>
  <c r="R386" i="7"/>
  <c r="Q11" i="86" s="1"/>
  <c r="T282" i="7"/>
  <c r="S8" i="86" s="1"/>
  <c r="Z282" i="7"/>
  <c r="Y8" i="86" s="1"/>
  <c r="U233" i="7"/>
  <c r="AJ1154" i="84"/>
  <c r="Q457" i="7"/>
  <c r="N221" i="7"/>
  <c r="K221" i="7" s="1"/>
  <c r="AF221" i="7" s="1"/>
  <c r="AJ1016" i="84"/>
  <c r="AK1017" i="84" s="1"/>
  <c r="AB6" i="86"/>
  <c r="AE173" i="7"/>
  <c r="H84" i="7" s="1"/>
  <c r="M152" i="7"/>
  <c r="AJ384" i="84"/>
  <c r="M198" i="7"/>
  <c r="K198" i="7" s="1"/>
  <c r="AF198" i="7" s="1"/>
  <c r="AJ818" i="84"/>
  <c r="L445" i="7"/>
  <c r="AJ819" i="84"/>
  <c r="M197" i="7"/>
  <c r="K197" i="7" s="1"/>
  <c r="AF197" i="7" s="1"/>
  <c r="AJ808" i="84"/>
  <c r="AK809" i="84" s="1"/>
  <c r="C81" i="86" s="1"/>
  <c r="V159" i="7"/>
  <c r="K159" i="7" s="1"/>
  <c r="AF159" i="7" s="1"/>
  <c r="AJ454" i="84"/>
  <c r="AK455" i="84" s="1"/>
  <c r="C47" i="86" s="1"/>
  <c r="AD168" i="7"/>
  <c r="AC5" i="86" s="1"/>
  <c r="AD411" i="7"/>
  <c r="K410" i="7" s="1"/>
  <c r="AF411" i="7" s="1"/>
  <c r="AJ495" i="84"/>
  <c r="AK495" i="84" s="1"/>
  <c r="C51" i="86" s="1"/>
  <c r="AE381" i="7"/>
  <c r="K381" i="7" s="1"/>
  <c r="AF381" i="7" s="1"/>
  <c r="AJ245" i="84"/>
  <c r="AK245" i="84" s="1"/>
  <c r="C25" i="86" s="1"/>
  <c r="O115" i="7"/>
  <c r="K115" i="7" s="1"/>
  <c r="AF115" i="7" s="1"/>
  <c r="AJ52" i="84"/>
  <c r="Q386" i="7"/>
  <c r="AA118" i="7"/>
  <c r="K118" i="7" s="1"/>
  <c r="AF118" i="7" s="1"/>
  <c r="AJ82" i="84"/>
  <c r="M129" i="7"/>
  <c r="K129" i="7" s="1"/>
  <c r="AF129" i="7" s="1"/>
  <c r="AJ204" i="84"/>
  <c r="L373" i="7"/>
  <c r="K373" i="7" s="1"/>
  <c r="AF373" i="7" s="1"/>
  <c r="AJ165" i="84"/>
  <c r="AK165" i="84" s="1"/>
  <c r="C17" i="86" s="1"/>
  <c r="AJ123" i="84"/>
  <c r="AA386" i="7"/>
  <c r="N138" i="7"/>
  <c r="M4" i="86" s="1"/>
  <c r="N386" i="7"/>
  <c r="M11" i="86" s="1"/>
  <c r="Q138" i="7"/>
  <c r="AJ41" i="84"/>
  <c r="O119" i="7"/>
  <c r="K119" i="7" s="1"/>
  <c r="AF119" i="7" s="1"/>
  <c r="AJ98" i="84"/>
  <c r="P361" i="7"/>
  <c r="AJ33" i="84"/>
  <c r="AK33" i="84" s="1"/>
  <c r="C5" i="86" s="1"/>
  <c r="S138" i="7"/>
  <c r="R4" i="86" s="1"/>
  <c r="X138" i="7"/>
  <c r="W4" i="86" s="1"/>
  <c r="AD374" i="7"/>
  <c r="K374" i="7" s="1"/>
  <c r="AF374" i="7" s="1"/>
  <c r="AJ175" i="84"/>
  <c r="AK175" i="84" s="1"/>
  <c r="C18" i="86" s="1"/>
  <c r="N116" i="7"/>
  <c r="K116" i="7" s="1"/>
  <c r="AF116" i="7" s="1"/>
  <c r="AJ62" i="84"/>
  <c r="L127" i="7"/>
  <c r="K127" i="7" s="1"/>
  <c r="AF127" i="7" s="1"/>
  <c r="AJ184" i="84"/>
  <c r="AJ183" i="84"/>
  <c r="Q8" i="86" l="1"/>
  <c r="U255" i="7"/>
  <c r="F88" i="7" s="1"/>
  <c r="P13" i="86"/>
  <c r="U420" i="7"/>
  <c r="F85" i="7" s="1"/>
  <c r="AK135" i="84"/>
  <c r="C14" i="86" s="1"/>
  <c r="T497" i="7"/>
  <c r="S14" i="86" s="1"/>
  <c r="K476" i="7"/>
  <c r="AF476" i="7" s="1"/>
  <c r="O457" i="7"/>
  <c r="N13" i="86" s="1"/>
  <c r="K453" i="7"/>
  <c r="AF453" i="7" s="1"/>
  <c r="U11" i="86"/>
  <c r="AK99" i="84"/>
  <c r="K191" i="7"/>
  <c r="AF191" i="7" s="1"/>
  <c r="M210" i="7"/>
  <c r="AK1155" i="84"/>
  <c r="C113" i="86" s="1"/>
  <c r="AK1237" i="84"/>
  <c r="C120" i="86" s="1"/>
  <c r="K239" i="7"/>
  <c r="AF239" i="7" s="1"/>
  <c r="M250" i="7"/>
  <c r="L7" i="86" s="1"/>
  <c r="AK205" i="84"/>
  <c r="C21" i="86" s="1"/>
  <c r="C12" i="86"/>
  <c r="AM115" i="84"/>
  <c r="F12" i="86" s="1"/>
  <c r="AA138" i="7"/>
  <c r="U173" i="7"/>
  <c r="F84" i="7" s="1"/>
  <c r="AK707" i="84"/>
  <c r="C72" i="86" s="1"/>
  <c r="AK1407" i="84"/>
  <c r="C138" i="86" s="1"/>
  <c r="J91" i="7"/>
  <c r="U168" i="7"/>
  <c r="AK63" i="84"/>
  <c r="C8" i="86" s="1"/>
  <c r="K111" i="7"/>
  <c r="AF111" i="7" s="1"/>
  <c r="L138" i="7"/>
  <c r="K174" i="7"/>
  <c r="AF174" i="7" s="1"/>
  <c r="N210" i="7"/>
  <c r="M6" i="86" s="1"/>
  <c r="K485" i="7"/>
  <c r="AF485" i="7" s="1"/>
  <c r="O497" i="7"/>
  <c r="N14" i="86" s="1"/>
  <c r="AE215" i="7"/>
  <c r="H86" i="7" s="1"/>
  <c r="U502" i="7"/>
  <c r="F89" i="7" s="1"/>
  <c r="U4" i="86"/>
  <c r="K451" i="7"/>
  <c r="AF451" i="7" s="1"/>
  <c r="S457" i="7"/>
  <c r="R13" i="86" s="1"/>
  <c r="Z497" i="7"/>
  <c r="K480" i="7"/>
  <c r="AF480" i="7" s="1"/>
  <c r="AA497" i="7"/>
  <c r="K487" i="7"/>
  <c r="AF487" i="7" s="1"/>
  <c r="M138" i="7"/>
  <c r="L4" i="86" s="1"/>
  <c r="J80" i="7"/>
  <c r="C90" i="7"/>
  <c r="K509" i="7"/>
  <c r="AF509" i="7" s="1"/>
  <c r="M529" i="7"/>
  <c r="AE502" i="7"/>
  <c r="H89" i="7" s="1"/>
  <c r="W138" i="7"/>
  <c r="V4" i="86" s="1"/>
  <c r="U358" i="7"/>
  <c r="F81" i="7" s="1"/>
  <c r="P11" i="86"/>
  <c r="AK819" i="84"/>
  <c r="C82" i="86" s="1"/>
  <c r="C101" i="86"/>
  <c r="AM1017" i="84"/>
  <c r="F101" i="86" s="1"/>
  <c r="U250" i="7"/>
  <c r="T7" i="86" s="1"/>
  <c r="K233" i="7"/>
  <c r="AF233" i="7" s="1"/>
  <c r="AK185" i="84"/>
  <c r="C19" i="86" s="1"/>
  <c r="O386" i="7"/>
  <c r="N11" i="86" s="1"/>
  <c r="AK23" i="84"/>
  <c r="C4" i="86" s="1"/>
  <c r="AK53" i="84"/>
  <c r="C7" i="86" s="1"/>
  <c r="AK385" i="84"/>
  <c r="C40" i="86" s="1"/>
  <c r="K359" i="7"/>
  <c r="AF359" i="7" s="1"/>
  <c r="L386" i="7"/>
  <c r="AK43" i="84"/>
  <c r="C6" i="86" s="1"/>
  <c r="AK435" i="84"/>
  <c r="C45" i="86" s="1"/>
  <c r="Q250" i="7"/>
  <c r="K237" i="7"/>
  <c r="AF237" i="7" s="1"/>
  <c r="K188" i="7"/>
  <c r="AF188" i="7" s="1"/>
  <c r="P210" i="7"/>
  <c r="O6" i="86" s="1"/>
  <c r="U7" i="86"/>
  <c r="N515" i="7"/>
  <c r="AJ1467" i="84"/>
  <c r="AK1467" i="84" s="1"/>
  <c r="C144" i="86" s="1"/>
  <c r="K449" i="7"/>
  <c r="AF449" i="7" s="1"/>
  <c r="W457" i="7"/>
  <c r="K276" i="7"/>
  <c r="AF276" i="7" s="1"/>
  <c r="L282" i="7"/>
  <c r="O138" i="7"/>
  <c r="N4" i="86" s="1"/>
  <c r="AK125" i="84"/>
  <c r="C13" i="86" s="1"/>
  <c r="AK83" i="84"/>
  <c r="C10" i="86" s="1"/>
  <c r="Z173" i="7"/>
  <c r="G84" i="7" s="1"/>
  <c r="AK235" i="84"/>
  <c r="C24" i="86" s="1"/>
  <c r="W386" i="7"/>
  <c r="V11" i="86" s="1"/>
  <c r="Z11" i="86"/>
  <c r="AE386" i="7"/>
  <c r="AD11" i="86" s="1"/>
  <c r="P386" i="7"/>
  <c r="O11" i="86" s="1"/>
  <c r="K361" i="7"/>
  <c r="AF361" i="7" s="1"/>
  <c r="U110" i="7"/>
  <c r="F80" i="7" s="1"/>
  <c r="P4" i="86"/>
  <c r="K445" i="7"/>
  <c r="AF445" i="7" s="1"/>
  <c r="L457" i="7"/>
  <c r="K152" i="7"/>
  <c r="M168" i="7"/>
  <c r="L5" i="86" s="1"/>
  <c r="AD386" i="7"/>
  <c r="AC11" i="86" s="1"/>
  <c r="M386" i="7"/>
  <c r="L11" i="86" s="1"/>
  <c r="K360" i="7"/>
  <c r="AF360" i="7" s="1"/>
  <c r="K157" i="7"/>
  <c r="AF157" i="7" s="1"/>
  <c r="L168" i="7"/>
  <c r="L497" i="7"/>
  <c r="K484" i="7"/>
  <c r="AF484" i="7" s="1"/>
  <c r="K399" i="7"/>
  <c r="AF400" i="7" s="1"/>
  <c r="N416" i="7"/>
  <c r="M457" i="7"/>
  <c r="L13" i="86" s="1"/>
  <c r="K423" i="7"/>
  <c r="AF423" i="7" s="1"/>
  <c r="U8" i="86"/>
  <c r="Z255" i="7"/>
  <c r="G88" i="7" s="1"/>
  <c r="K486" i="7"/>
  <c r="AF486" i="7" s="1"/>
  <c r="R497" i="7"/>
  <c r="K217" i="7"/>
  <c r="AF217" i="7" s="1"/>
  <c r="L250" i="7"/>
  <c r="AK155" i="84"/>
  <c r="C16" i="86" s="1"/>
  <c r="AK13" i="84"/>
  <c r="K404" i="7"/>
  <c r="AF405" i="7" s="1"/>
  <c r="Q416" i="7"/>
  <c r="AK779" i="84"/>
  <c r="C78" i="86" s="1"/>
  <c r="K447" i="7"/>
  <c r="AF447" i="7" s="1"/>
  <c r="AA457" i="7"/>
  <c r="N250" i="7"/>
  <c r="M7" i="86" s="1"/>
  <c r="Z250" i="7"/>
  <c r="Y7" i="86" s="1"/>
  <c r="K238" i="7"/>
  <c r="AF238" i="7" s="1"/>
  <c r="K268" i="7"/>
  <c r="AF268" i="7" s="1"/>
  <c r="U15" i="86"/>
  <c r="Z502" i="7"/>
  <c r="G89" i="7" s="1"/>
  <c r="AK145" i="84"/>
  <c r="C15" i="86" s="1"/>
  <c r="K262" i="7"/>
  <c r="AF262" i="7" s="1"/>
  <c r="N282" i="7"/>
  <c r="M8" i="86" s="1"/>
  <c r="AD416" i="7"/>
  <c r="AE143" i="7"/>
  <c r="H82" i="7" s="1"/>
  <c r="V168" i="7"/>
  <c r="U5" i="86" s="1"/>
  <c r="K14" i="86" l="1"/>
  <c r="K497" i="7"/>
  <c r="AF497" i="7" s="1"/>
  <c r="P462" i="7"/>
  <c r="E87" i="7" s="1"/>
  <c r="K13" i="86"/>
  <c r="P420" i="7"/>
  <c r="E85" i="7" s="1"/>
  <c r="K457" i="7"/>
  <c r="AF457" i="7" s="1"/>
  <c r="K515" i="7"/>
  <c r="AF515" i="7" s="1"/>
  <c r="N529" i="7"/>
  <c r="M15" i="86" s="1"/>
  <c r="J90" i="7"/>
  <c r="Z14" i="86"/>
  <c r="AE462" i="7"/>
  <c r="H87" i="7" s="1"/>
  <c r="T5" i="86"/>
  <c r="Z143" i="7"/>
  <c r="G82" i="7" s="1"/>
  <c r="U143" i="7"/>
  <c r="F82" i="7" s="1"/>
  <c r="C11" i="86"/>
  <c r="AM99" i="84"/>
  <c r="F11" i="86" s="1"/>
  <c r="E101" i="7"/>
  <c r="E103" i="7" s="1"/>
  <c r="P12" i="86"/>
  <c r="U391" i="7"/>
  <c r="F83" i="7" s="1"/>
  <c r="K250" i="7"/>
  <c r="AF250" i="7" s="1"/>
  <c r="K7" i="86"/>
  <c r="P215" i="7"/>
  <c r="E86" i="7" s="1"/>
  <c r="M12" i="86"/>
  <c r="AF416" i="7"/>
  <c r="P391" i="7"/>
  <c r="E83" i="7" s="1"/>
  <c r="K5" i="86"/>
  <c r="P143" i="7"/>
  <c r="E82" i="7" s="1"/>
  <c r="V13" i="86"/>
  <c r="Z420" i="7"/>
  <c r="G85" i="7" s="1"/>
  <c r="K11" i="86"/>
  <c r="P358" i="7"/>
  <c r="E81" i="7" s="1"/>
  <c r="K386" i="7"/>
  <c r="AF386" i="7" s="1"/>
  <c r="L15" i="86"/>
  <c r="P502" i="7"/>
  <c r="E89" i="7" s="1"/>
  <c r="AF529" i="7"/>
  <c r="Z110" i="7"/>
  <c r="G80" i="7" s="1"/>
  <c r="K138" i="7"/>
  <c r="AF138" i="7" s="1"/>
  <c r="K4" i="86"/>
  <c r="P110" i="7"/>
  <c r="E80" i="7" s="1"/>
  <c r="Z358" i="7"/>
  <c r="G81" i="7" s="1"/>
  <c r="AC12" i="86"/>
  <c r="AE391" i="7"/>
  <c r="H83" i="7" s="1"/>
  <c r="Z13" i="86"/>
  <c r="AE420" i="7"/>
  <c r="H85" i="7" s="1"/>
  <c r="Z215" i="7"/>
  <c r="G86" i="7" s="1"/>
  <c r="U215" i="7"/>
  <c r="F86" i="7" s="1"/>
  <c r="P7" i="86"/>
  <c r="Y14" i="86"/>
  <c r="Z462" i="7"/>
  <c r="G87" i="7" s="1"/>
  <c r="AE110" i="7"/>
  <c r="H80" i="7" s="1"/>
  <c r="H90" i="7" s="1"/>
  <c r="Z4" i="86"/>
  <c r="L6" i="86"/>
  <c r="K210" i="7"/>
  <c r="AF210" i="7" s="1"/>
  <c r="P173" i="7"/>
  <c r="E84" i="7" s="1"/>
  <c r="C3" i="86"/>
  <c r="E100" i="7"/>
  <c r="Q14" i="86"/>
  <c r="U462" i="7"/>
  <c r="F87" i="7" s="1"/>
  <c r="F91" i="7" s="1"/>
  <c r="AF152" i="7"/>
  <c r="K168" i="7"/>
  <c r="AF168" i="7" s="1"/>
  <c r="F90" i="7"/>
  <c r="AE358" i="7"/>
  <c r="H81" i="7" s="1"/>
  <c r="H91" i="7" s="1"/>
  <c r="P255" i="7"/>
  <c r="E88" i="7" s="1"/>
  <c r="AF282" i="7"/>
  <c r="K8" i="86"/>
  <c r="K83" i="7" l="1"/>
  <c r="I83" i="7"/>
  <c r="K88" i="7"/>
  <c r="I88" i="7"/>
  <c r="K84" i="7"/>
  <c r="I84" i="7"/>
  <c r="K80" i="7"/>
  <c r="E90" i="7"/>
  <c r="I80" i="7"/>
  <c r="K81" i="7"/>
  <c r="E91" i="7"/>
  <c r="I81" i="7"/>
  <c r="K82" i="7"/>
  <c r="I82" i="7"/>
  <c r="K89" i="7"/>
  <c r="I89" i="7"/>
  <c r="K86" i="7"/>
  <c r="I86" i="7"/>
  <c r="K87" i="7"/>
  <c r="I87" i="7"/>
  <c r="G91" i="7"/>
  <c r="G90" i="7"/>
  <c r="K85" i="7"/>
  <c r="I85" i="7"/>
  <c r="K91" i="7" l="1"/>
  <c r="I91" i="7"/>
  <c r="E99" i="7" s="1"/>
  <c r="K90" i="7"/>
  <c r="I90" i="7"/>
  <c r="E98"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 Ruona</author>
  </authors>
  <commentList>
    <comment ref="K43" authorId="0" shapeId="0" xr:uid="{00000000-0006-0000-0200-000001000000}">
      <text>
        <r>
          <rPr>
            <b/>
            <sz val="10"/>
            <color indexed="81"/>
            <rFont val="Times New Roman"/>
            <family val="1"/>
          </rPr>
          <t>Indicates the underwritten balance in the reserve account immediately prior to the closing.</t>
        </r>
      </text>
    </comment>
    <comment ref="K46" authorId="0" shapeId="0" xr:uid="{00000000-0006-0000-0200-000002000000}">
      <text>
        <r>
          <rPr>
            <b/>
            <sz val="10"/>
            <color indexed="81"/>
            <rFont val="Tahoma"/>
            <family val="2"/>
          </rPr>
          <t>This defaults to the total Reserves for Replacement and Residual Receipts in the most recent AFS.</t>
        </r>
      </text>
    </comment>
  </commentList>
</comments>
</file>

<file path=xl/sharedStrings.xml><?xml version="1.0" encoding="utf-8"?>
<sst xmlns="http://schemas.openxmlformats.org/spreadsheetml/2006/main" count="11599" uniqueCount="854">
  <si>
    <t xml:space="preserve">INSTRUCTIONS for Green Physical Needs Assessment Form </t>
  </si>
  <si>
    <t>Instructions for Preparation of Green Physical Needs Assessment (GPNA)</t>
  </si>
  <si>
    <t xml:space="preserve">Report Submission: Prepare a separate PNA form for each development in the HAs inventory every 5 years aligned with the Energy Audit.  Use a separate spreadsheet for each property and submit these forms as part of the PHA Plan as required by 24CFR965.  On an as needed basis, submit a revised form where physical needs have significantly changed since the last assessment.  When updating forms, change the year of PNA, and let the RUL and 20 year summary adjust to accomodate the update. </t>
  </si>
  <si>
    <t>Introduction:  The introduction sheet introduces the list of items that need to be inspected during the physical needs assessment as well as the possible green, energy-efficient, or water saving feature that an item might have.  This summary is not inclusive of all measures that can be utilized on a particular development.  Consult your local PNA provider to ensure all measures are taken into account.</t>
  </si>
  <si>
    <t>SHEET StartInput Instructions:</t>
  </si>
  <si>
    <t>General Information</t>
  </si>
  <si>
    <t>HA Name - Enter the HA Name</t>
  </si>
  <si>
    <t>HA Number - Enter the HA Number</t>
  </si>
  <si>
    <t>Owner's Street Address - Enter the HA Street Address</t>
  </si>
  <si>
    <t>Owner City, State - Enter the City and State of the HA</t>
  </si>
  <si>
    <t>Development Name - Enter the name of the Development</t>
  </si>
  <si>
    <t xml:space="preserve">Development Number - Enter an 11-digit alpha numeric code as follows: Enter an 11-digit alpha numeric code as follows: two-digit State code (alpha); two-digit Field </t>
  </si>
  <si>
    <t xml:space="preserve">Total Buildings - Enter the total number of buildings (dwelling and non-dwelling) in the Development.  </t>
  </si>
  <si>
    <t xml:space="preserve">Total Residential Buildings - Enter the number of residential buildings in the property.  </t>
  </si>
  <si>
    <t>Latest PASS REAC Score - Provide the latest issued score, on a 100-point basis, for the development.</t>
  </si>
  <si>
    <t>First Year Covered by PNA - Enter the first Calendar year that is covered in the PNA.  This will be used to project the current needs and 20-year needs.</t>
  </si>
  <si>
    <t>Length of PNA (in years) - Enter the length of time that the PNA covers.  This will be used to project total PNA costs.</t>
  </si>
  <si>
    <t xml:space="preserve">Total Off-Street Parking Spaces: Enter the number of off-street parking spaces on the site.  </t>
  </si>
  <si>
    <t xml:space="preserve">Site Acreage: Enter the total number of acres included in the site.  </t>
  </si>
  <si>
    <t xml:space="preserve">Parking Area (in square feet): Enter the approximate area of the off-street parking spaces.  </t>
  </si>
  <si>
    <t>Year of Last Substantial Mod - Year of Last Substantial Modernization - Enter the FY when most recent substantial modernization occurred.  For purposes of this form, substantial modernization is defined as the replacement/repair of major building systems, which brought the development up to the modernization standards.</t>
  </si>
  <si>
    <t>Inspection Information</t>
  </si>
  <si>
    <t xml:space="preserve">Year Original Building Built - Enter the Date of Full Availability (DOFA) in this format:  MM/DD/YYYY. </t>
  </si>
  <si>
    <t>fi</t>
  </si>
  <si>
    <t xml:space="preserve">Inspection Company Name - Enter the name of the company for whom the inspector works, or if conducted by a staff person of the PHA, enter the inspector's job title.  </t>
  </si>
  <si>
    <t xml:space="preserve">Inspector Contact Name - Enter the name of the contact person for the inspection.  </t>
  </si>
  <si>
    <t xml:space="preserve">Inspector Contact Phone - Enter the phone number for contacting the inspector.  </t>
  </si>
  <si>
    <t xml:space="preserve">Number of Building Exteriors Inspected - Enter the number of buildings for which the exteriors were inspected. (Reference HUD Handbook 7485.2 for PNA survey requirements).  </t>
  </si>
  <si>
    <t xml:space="preserve">Units Inspected by Bedroom Size - Enter the number of units for which the interiors were inspected, by bedroom size, into this table. (Reference HUD Handbook 7485.2 for PNA survey requirements).  </t>
  </si>
  <si>
    <t>Property Breakdown</t>
  </si>
  <si>
    <t># Section 8 Assisted Units - Enter both the occupied and vacant assisted unit counts.</t>
  </si>
  <si>
    <t># of Unassisted - Enter both the occupied and vacant unassisted unit counts.</t>
  </si>
  <si>
    <t># of Non-Revenue Units - Enter the occupied and vacant non-revenue unit counts.</t>
  </si>
  <si>
    <t>0 Bedroom - Enter occupied and vacant 0 Bedroom unit counts.</t>
  </si>
  <si>
    <t>1 Bedroom - Enter occupied and vacant 1 Bedroom unit counts.</t>
  </si>
  <si>
    <t>2 Bedroom - Enter occupied and vacant 2 Bedroom unit counts.</t>
  </si>
  <si>
    <t>3 Bedroom - Enter occupied and vacant 3 Bedroom unit counts.</t>
  </si>
  <si>
    <t>4 Bedroom - Enter occupied and vacant 4 Bedroom unit counts.</t>
  </si>
  <si>
    <t>5 Bedroom - Enter occupied and vacant 5 Bedroom unit counts.</t>
  </si>
  <si>
    <t>6 Bedroom - Enter occupied and vacant 6 Bedroom unit counts.</t>
  </si>
  <si>
    <t>7 Bedroom - Enter occupied and vacant 7 Bedroom unit counts.</t>
  </si>
  <si>
    <t>Types</t>
  </si>
  <si>
    <t>Rural or (Sub)Urban? -</t>
  </si>
  <si>
    <t>Elderly or Family? -</t>
  </si>
  <si>
    <t>If Urban, MSA or Other? -</t>
  </si>
  <si>
    <t>Elevator, Garden, Mixed? -</t>
  </si>
  <si>
    <t>Flood Insurance Requirements</t>
  </si>
  <si>
    <t>Is the project in a Special Flood Hazard Zone?</t>
  </si>
  <si>
    <t>If yes, does the subject already carry flood insurance?</t>
  </si>
  <si>
    <t>SHEET CNI Instructions:</t>
  </si>
  <si>
    <t>For each PNA item, whether it has a green component or not, enter the following:</t>
  </si>
  <si>
    <t>EUL - Enter the Expected Useful Life of the item.</t>
  </si>
  <si>
    <t>Last Mod Year - Year of Last Modernization for the PNA item only.  For purposes of this form, modernization is defined as the replacement/repair of PNA item, which brought the development closer to modernization standards.</t>
  </si>
  <si>
    <t>Condition - Under the pull down, the choices are Poor, Fair, and Good for the condition of the item.</t>
  </si>
  <si>
    <t>Action - Under the pull down, the choices are Routine Maintenance, Immediate Repair Recommended, Short Term Repair Required, and Replacement Reserve Cost Recommended for the action to take for each item.</t>
  </si>
  <si>
    <t>Comments - Enter any comments of green, energy-efficient, or water saving measures that impact the incremental cost.</t>
  </si>
  <si>
    <t>QTY - Enter the existing quantity of the item (to match with the unit of measure).</t>
  </si>
  <si>
    <t>Unit of Measure - Under the pull down, the choices are LUMP SUM, PERCENTAGE, each, per linear ft., per square ft., per square, per cubic yd., per 1000 SF, per 10000 SF.</t>
  </si>
  <si>
    <t>Unit Cost - Provide the estimate cost per unit of the existing and the cost per unit of the proposed standard and green replacements.</t>
  </si>
  <si>
    <t>Usage per year - Enter the annual usage of the item for existing, standard replacement, and green replacement.  (This is only for utility savers that are not calculated in the ECM Input TAB)</t>
  </si>
  <si>
    <t>SHEET ECM INPUT instructions:</t>
  </si>
  <si>
    <t>Global Input</t>
  </si>
  <si>
    <t>Heating Degree Day Zone - Enter the heating degree day zone as established by ASHRAE in DDZ.</t>
  </si>
  <si>
    <t>Cost of Heating Fuel - For each of the four fuel types (Electric, Gas, Oil and Propane), enter the utility rate.</t>
  </si>
  <si>
    <t>Individual Inputs</t>
  </si>
  <si>
    <t>(Windows) Total Area of Windows - Enter the total area of windows in the development in square feet.</t>
  </si>
  <si>
    <t>(Windows) Total Volume of Buildings - Estimate the total volume of indoor space in the development in cubic feet.</t>
  </si>
  <si>
    <t>(Windows) Fuel Type - Under the pull down, choose the fuel type.</t>
  </si>
  <si>
    <t>(Windows) Window Frame Material - Under the pull down, the choices are Metal and Wood.</t>
  </si>
  <si>
    <t>(Windows) Average Window Fit - Under the pull down, the choices are Loose, Average, Tight.</t>
  </si>
  <si>
    <t>(Doors) Average No. of Residents per Unit - Count the residents in each unit and average per unit.</t>
  </si>
  <si>
    <t>(Doors) Total No. of Doors - Enter the total number of exterior doors leading into all units.</t>
  </si>
  <si>
    <t>(Doors) Average Fit of Existing Door - Under the pull down, the choices are Loose, Average, Tight.</t>
  </si>
  <si>
    <t>(Doors) Are Existing Doors Weatherstripped? - Under the pull down, the choices are yes and no.</t>
  </si>
  <si>
    <t>(Doors) Fuel Type - Under the pull down, choose the fuel type.</t>
  </si>
  <si>
    <t>(Doors) Type of Existing Door - Under the pull down, the choices are Steel and Wood.</t>
  </si>
  <si>
    <t>(Roof) Roof Area - Enter the total square footage of actual roof area.</t>
  </si>
  <si>
    <t>(Roof) Type of Existing Roof Structure - Under the pull down, choose Concrete, Steel, or Wood.</t>
  </si>
  <si>
    <t>(Roof) Fuel Type - Under the pull down, choose the fuel type.</t>
  </si>
  <si>
    <t>(Walls) Wall Area to be Insulated - Enter the total area of exterior walls in square feet.  Unless windows cover more than 15% of the walls, there is no need to deduct the square footage of windows.</t>
  </si>
  <si>
    <t>(Walls) Wall construction and siding type - Under the pull down, the choices are Wood framed with wood siding, Wood framed with aluminum siding, Wood framed with brick veneer, Masonry wall with c.m.u., and Masonry wall all brick.</t>
  </si>
  <si>
    <t>(Walls) Fuel Type - Under the pull down, choose the fuel type.</t>
  </si>
  <si>
    <t>SHEET Tab 1 Instructions</t>
  </si>
  <si>
    <t>HA Name is populated from the StartInput SHEET.</t>
  </si>
  <si>
    <t>HA Number is populated from the StartInput SHEET.</t>
  </si>
  <si>
    <t>FY Assessment is populated from the StartInput SHEET.</t>
  </si>
  <si>
    <t xml:space="preserve">Original or Revision. Self-Explanatory. </t>
  </si>
  <si>
    <t xml:space="preserve">Date Prepared/Revised.  Date Prepared is the date the Original Assessment form was completed.  Date Revised is the date of the most recent Revision.  If this is an Original submission, leave Date Revised blank.  </t>
  </si>
  <si>
    <t>(1.1) Management Office Address is populated from the StartInput SHEET.</t>
  </si>
  <si>
    <t>(1.2) Project Name is populated from the StartInput SHEET.</t>
  </si>
  <si>
    <t>(1.3) Development No. is populated from the StartInput SHEET.</t>
  </si>
  <si>
    <t>(1.4) DOFA Date is populated from the StartInput SHEET.</t>
  </si>
  <si>
    <t>(1.5) Year of Last Substantial Mod is populated from the StartInput SHEET.</t>
  </si>
  <si>
    <t>(1.6) Occupancy Rate - This is a calculated field based on the Bedroom Distribution table (1.15).</t>
  </si>
  <si>
    <t>(1.7) Lastest PASS REAC Score is populated from the StartInput SHEET.</t>
  </si>
  <si>
    <t>Total Units - This is a calculated field based on the Bedroom Distribution table (1.15).</t>
  </si>
  <si>
    <t>(1.8) Total Buildings is populated from the StartInput SHEET.</t>
  </si>
  <si>
    <t>Occupied Units is populated from the StartInput SHEET.</t>
  </si>
  <si>
    <t>Vacant/Rentable Units is populated from the StartInput SHEET.</t>
  </si>
  <si>
    <t>(1.9) Occupancy Types - Check all occupancy types that apply.</t>
  </si>
  <si>
    <t xml:space="preserve">(1.10) Structure Types - Check all structure types that apply.  </t>
  </si>
  <si>
    <t>(1.11) Construction Types - Check all construction types that apply.</t>
  </si>
  <si>
    <t>(1.12) Foundation Types - Check all foundation types that apply.</t>
  </si>
  <si>
    <t>(1.13) Envelope Types - Check all envelope types that apply.</t>
  </si>
  <si>
    <t>(1.14) Mechanical Systems - Check all mechanical systems that apply.</t>
  </si>
  <si>
    <t xml:space="preserve">(1.15) Current Bedroom Distribution - Enter the current number of occupied and vacant units, by bedroom size in 1.15a and 1.15b.  This includes Rentable Units Only.  </t>
  </si>
  <si>
    <t xml:space="preserve">(2.1) PNA Conducted By: (PHA/3rd Party) - Select the applicable check box which best describes who conducted the PNA.  Both selections can be chosen if applicable.  </t>
  </si>
  <si>
    <t>(2.2) First Year Covered by PNA is populated from the StartInput SHEET.</t>
  </si>
  <si>
    <t>(2.3) Length of PNA (in years) is populated from the StartInput SHEET.</t>
  </si>
  <si>
    <t>(2.4) Unit Interior Inspected (#) is populated from the StartInput SHEET.</t>
  </si>
  <si>
    <t>Units Inspected as % of Total is populated from the StartInput SHEET.</t>
  </si>
  <si>
    <t>(2.5) Inspector Contract Name is populated from the StartInput SHEET.</t>
  </si>
  <si>
    <t>(2.6) Company Name or PHA Title is populated from the StartInput SHEET.</t>
  </si>
  <si>
    <t>(2.7) Inspector Contact Phone is populated from the StartInput SHEET.</t>
  </si>
  <si>
    <t xml:space="preserve">(2.8) Data Source(s) for PNA: Check the applicable box or boxes indicating the sources of data for the preparation of the PNA.  </t>
  </si>
  <si>
    <t>(2.9) Total Residential Buildings is populated form the StartInput SHEET.</t>
  </si>
  <si>
    <t>(2.10) Number of Building Exteriors Inspected is populated from the StartInput SHEET.</t>
  </si>
  <si>
    <t>(2.11) Total Off-Street Parking Spaces is populated from the StartInput SHEET.</t>
  </si>
  <si>
    <t>(2.12) Site Acreage is populated from the StartInput SHEET.</t>
  </si>
  <si>
    <t>(2.13) Parking Area (in square feet) is populated from the StartInput SHEET.</t>
  </si>
  <si>
    <t>(2.14) Units Inspected by Bedroom Size is populated from the StartInput SHEET.</t>
  </si>
  <si>
    <t xml:space="preserve">(2.15) Physical Improvements Will Result in Structural/System Soundness at a Reasonable Cost: Check "Yes" or "No". For cost reasonableness, the preliminary estimate of hard costs for work proposed at the development should be 90 percent or less of Total Development Cost (TDC).  </t>
  </si>
  <si>
    <t>(2.16) Development Has Long-Term Physical and Social Viability: Check "Yes" or "No" as to whether the HA has determined that the development has long-term physical and social viability. Note: If "No" is checked, attach the viability analysis and an explanation of what actions are proposed regarding the nonviable development.</t>
  </si>
  <si>
    <t>The following are populated from the CNI input SHEET: Site (4.10), Common Buildings (4.11), Unit Exteriors (4.12), Unit Interiors (4.13), Mechanical Systems (4.14), New Construction (4.15), and Other (4.16). If you have a unique item not accounted for in each sub-section, modify the "Other (Specify)" line or lines provided in the CNI SHEET. Please note that in Section 4.17 (Special Categories) you are asked to estimate the amount of lead-based paint and asbestos removal costs, and accessibility compliance costs (Section 504, the Americans with Disabilities Act, and the Fair Housing Act (if applicable)) that are included in the PNA cost estimates. Note that in order to comply with Section
504, the property must comply with the Uniform Federal Accessibility Standards (UFAS) or the Deeming Notice (79 Fed. Reg. 29,671 (May 23, 2014)); for compliance with the Americans with Disabilities Act, the property must comply with the 2010 ADA Standards; and the property may be required to comply with the Fair Housing Act (see 24 C.F.R. 100.205). These are not additive to the PNA cost estimate.</t>
  </si>
  <si>
    <t xml:space="preserve">Section 4.16 should include all New Construction activities being proposed, which, since they are not "modernization" in a strict sense, are segregated from the </t>
  </si>
  <si>
    <t xml:space="preserve">rehabilitation costs in Section 4.9 to 4.15.  </t>
  </si>
  <si>
    <t xml:space="preserve">Estimate Useful Life (in Years).  Enter the number of years the component is expected to be serviceable in your geographic area.  This is the "life cycle" of the </t>
  </si>
  <si>
    <t>component adjusted to your conditions.</t>
  </si>
  <si>
    <t xml:space="preserve">Useful Life Remaining (in Years).  Based on the inspection, estimate the number of years that this component is expected to remain useful before it needs to be   </t>
  </si>
  <si>
    <t xml:space="preserve">replaced or renovated. </t>
  </si>
  <si>
    <t xml:space="preserve">Method.  The method for calculating the cost of replacing various items differs.  For some items, it is the "cost per square foot" or "cost per linear foot".  For others, it </t>
  </si>
  <si>
    <t xml:space="preserve">is a "unit cost".  Some other items may be "lump sum".  In this column, select the method from the pull down menu that is being used for estimating the replacement/repair </t>
  </si>
  <si>
    <t xml:space="preserve">cost of the line item. </t>
  </si>
  <si>
    <t xml:space="preserve">Total Quantity.  Enter the quantity that will be required for each line item, which will then be multiplied by the Cost per Quantity (4.8) and produce the Total Long- </t>
  </si>
  <si>
    <t xml:space="preserve">Term Need.  </t>
  </si>
  <si>
    <t xml:space="preserve">Current Needs Quantity.  In this column, enter the quantity of each line item that needs immediate repair or replacement.  These are existing or backlog needs, and will  </t>
  </si>
  <si>
    <t xml:space="preserve">be treated as a "sub-set" of Year One Needs and will be reflected in the "Immediate" column in Section 3.0 of the PNA.  </t>
  </si>
  <si>
    <t xml:space="preserve">Cost per Quantity.  Enter the estimated Cost for each line item, based on the Method selected in Column 4.5.  This estimate should exclude any management </t>
  </si>
  <si>
    <t xml:space="preserve">improvements, administration, architectural/engineering fees, relocation or other soft costs.  </t>
  </si>
  <si>
    <t xml:space="preserve">Total Long Term Needs:  Long term needs will be automatically calculated based on the projected useful life, estimated useful life remaining, quantity and cost </t>
  </si>
  <si>
    <t xml:space="preserve">per quantity fields.  </t>
  </si>
  <si>
    <t xml:space="preserve">The form has been designed to print in portrait mode on 8.5 x 11 paper and will only include the fields from columns A - J.  To print the future cost projections, the print </t>
  </si>
  <si>
    <t>area command must be used to change the print area.</t>
  </si>
  <si>
    <t>Introduction</t>
  </si>
  <si>
    <t xml:space="preserve">Asphalt that is porous and/or used from recycled material can be considered green.  In addition, some types of cold mixed asphalt, otherwise known as emulsions, save significant amounts of energy during the manufacturing process.  Combined with the recycling efforts, and the longer expected useful lives, greening asphalt may be a viable option.  A research effort under the Asphalt Research Consortium is underway and can be found at http://www.arc.unr.edu/ </t>
  </si>
  <si>
    <t>Asphalt Sealcoat Manufacturers Association has been asked to adress "Green" issues involving sealcoat.  Although, the website http://www.sealcoatmfg.org/green.html does not provide who is asking for the information, it is a legitimate concern.  So far, the response is that many manufacturers are already using reclaimed water, recycled paper fibers, and recycled tires.  In addition, the use of sealcoats preserve and/or extend the life of existing pavements, thus preventing the use of natural resources.</t>
  </si>
  <si>
    <t>No green alternative</t>
  </si>
  <si>
    <t>With LEED emphasis strategies for sustainable site development, many sign companies have incorporated green into their business plans.  Green practices include using ultra-violet curable inks with zero VOCs, using recycled papers/fabrics for substrates, and using recycled plastics for styren.</t>
  </si>
  <si>
    <t xml:space="preserve">Use of greywater for irrigation using various techniques will fall into the category of green.  Since outdoor water use is significant (around 30% of total residential water use), it is beneficial to conserve water.  It also accounts for annual savings.                                                         </t>
  </si>
  <si>
    <t xml:space="preserve">Different types of outdoor lighting are street lights, flood lights, security lights, beacon lights, entry lights, and underwater accent lighting.  There are different types of exterior lighting available for each application.  There is a balance between choosing the most energy-efficient lighting and the color value and brightness of the bulb.  For example, security lighting needs to be extremely bright and positioned so as to deter crime.  Utilizing photo sensors in these applications will ensure energy-efficiency while providing security.  </t>
  </si>
  <si>
    <t>Managing stormwater and combined sewer overflow (CSO) pollution is part of green infrastructure development.  If storm drainage is in poor condition and in need of repair, providing green solutions are not only environmentally friendly, but can be less expensive than the conventional system.  This category combined with permeable pavement, green roofs, and/or downspout disconnection can help to efficiently control stormwater pollution.</t>
  </si>
  <si>
    <t>Xeriscaping refers to landscaping in ways that reduce or eliminate the need for supplemental irrigation.  Advantages to xeriscaping are lower water consumption and less maintenance needed.</t>
  </si>
  <si>
    <t>Whether it is wood fencing or aluminum fencing that a PHA is providing on the property, there are environmentally friendly options out there.  One major control is to eliminate construction waste.  Another is using recycled or reclaimed materials.  There are no utility savings, but the reduction in cost of material may be significant.</t>
  </si>
  <si>
    <t>Utilizing low-VOC paint is good for the environment, simply because of the creation of ground-level ozone.  Ground-level ozone is formed by a chemical reaction between VOCs and Nitrogen Oxides in the presence of sunlight.  Using outdoor paints low in VOCs show no utility savings, but have a positive effect on the environment.</t>
  </si>
  <si>
    <t xml:space="preserve">Under rehabilition or renovation, there are many green alternatives, some in the form of utility savings.  When repainting, utilize low-VOC paints.  When reglazing or replacing windows, consider low-E argon windows.  Consider addition of weather stripping on exterior doors and windows.  Consider retrofit of energy-efficient lighting and appliances.  Consider low-VOC flooring such as wood flooring and/or carpet.  Take care not to double count, if these items are included in Unit Interiors.  </t>
  </si>
  <si>
    <t>Under rehabilition or renovation, there are many green alternatives, some in the form of utility savings.  However, for Storage Areas, there is little room for green alternatives.  If the storage area is adjacent to living space and is unconditioned, consider adding insulation in the separating wall.</t>
  </si>
  <si>
    <t>In this category, only count the rehabilitation of the structure only: windows, doors, wall finishes, floor finishes, etc.  Appliance rehab is done under Common Area Washers and Common Area Dryers below.</t>
  </si>
  <si>
    <t>A green alternative to washers are providing energy-efficient washers and providing cold water only to reduce DHW use.</t>
  </si>
  <si>
    <t>The major rehabilitation or renovation alternative is to convert electric dryers to gas.</t>
  </si>
  <si>
    <t>In this category, only count the rehabilitation of the structure only: windows, doors, wall finishes, floor finishes, etc.  Appliance rehab is done under Common Facilities Appliances below.</t>
  </si>
  <si>
    <t xml:space="preserve">Use of Energy Star qualified appliances are recommended.  </t>
  </si>
  <si>
    <t>Common area finishes are low-VOC paints, low-VOC carpeting/flooring, utilizing recycled/reclaimed materials for trim boards, etc.  Take care not to double count if items were included in lump sum totals for other common areas listed above.</t>
  </si>
  <si>
    <t>No green alternative.</t>
  </si>
  <si>
    <t xml:space="preserve">To save energy demand on HVAC systems, ensure that insulation is provided between outdoor and indoor environments.  Most of the time, this is not doable, since major renovation of the foundation system may need to be done.  </t>
  </si>
  <si>
    <t xml:space="preserve">To save energy demand on HVAC systems, the addition of insulation would be a green alternative.  </t>
  </si>
  <si>
    <t>Low-VOC paints and recycled/reclaimed material for trim boards are non-utility saving green alternatives.</t>
  </si>
  <si>
    <t>The use of recycled/reclaimed materials are non-utility saving green alternatives.</t>
  </si>
  <si>
    <t>Other than reducing some infiltration, tuck-pointing does not have a green alternative.</t>
  </si>
  <si>
    <t>GRP Model Version:</t>
  </si>
  <si>
    <t>Hide these columns in production version</t>
  </si>
  <si>
    <t>Current Model Progress/Stage Date:</t>
  </si>
  <si>
    <t>Revision Date:</t>
  </si>
  <si>
    <t>OMB 2577-0157 form 52828</t>
  </si>
  <si>
    <t>exp. 11/30/2023</t>
  </si>
  <si>
    <t>Optional Bathroom Component Replacement Summary</t>
  </si>
  <si>
    <t>General Information:</t>
  </si>
  <si>
    <t>Complete Both Columns Below</t>
  </si>
  <si>
    <t>Number of Units</t>
  </si>
  <si>
    <t>Unit Type</t>
  </si>
  <si>
    <t># Bedrooms / Unit</t>
  </si>
  <si>
    <t># of Baths / Unit</t>
  </si>
  <si>
    <t># of Sinks &amp; Faucets / Unit</t>
  </si>
  <si>
    <t># of Toilets / Unit</t>
  </si>
  <si>
    <t># of Shower- heads / Unit</t>
  </si>
  <si>
    <t>Total Sinks &amp; Faucets</t>
  </si>
  <si>
    <t>Total Toilets</t>
  </si>
  <si>
    <t>Total Showerheads</t>
  </si>
  <si>
    <t>HA Name:</t>
  </si>
  <si>
    <t>Sample Housing Authority</t>
  </si>
  <si>
    <t>Limited Partnership</t>
  </si>
  <si>
    <t>Yes</t>
  </si>
  <si>
    <t>HA Number:</t>
  </si>
  <si>
    <t>HA001</t>
  </si>
  <si>
    <t>Property Breakdown:</t>
  </si>
  <si>
    <t>Occupied</t>
  </si>
  <si>
    <t>Vacant</t>
  </si>
  <si>
    <t>Owner's Street Address:</t>
  </si>
  <si>
    <t>1234 Main Street</t>
  </si>
  <si>
    <t># of Units Total (Asst + Unasst):</t>
  </si>
  <si>
    <t>LLC</t>
  </si>
  <si>
    <t>No</t>
  </si>
  <si>
    <t>Owner City, State:</t>
  </si>
  <si>
    <t>Hartford, CT</t>
  </si>
  <si>
    <t># of Section 8 Assisted</t>
  </si>
  <si>
    <t>Corporation</t>
  </si>
  <si>
    <t>N/A</t>
  </si>
  <si>
    <t>Development Name</t>
  </si>
  <si>
    <t>Multifamily 1</t>
  </si>
  <si>
    <t># of Unassisted</t>
  </si>
  <si>
    <t>Other</t>
  </si>
  <si>
    <t>Development Number</t>
  </si>
  <si>
    <t>MU 01-001</t>
  </si>
  <si>
    <t># of Non-Revenue Units:</t>
  </si>
  <si>
    <t>Total Buildings</t>
  </si>
  <si>
    <t>Unit Mix:</t>
  </si>
  <si>
    <t>Identity of Interest</t>
  </si>
  <si>
    <t>Total Residential Buildings</t>
  </si>
  <si>
    <t>0 Bedroom (efficiency)</t>
  </si>
  <si>
    <t>Non-Identity of Interest</t>
  </si>
  <si>
    <t>Latest PASS REAC Score:</t>
  </si>
  <si>
    <t>1 Bedroom</t>
  </si>
  <si>
    <t>First Year Covered by PNA</t>
  </si>
  <si>
    <t>2 Bedroom</t>
  </si>
  <si>
    <t>Length of PNA in years</t>
  </si>
  <si>
    <t>3 Bedroom</t>
  </si>
  <si>
    <t>Total Off-Street Parking Spaces:</t>
  </si>
  <si>
    <t>4 Bedroom</t>
  </si>
  <si>
    <t>Site Acreage (acres):</t>
  </si>
  <si>
    <t>5 Bedroom</t>
  </si>
  <si>
    <t>Parking Lot Area (square feet)</t>
  </si>
  <si>
    <t>6 Bedroom</t>
  </si>
  <si>
    <t>Year of Last Substantial Mod:</t>
  </si>
  <si>
    <t>7 Bedroom</t>
  </si>
  <si>
    <t>Types:</t>
  </si>
  <si>
    <t>Year Original Building Built:</t>
  </si>
  <si>
    <t>Rural or (Sub)Urban?:</t>
  </si>
  <si>
    <t>1st Year of Pro Forma (after Grant/Loan Closing):</t>
  </si>
  <si>
    <t>Elderly or Family?:</t>
  </si>
  <si>
    <t>Inspection Company Name:</t>
  </si>
  <si>
    <t>John Doe Co.</t>
  </si>
  <si>
    <t>If Urban, MSA or Other?:</t>
  </si>
  <si>
    <t>Inspector Contact Name:</t>
  </si>
  <si>
    <t>John Doe</t>
  </si>
  <si>
    <t>Elevator, Garden, or Mixed?:</t>
  </si>
  <si>
    <t>Inspector Contact Phone:</t>
  </si>
  <si>
    <t>Rural</t>
  </si>
  <si>
    <t>Elderly</t>
  </si>
  <si>
    <t>CreditVest</t>
  </si>
  <si>
    <t>Number of Building Exteriors Inspected:</t>
  </si>
  <si>
    <t>Suburban</t>
  </si>
  <si>
    <t>Family</t>
  </si>
  <si>
    <t>Ontra, Inc.</t>
  </si>
  <si>
    <t>Number of 0 BR Units Inspected:</t>
  </si>
  <si>
    <t xml:space="preserve">Is the project is in a Special Flood Hazard Zone? </t>
  </si>
  <si>
    <t>Urban</t>
  </si>
  <si>
    <t>Signet Partners</t>
  </si>
  <si>
    <t>Number of 1 BR Units Inspected</t>
  </si>
  <si>
    <t>Urban MSA</t>
  </si>
  <si>
    <t>Elevator</t>
  </si>
  <si>
    <t>Number of 2 BR Units Inspected</t>
  </si>
  <si>
    <t>Urban Other</t>
  </si>
  <si>
    <t>Garden</t>
  </si>
  <si>
    <t>Number of 3 BR Units Inspected</t>
  </si>
  <si>
    <t>Not Urban</t>
  </si>
  <si>
    <t>Mixed</t>
  </si>
  <si>
    <t>Number of 4 BR Units Inspected</t>
  </si>
  <si>
    <t>Number of 5 BR Units Inspected</t>
  </si>
  <si>
    <t>Number of 6 BR Units Inspected</t>
  </si>
  <si>
    <t>Number of 7 BR Units Inspected</t>
  </si>
  <si>
    <t>TOTALS</t>
  </si>
  <si>
    <t>TOTALS FROM CAP NEEDS INPUT</t>
  </si>
  <si>
    <t>Low flow faucets, toilets, and showerheads</t>
  </si>
  <si>
    <t>Comments:</t>
  </si>
  <si>
    <t>Baseline Energy Usage</t>
  </si>
  <si>
    <t>Electric Consumption</t>
  </si>
  <si>
    <t>Water Charges</t>
  </si>
  <si>
    <t>Year</t>
  </si>
  <si>
    <t>Annual Consumption</t>
  </si>
  <si>
    <t>(Most recent 3 years)</t>
  </si>
  <si>
    <t>(kWh/year)</t>
  </si>
  <si>
    <t>Average Annual Consumption</t>
  </si>
  <si>
    <t>kWh/yr</t>
  </si>
  <si>
    <t>Tenant</t>
  </si>
  <si>
    <t>Owner</t>
  </si>
  <si>
    <t>Utility Rate Table</t>
  </si>
  <si>
    <t>Consumption</t>
  </si>
  <si>
    <t>(Residential)</t>
  </si>
  <si>
    <t>(Commercial)</t>
  </si>
  <si>
    <t>Comments</t>
  </si>
  <si>
    <t>Natural Gas Consumption</t>
  </si>
  <si>
    <t>Sewer Charges</t>
  </si>
  <si>
    <t>Type of Utility</t>
  </si>
  <si>
    <t>Unit</t>
  </si>
  <si>
    <t>Tenant Paid</t>
  </si>
  <si>
    <t>Project Paid</t>
  </si>
  <si>
    <t>Dollar</t>
  </si>
  <si>
    <t>Comment</t>
  </si>
  <si>
    <t>(Therms/year)</t>
  </si>
  <si>
    <t>Electricity</t>
  </si>
  <si>
    <t>KWH</t>
  </si>
  <si>
    <t>Fuel Oil</t>
  </si>
  <si>
    <t>Gallons</t>
  </si>
  <si>
    <t>Natural Gas</t>
  </si>
  <si>
    <t>Therms</t>
  </si>
  <si>
    <t>BTUh</t>
  </si>
  <si>
    <t>Propane</t>
  </si>
  <si>
    <t>Therms/yr</t>
  </si>
  <si>
    <t>ccf</t>
  </si>
  <si>
    <t>Kerosene</t>
  </si>
  <si>
    <t>Water</t>
  </si>
  <si>
    <t>Oil Consumption</t>
  </si>
  <si>
    <t>Sewer</t>
  </si>
  <si>
    <t>(Gals/year)</t>
  </si>
  <si>
    <t>Utility Usage</t>
  </si>
  <si>
    <t>Util Source</t>
  </si>
  <si>
    <t>Paid By</t>
  </si>
  <si>
    <t>Cooking</t>
  </si>
  <si>
    <t>In Unit: Heat</t>
  </si>
  <si>
    <t>Gals/yr</t>
  </si>
  <si>
    <t>In Unit: AC</t>
  </si>
  <si>
    <t>In Unit: Lighting/Other Elec</t>
  </si>
  <si>
    <t>Propane Consumption</t>
  </si>
  <si>
    <t>In Unit: Cold Water</t>
  </si>
  <si>
    <t>Water &amp; Sewer</t>
  </si>
  <si>
    <t>Hot Water (heating)</t>
  </si>
  <si>
    <t>Laundry: Washers</t>
  </si>
  <si>
    <t>Laundry : Dryers</t>
  </si>
  <si>
    <t>Common Area: Heat</t>
  </si>
  <si>
    <t>Common Area: AC</t>
  </si>
  <si>
    <t>Common Area: Hot Water (heat)</t>
  </si>
  <si>
    <t>Common Area: Cold Water</t>
  </si>
  <si>
    <t>Common Area: Lighting</t>
  </si>
  <si>
    <t>Capital Needs Input Sheet - PNA</t>
  </si>
  <si>
    <t>Date of PNA:</t>
  </si>
  <si>
    <t>Jump to:</t>
  </si>
  <si>
    <t>Exterior Doors</t>
  </si>
  <si>
    <t>Utility Savers Only</t>
  </si>
  <si>
    <t>Poor</t>
  </si>
  <si>
    <t>Routine Maintenace</t>
  </si>
  <si>
    <t>LUMP SUM</t>
  </si>
  <si>
    <t>Site</t>
  </si>
  <si>
    <t>Fair</t>
  </si>
  <si>
    <t>Immediate Repair Recommended</t>
  </si>
  <si>
    <t>PERCENTAGE</t>
  </si>
  <si>
    <t>Site1</t>
  </si>
  <si>
    <t>Good</t>
  </si>
  <si>
    <t>Short Term Repair Recommended</t>
  </si>
  <si>
    <t>each</t>
  </si>
  <si>
    <t>Asphalt/Concrete</t>
  </si>
  <si>
    <t>Replacement Reserve Cost Recommended</t>
  </si>
  <si>
    <t>per linear ft.</t>
  </si>
  <si>
    <t>EUL (years):</t>
  </si>
  <si>
    <t>per square ft.</t>
  </si>
  <si>
    <t>Repl. Year:</t>
  </si>
  <si>
    <t>per square</t>
  </si>
  <si>
    <t>RUL (years):</t>
  </si>
  <si>
    <t>per cubic yd.</t>
  </si>
  <si>
    <t>ITEM</t>
  </si>
  <si>
    <t>QTY</t>
  </si>
  <si>
    <t>Unit of Measure</t>
  </si>
  <si>
    <t>Unit Cost ($)</t>
  </si>
  <si>
    <t>Subtotal ($)</t>
  </si>
  <si>
    <t>Usage per Year</t>
  </si>
  <si>
    <t>Usage Units</t>
  </si>
  <si>
    <t>Eval. / Repl.</t>
  </si>
  <si>
    <t>Rate</t>
  </si>
  <si>
    <t>Immediate Needs</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</si>
  <si>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</si>
  <si>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</si>
  <si>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</si>
  <si>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</si>
  <si>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</si>
  <si>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</si>
  <si>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</si>
  <si>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</si>
  <si>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</si>
  <si>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</si>
  <si>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</si>
  <si>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</si>
  <si>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</si>
  <si>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</si>
  <si>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</si>
  <si>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</si>
  <si>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</si>
  <si>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</si>
  <si>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</si>
  <si>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</si>
  <si>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Total Long-Term</t>
  </si>
  <si>
    <t>per 1000 SF</t>
  </si>
  <si>
    <t>per 10000 SF</t>
  </si>
  <si>
    <t>Non-Utility Saver</t>
  </si>
  <si>
    <t>Inc. Cost</t>
  </si>
  <si>
    <t>Site2</t>
  </si>
  <si>
    <t>Seal Coat</t>
  </si>
  <si>
    <t>Site-Other 1 (Specify)</t>
  </si>
  <si>
    <t>Site-Other 2 (Specify)</t>
  </si>
  <si>
    <t>Site-Other 3 (Specify)</t>
  </si>
  <si>
    <t>Site-Other 4 (Specify)</t>
  </si>
  <si>
    <t>Site-Other 5 (Specify)</t>
  </si>
  <si>
    <t>Site3</t>
  </si>
  <si>
    <t>Striping</t>
  </si>
  <si>
    <t>Site4</t>
  </si>
  <si>
    <t>Curb and Gutter</t>
  </si>
  <si>
    <t>Site5</t>
  </si>
  <si>
    <t>Pedestrian Paving</t>
  </si>
  <si>
    <t>Site6</t>
  </si>
  <si>
    <t>Signage</t>
  </si>
  <si>
    <t>Site7</t>
  </si>
  <si>
    <t>Water Lines/Mains</t>
  </si>
  <si>
    <t>Site8</t>
  </si>
  <si>
    <t>Sewer Lines/Mains</t>
  </si>
  <si>
    <t>Site9</t>
  </si>
  <si>
    <t>Irrigation</t>
  </si>
  <si>
    <t>Show cost of replacement for standard irrigation system: Sprinklers, Controls, etc.</t>
  </si>
  <si>
    <t>Repl. Year 1</t>
  </si>
  <si>
    <t>Green replacement is the cost of a greywater system used to irrigate vegetation only.</t>
  </si>
  <si>
    <t>Repl. Year 2</t>
  </si>
  <si>
    <t>Repl. Year 3</t>
  </si>
  <si>
    <t>RUL 1 (years)</t>
  </si>
  <si>
    <t>RUL 2 (years)</t>
  </si>
  <si>
    <t>RUL 3 (years)</t>
  </si>
  <si>
    <t>Annual</t>
  </si>
  <si>
    <t>Simple</t>
  </si>
  <si>
    <t>Savings ($)</t>
  </si>
  <si>
    <t>Payback</t>
  </si>
  <si>
    <t>Units</t>
  </si>
  <si>
    <t>Site10</t>
  </si>
  <si>
    <t>Lighting</t>
  </si>
  <si>
    <t>Show cost of replacement for standard lighting (in-place kind).</t>
  </si>
  <si>
    <t>Green replacement is the cost of higer efficiency lamps and/or controls.</t>
  </si>
  <si>
    <t>Site11</t>
  </si>
  <si>
    <t>Storm Drainage</t>
  </si>
  <si>
    <t>Site12</t>
  </si>
  <si>
    <t>Landscaping</t>
  </si>
  <si>
    <t>Site13</t>
  </si>
  <si>
    <t>Fencing</t>
  </si>
  <si>
    <t>Site14</t>
  </si>
  <si>
    <t>Fence Painting</t>
  </si>
  <si>
    <t>Site15</t>
  </si>
  <si>
    <t>Dumpsters &amp; Enclosures</t>
  </si>
  <si>
    <t>Site16</t>
  </si>
  <si>
    <t>Electrical Distibution</t>
  </si>
  <si>
    <t>Site17</t>
  </si>
  <si>
    <t>Playground Areas/Equipment</t>
  </si>
  <si>
    <t>Site18</t>
  </si>
  <si>
    <t>Site19</t>
  </si>
  <si>
    <t>Site20</t>
  </si>
  <si>
    <t>Site21</t>
  </si>
  <si>
    <t>Site22</t>
  </si>
  <si>
    <t>Site23</t>
  </si>
  <si>
    <t>Site-Other 6 (Specify)</t>
  </si>
  <si>
    <t>Site24</t>
  </si>
  <si>
    <t>Site-Other 7 (Specify)</t>
  </si>
  <si>
    <t>Site-Other 8 (Specify)</t>
  </si>
  <si>
    <t>Site-Other 9 (Specify)</t>
  </si>
  <si>
    <t>Site-Other 10 (Specify)</t>
  </si>
  <si>
    <t>Common Bldgs. - Rehab Only</t>
  </si>
  <si>
    <t>Administrative Building</t>
  </si>
  <si>
    <t>Community Building</t>
  </si>
  <si>
    <t>Shop</t>
  </si>
  <si>
    <t>Storage Area</t>
  </si>
  <si>
    <t>Central Boiler</t>
  </si>
  <si>
    <t>Central Chiller</t>
  </si>
  <si>
    <t>Family Investment Center</t>
  </si>
  <si>
    <t>Day Care Center</t>
  </si>
  <si>
    <t>Laundry Areas</t>
  </si>
  <si>
    <t>Common Area Washers</t>
  </si>
  <si>
    <t>Common Area Dryers</t>
  </si>
  <si>
    <t>Common Facilities Kitchen</t>
  </si>
  <si>
    <t>Common Facilities Appliances</t>
  </si>
  <si>
    <t>Common Area Finishes</t>
  </si>
  <si>
    <t>Common-Other 1 (Specify)</t>
  </si>
  <si>
    <t>Common-Other 2 (Specify)</t>
  </si>
  <si>
    <t>Common-Other 3 (Specify)</t>
  </si>
  <si>
    <t>Common-Other 4 (Specify)</t>
  </si>
  <si>
    <t>Common-Other 5 (Specify)</t>
  </si>
  <si>
    <t>Common-Other 6 (Specify)</t>
  </si>
  <si>
    <t>Common-Other 7 (Specify)</t>
  </si>
  <si>
    <t>Common-Other 8 (Specify)</t>
  </si>
  <si>
    <t>Common-Other 9 (Specify)</t>
  </si>
  <si>
    <t>Common-Other 10 (Specify)</t>
  </si>
  <si>
    <t>Unit Exteriors</t>
  </si>
  <si>
    <t>Carports/Surface Garage</t>
  </si>
  <si>
    <t>Foundation</t>
  </si>
  <si>
    <t>Foundation Waterproofing</t>
  </si>
  <si>
    <t>Building Slab</t>
  </si>
  <si>
    <t>Roofs</t>
  </si>
  <si>
    <t>Exterior Walls - Structural</t>
  </si>
  <si>
    <t>Exterior Walls - Finishes</t>
  </si>
  <si>
    <t>Canopies</t>
  </si>
  <si>
    <t>Tuck-Pointing</t>
  </si>
  <si>
    <t>Exterior Paint &amp; Caulking</t>
  </si>
  <si>
    <t>Soffits</t>
  </si>
  <si>
    <t>Siding</t>
  </si>
  <si>
    <t>Exterior Stairwells/Fire Escapes</t>
  </si>
  <si>
    <t>Landings &amp; Railings</t>
  </si>
  <si>
    <t>Balconies &amp; Railings</t>
  </si>
  <si>
    <t>Mail Facilities</t>
  </si>
  <si>
    <t>Exterior Door Frames</t>
  </si>
  <si>
    <t>Patio Doors</t>
  </si>
  <si>
    <t>Windows</t>
  </si>
  <si>
    <t>Window Frames</t>
  </si>
  <si>
    <t>Gutters/Downspouts</t>
  </si>
  <si>
    <t>Columns &amp; Porches</t>
  </si>
  <si>
    <t>Decks &amp; Patios</t>
  </si>
  <si>
    <t>Patio/Unit Fencing</t>
  </si>
  <si>
    <t>Exterior Lighting</t>
  </si>
  <si>
    <t>Exterior-Other 1 (Specify)</t>
  </si>
  <si>
    <t>Exterior-Other 2 (Specify)</t>
  </si>
  <si>
    <t>Exterior-Other 3 (Specify)</t>
  </si>
  <si>
    <t>Exterior-Other 4 (Specify)</t>
  </si>
  <si>
    <t>Exterior-Other 5 (Specify)</t>
  </si>
  <si>
    <t>Exterior-Other 6 (Specify)</t>
  </si>
  <si>
    <t>Exterior-Other 7 (Specify)</t>
  </si>
  <si>
    <t>Exterior-Other 8 (Specify)</t>
  </si>
  <si>
    <t>Exterior-Other 9 (Specify)</t>
  </si>
  <si>
    <t>Exterior-Other 10 (Specify)</t>
  </si>
  <si>
    <t>Unit Interiors</t>
  </si>
  <si>
    <t>Interior Painting (non-routine)</t>
  </si>
  <si>
    <t>Interior Doors</t>
  </si>
  <si>
    <t>Interior Door Frames</t>
  </si>
  <si>
    <t>Flooring (non-routine)</t>
  </si>
  <si>
    <t>Shower/Tub Surrounds</t>
  </si>
  <si>
    <t>Toilets</t>
  </si>
  <si>
    <t>Vanities</t>
  </si>
  <si>
    <t>Faucets</t>
  </si>
  <si>
    <t>Bathroom Flooring (non-cyclical)</t>
  </si>
  <si>
    <t>Bathroom Cabinets</t>
  </si>
  <si>
    <t>Bathroom Exhaust Fans</t>
  </si>
  <si>
    <t>Kitchen Cabinets</t>
  </si>
  <si>
    <t>Ranges</t>
  </si>
  <si>
    <t>Range Hoods</t>
  </si>
  <si>
    <t>Refrigerators</t>
  </si>
  <si>
    <t>Counters and Sinks</t>
  </si>
  <si>
    <t>Dishwasher</t>
  </si>
  <si>
    <t>Garbage Disposal</t>
  </si>
  <si>
    <t>Microwave</t>
  </si>
  <si>
    <t>Washing Machines</t>
  </si>
  <si>
    <t>Dryers</t>
  </si>
  <si>
    <t>Call-For-Aid Systems</t>
  </si>
  <si>
    <t>Stairs and Handrails</t>
  </si>
  <si>
    <t>Interior-Other 1 (Specify)</t>
  </si>
  <si>
    <t>Interior-Other 2 (Specify)</t>
  </si>
  <si>
    <t>Interior-Other 3 (Specify)</t>
  </si>
  <si>
    <t>Interior-Other 4 (Specify)</t>
  </si>
  <si>
    <t>Interior-Other 5 (Specify)</t>
  </si>
  <si>
    <t>Interior-Other 6 (Specify)</t>
  </si>
  <si>
    <t>Interior-Other 7 (Specify)</t>
  </si>
  <si>
    <t>Interior-Other 8 (Specify)</t>
  </si>
  <si>
    <t>Interior-Other 9 (Specify)</t>
  </si>
  <si>
    <t>Interior-Other 10 (Specify)</t>
  </si>
  <si>
    <t>Mechanical</t>
  </si>
  <si>
    <t>Water Distribution</t>
  </si>
  <si>
    <t>Heating Equipment/System</t>
  </si>
  <si>
    <t>Electric Distribution</t>
  </si>
  <si>
    <t>Water Heaters</t>
  </si>
  <si>
    <t>Domestic Water - Boilers</t>
  </si>
  <si>
    <t>Domestic Water-Pumps</t>
  </si>
  <si>
    <t>Unit Sub-Panels</t>
  </si>
  <si>
    <t>Trash Compactor</t>
  </si>
  <si>
    <t>Cooling Equipment/Systems</t>
  </si>
  <si>
    <t>Smoke/Fire Detection</t>
  </si>
  <si>
    <t>Unit Reconfiguration</t>
  </si>
  <si>
    <t>Security/Fire Alarm</t>
  </si>
  <si>
    <t>Fire Supression System</t>
  </si>
  <si>
    <t>Generator</t>
  </si>
  <si>
    <t>Emergency Lighting</t>
  </si>
  <si>
    <t>Mechanical-Other 1 (Specify)</t>
  </si>
  <si>
    <t>Mechanical-Other 2 (Specify)</t>
  </si>
  <si>
    <t>Mechanical-Other 3 (Specify)</t>
  </si>
  <si>
    <t>Mechanical-Other 4(Specify)</t>
  </si>
  <si>
    <t>Mechanical-Other 5 (Specify)</t>
  </si>
  <si>
    <t>Mechanical-Other 6 (Specify)</t>
  </si>
  <si>
    <t>Mechanical-Other 7 (Specify)</t>
  </si>
  <si>
    <t>Mechanical-Other 8 (Specify)</t>
  </si>
  <si>
    <t>Mechanical-Other 9 (Specify)</t>
  </si>
  <si>
    <t>Mechanical-Other 10 (Specify)</t>
  </si>
  <si>
    <t>New Construction</t>
  </si>
  <si>
    <t>Dwelling Units</t>
  </si>
  <si>
    <t>NC-Other 1 (Specify)</t>
  </si>
  <si>
    <t>NC-Other 2 (Specify)</t>
  </si>
  <si>
    <t>NC-Other 3 (Specify)</t>
  </si>
  <si>
    <t>NC-Other 4 (Specify)</t>
  </si>
  <si>
    <t>NC-Other 5(Specify)</t>
  </si>
  <si>
    <t>NC-Other 6 (Specify)</t>
  </si>
  <si>
    <t>NC-Other 7 (Specify)</t>
  </si>
  <si>
    <t>NC-Other 8 (Specify)</t>
  </si>
  <si>
    <t>NC-Other 9 (Specify)</t>
  </si>
  <si>
    <t>NC-Other 10 (Specify)</t>
  </si>
  <si>
    <t>Site Acquisition</t>
  </si>
  <si>
    <t>Other Fees / Costs</t>
  </si>
  <si>
    <t>Demolition</t>
  </si>
  <si>
    <t>Dwelling Unit Conversion</t>
  </si>
  <si>
    <t>Contingency</t>
  </si>
  <si>
    <t>Other-Other 1 (Specify)</t>
  </si>
  <si>
    <t>Other-Other 2 (Specify)</t>
  </si>
  <si>
    <t>Other-Other 3 (Specify)</t>
  </si>
  <si>
    <t>Other-Other 4 (Specify)</t>
  </si>
  <si>
    <t>Other-Other 5 (Specify)</t>
  </si>
  <si>
    <t>Other-Other 6 (Specify)</t>
  </si>
  <si>
    <t>Other-Other 7 (Specify)</t>
  </si>
  <si>
    <t>Other-Other 8 (Specify)</t>
  </si>
  <si>
    <t>Other-Other 9 (Specify)</t>
  </si>
  <si>
    <t>Other-Other 10 (Specify)</t>
  </si>
  <si>
    <t>Special Categories</t>
  </si>
  <si>
    <t>Lead Paint / Asbestos Compliance</t>
  </si>
  <si>
    <t>Section 504 Compliance</t>
  </si>
  <si>
    <t>Green Physical Needs Assessment</t>
  </si>
  <si>
    <t>U.S. Department of Housing</t>
  </si>
  <si>
    <t xml:space="preserve"> OMB Approval No. 2577-0157 form 52828</t>
  </si>
  <si>
    <t>and Urban Development</t>
  </si>
  <si>
    <t>Office of Public and Indian Housing</t>
  </si>
  <si>
    <t>HA Name</t>
  </si>
  <si>
    <t>HA Number</t>
  </si>
  <si>
    <t>FY of Assessment</t>
  </si>
  <si>
    <t xml:space="preserve">Original  </t>
  </si>
  <si>
    <t>Date Prepared:</t>
  </si>
  <si>
    <t xml:space="preserve">Revision  </t>
  </si>
  <si>
    <t>Date Revised:</t>
  </si>
  <si>
    <t>Physical Needs Assessment Executive Summary</t>
  </si>
  <si>
    <t>(1.0) Project Data</t>
  </si>
  <si>
    <t>(1.1) Management Office Address</t>
  </si>
  <si>
    <t>(1.10)</t>
  </si>
  <si>
    <t>S-F Detached</t>
  </si>
  <si>
    <t>(1.9)</t>
  </si>
  <si>
    <t>Structure</t>
  </si>
  <si>
    <t>Semi-Detached</t>
  </si>
  <si>
    <t>Occupancy</t>
  </si>
  <si>
    <t>Family &amp; Disabled</t>
  </si>
  <si>
    <t>Type(s)</t>
  </si>
  <si>
    <t>Row or Townhome</t>
  </si>
  <si>
    <t>(1.2) Project Name</t>
  </si>
  <si>
    <t>Elderly &amp; Disabled</t>
  </si>
  <si>
    <t>(Check</t>
  </si>
  <si>
    <t>M-F/Walkup</t>
  </si>
  <si>
    <t>(Check)</t>
  </si>
  <si>
    <t>Not Applicable</t>
  </si>
  <si>
    <t>all that</t>
  </si>
  <si>
    <t>(1.3) Development No.</t>
  </si>
  <si>
    <t>all that apply)</t>
  </si>
  <si>
    <t>Official Designation: Elderly</t>
  </si>
  <si>
    <t>apply)</t>
  </si>
  <si>
    <t>Non-Dwelling</t>
  </si>
  <si>
    <t>Official Designation: Disabled</t>
  </si>
  <si>
    <t>(1.4) DOFA Date</t>
  </si>
  <si>
    <t>Official Designation: Mixed</t>
  </si>
  <si>
    <t>(1.5) Year of Last Substantial Mod</t>
  </si>
  <si>
    <t>Wood Frame</t>
  </si>
  <si>
    <t xml:space="preserve">(1.6) Occupancy Rate </t>
  </si>
  <si>
    <t>Metal Frame</t>
  </si>
  <si>
    <t>(1.12)</t>
  </si>
  <si>
    <t>Slab-on-grade</t>
  </si>
  <si>
    <t xml:space="preserve">        (Rentable Units Only)</t>
  </si>
  <si>
    <t>Structural Steel</t>
  </si>
  <si>
    <t>Crawlspace</t>
  </si>
  <si>
    <t>(1.7) Latest PASS REAC Score</t>
  </si>
  <si>
    <t>(1.11)</t>
  </si>
  <si>
    <t>Masonry</t>
  </si>
  <si>
    <t>Piles</t>
  </si>
  <si>
    <t>Total Units</t>
  </si>
  <si>
    <t>Construction</t>
  </si>
  <si>
    <t>Reinforced Concrete</t>
  </si>
  <si>
    <t>Concrete Pier</t>
  </si>
  <si>
    <t>(1.8) Total Buildings</t>
  </si>
  <si>
    <t>Flat Roof</t>
  </si>
  <si>
    <t>Underground Parking</t>
  </si>
  <si>
    <t>Occupied Units</t>
  </si>
  <si>
    <t>Pitched Roof</t>
  </si>
  <si>
    <t>Other _________</t>
  </si>
  <si>
    <t>Vacant/Rentable Units</t>
  </si>
  <si>
    <t>Flat Roof w/ Mansards</t>
  </si>
  <si>
    <t>Fire-Treated Plywood</t>
  </si>
  <si>
    <t>Other_______</t>
  </si>
  <si>
    <t>Stucco</t>
  </si>
  <si>
    <t>Central Boiler Steam Heat</t>
  </si>
  <si>
    <t>Wood Siding; Type:___________</t>
  </si>
  <si>
    <t>Hydronic System</t>
  </si>
  <si>
    <t>Vinyl Siding</t>
  </si>
  <si>
    <t>Gas FAU, Central</t>
  </si>
  <si>
    <t>(1.13)</t>
  </si>
  <si>
    <t>Brick Veneer</t>
  </si>
  <si>
    <t>(1.14)</t>
  </si>
  <si>
    <t>Electric FAU, Central</t>
  </si>
  <si>
    <t>Envelope</t>
  </si>
  <si>
    <t>Metal Doors</t>
  </si>
  <si>
    <t>Wall-Mounted A/C Unit</t>
  </si>
  <si>
    <t>Wood Doors</t>
  </si>
  <si>
    <t>System(s)</t>
  </si>
  <si>
    <t>A/C Condenser Units</t>
  </si>
  <si>
    <t>Wood Sash Windows</t>
  </si>
  <si>
    <t>Evaporative Cooler Unit</t>
  </si>
  <si>
    <t>Aluminum Windows</t>
  </si>
  <si>
    <t>Other (Heat)_________</t>
  </si>
  <si>
    <t>Other ___________</t>
  </si>
  <si>
    <t>Other (A/C)__________</t>
  </si>
  <si>
    <t>(1.15) Bedroom Distribution</t>
  </si>
  <si>
    <t>Eff</t>
  </si>
  <si>
    <t>1BR</t>
  </si>
  <si>
    <t>2BR</t>
  </si>
  <si>
    <t>3BR</t>
  </si>
  <si>
    <t>4BR</t>
  </si>
  <si>
    <t>5BR+</t>
  </si>
  <si>
    <t>(1.15a) Occupied</t>
  </si>
  <si>
    <t>(1.15b) Vacant</t>
  </si>
  <si>
    <t>Avg Bedrooms per Unit</t>
  </si>
  <si>
    <t>(2.0) Physical Needs Assessment Summary Data</t>
  </si>
  <si>
    <t>(2.1) PNA Conducted By: (PHA/ 3rd Party)</t>
  </si>
  <si>
    <t>PHA Internally</t>
  </si>
  <si>
    <t xml:space="preserve">(2.5) Inspector Contact Name: </t>
  </si>
  <si>
    <t>3rd Pary Independent</t>
  </si>
  <si>
    <t>(2.6) Company Name or PHA Title:</t>
  </si>
  <si>
    <t>(2.2) First Year Covered by PNA</t>
  </si>
  <si>
    <t>(2.7) Inspector Contact Phone:</t>
  </si>
  <si>
    <t>(2.3) Length of PNA (in years)</t>
  </si>
  <si>
    <t>(2.4) Unit Interiors Inspected (#)</t>
  </si>
  <si>
    <t>(2.8) Data Source(s) for PNA</t>
  </si>
  <si>
    <t>Annual Inspections</t>
  </si>
  <si>
    <t>Units Inspected as % of Total</t>
  </si>
  <si>
    <t>Contractor</t>
  </si>
  <si>
    <t>(2.9) Total Residential Buildings</t>
  </si>
  <si>
    <t>REAC Inspections</t>
  </si>
  <si>
    <t>(2.10) Number of Building Exteriors Inspected</t>
  </si>
  <si>
    <t>(2.11) Total Off-Street Parking Spaces</t>
  </si>
  <si>
    <t>(2.14) Units Inspected by Bedroom Size</t>
  </si>
  <si>
    <t>(2.12) Site Acreage</t>
  </si>
  <si>
    <t>acres</t>
  </si>
  <si>
    <t>(2.13) Parking Area (in square feet)</t>
  </si>
  <si>
    <t>SF</t>
  </si>
  <si>
    <t>(2.15) Physical Improvements Will Result in Structural/System Soundness at a Reasonable Cost</t>
  </si>
  <si>
    <t>(2.16) Development Has Long-Term Physical and Social Viability</t>
  </si>
  <si>
    <t>o</t>
  </si>
  <si>
    <t>(3.0) Total Physical Needs Summary</t>
  </si>
  <si>
    <t>(3.1) Major Category</t>
  </si>
  <si>
    <t>(3.2) Immediate</t>
  </si>
  <si>
    <t>(3.3) Years                       1-5</t>
  </si>
  <si>
    <t>(3.4) Years                    6-10</t>
  </si>
  <si>
    <t>(3.5) Years                    11-15</t>
  </si>
  <si>
    <t>(3.6) Years                   16-20</t>
  </si>
  <si>
    <t>(3.7) Total Needs</t>
  </si>
  <si>
    <t>(3.8) Immed. Need Per Unit</t>
  </si>
  <si>
    <t>(3.8) Years     1-20 Per Unit</t>
  </si>
  <si>
    <t>Site - Standard</t>
  </si>
  <si>
    <t>Site - Green</t>
  </si>
  <si>
    <t>Common Buildings - Standard</t>
  </si>
  <si>
    <t>Common Buildings - Green</t>
  </si>
  <si>
    <t>Unit Exteriors - Standard</t>
  </si>
  <si>
    <t>Unit Exteriors - Green</t>
  </si>
  <si>
    <t>Unit Interiors - Standard</t>
  </si>
  <si>
    <t>Unit Interiors - Green</t>
  </si>
  <si>
    <t>Mechanical -Standard</t>
  </si>
  <si>
    <t>Mechanical - Green</t>
  </si>
  <si>
    <t>Total -Standard</t>
  </si>
  <si>
    <t>Total - Green</t>
  </si>
  <si>
    <t>Amount of PNA relating to Lead Paint/Asbestos</t>
  </si>
  <si>
    <t>Amount of PNA relating to Section 504 Compliance</t>
  </si>
  <si>
    <t>New Construction - Standard</t>
  </si>
  <si>
    <t>New Construction - Green</t>
  </si>
  <si>
    <t>(3.9) TOTAL PHYSICAL NEEDS - Standard</t>
  </si>
  <si>
    <t>Electric Savings:</t>
  </si>
  <si>
    <t>(3.10) TOTAL PHYSICAL NEEDS - Green</t>
  </si>
  <si>
    <t>Natural Gas Savings:</t>
  </si>
  <si>
    <t>(3.11) TOTAL INCREMENTAL COSTS of Green</t>
  </si>
  <si>
    <t>Oil Savings:</t>
  </si>
  <si>
    <t>(3.12) INCREMENTAL COSTS of Utility Savers Only</t>
  </si>
  <si>
    <t>Water Savings:</t>
  </si>
  <si>
    <t>(3.13) ANNUAL SAVINGS of Utility Savers Only</t>
  </si>
  <si>
    <t>(3.14) SIMPLE PAYBACK of Utility Savers Only</t>
  </si>
  <si>
    <t>years</t>
  </si>
  <si>
    <t>(4.0) Standard Physical Needs Cost Estimate</t>
  </si>
  <si>
    <t>(4.1) Category</t>
  </si>
  <si>
    <t>(4.2) Estimated Useful Life</t>
  </si>
  <si>
    <t>(4.3)                Useful Life Remaining</t>
  </si>
  <si>
    <t>(4.4)             Method</t>
  </si>
  <si>
    <t>(4.5)                   Total          Quantity</t>
  </si>
  <si>
    <t>(4.6)             Current Needs Quantity</t>
  </si>
  <si>
    <t>(4.7)                Cost per      Quantity</t>
  </si>
  <si>
    <t>(4.8)         Immediate Repairs Needed</t>
  </si>
  <si>
    <t>(4.9) Total Long Term Needs</t>
  </si>
  <si>
    <t>(4.10) Site - STANDARD</t>
  </si>
  <si>
    <t>$</t>
  </si>
  <si>
    <t>Years 1-5</t>
  </si>
  <si>
    <t>Years 6-10</t>
  </si>
  <si>
    <t>Years 11-15</t>
  </si>
  <si>
    <t>Years 16-20</t>
  </si>
  <si>
    <t>Site - STANDARD Subtotals</t>
  </si>
  <si>
    <t>(4.0) Standard Physical Needs Cost Estimate (Cont'd)</t>
  </si>
  <si>
    <t>(4.11) Common Bldg-Rehab STANDARD</t>
  </si>
  <si>
    <t>Common Bldg STANDARD Subtotals</t>
  </si>
  <si>
    <t>(4.12) Unit Exteriors STANDARD</t>
  </si>
  <si>
    <t>Unit Exteriors-STANDARD Subtotals</t>
  </si>
  <si>
    <t>(4.13) Unit Interiors-STANDARD</t>
  </si>
  <si>
    <t>Unit Interiors-STANDARD Subtotals</t>
  </si>
  <si>
    <t>(4.14) Mechanical-STANDARD</t>
  </si>
  <si>
    <t>Mechanical-STANDARD Subtotals</t>
  </si>
  <si>
    <t>(4.15) New Construction-STANDARD</t>
  </si>
  <si>
    <t>New Const.-STANDARD Subtotals</t>
  </si>
  <si>
    <t>(4.16) Other</t>
  </si>
  <si>
    <t>Other Fees and Costs</t>
  </si>
  <si>
    <t>Other Subtotals (No Green)</t>
  </si>
  <si>
    <t>(4.17) Special Categories</t>
  </si>
  <si>
    <t>Amt of PNA Lead Paint/Asbestos Compliance</t>
  </si>
  <si>
    <t>Amount of PNA Relating to Section 504 Compliance</t>
  </si>
  <si>
    <t>Special Cat. Subtotals (No Green)</t>
  </si>
  <si>
    <t xml:space="preserve">Public Reporting Burden for this collection of information is estimated to average 40 hours per response, including the time for reviewing instructions, searching existing data sources, gathering and maintaining the data needed, and completing and reviewing the collection of information.  Comments regarding the accuracy of this burden estimate and any suggestions for reducing this burden can be sent to the Reports Management Officer, Office of Policy Development and Research, REE, Department of Housing and Urban Development, 451 7th St SW, Room 4176, Washington, DC 20410-5000.  </t>
  </si>
  <si>
    <t xml:space="preserve">This collection of information is required pursuant to HUD regulations 24 CFR 905.  When providing comments, please refer to OMB Approval No. 2577-0157.  Response to this collection of information is mandatory to obtain a benefit.  The information requested does not lend itself to confidentiality.  HUD may not conduct or sponsor, and an applicant is not required to respond to a collection of information unless it displays a currently valid OMB control number. </t>
  </si>
  <si>
    <t>(5.0) Green Physical Needs Cost Estimate</t>
  </si>
  <si>
    <t>(5.1) Category</t>
  </si>
  <si>
    <t>(5.2) Estimated Useful Life</t>
  </si>
  <si>
    <t>(5.3)                Useful Life Remaining</t>
  </si>
  <si>
    <t>(5.4)             Method</t>
  </si>
  <si>
    <t>(5.5)                   Total          Quantity</t>
  </si>
  <si>
    <t>(5.6)             Current Needs Quantity</t>
  </si>
  <si>
    <t>(5.7)                Cost per      Quantity</t>
  </si>
  <si>
    <t>(5.8)         Immediate Repairs Needed</t>
  </si>
  <si>
    <t>(5.9) Total Long Term Needs</t>
  </si>
  <si>
    <t>(5.10) Site-GREEN</t>
  </si>
  <si>
    <t>Site-GREEN Subtotals</t>
  </si>
  <si>
    <t>(5.11) Common Bldgs-Rehab GREEN</t>
  </si>
  <si>
    <t>Common Bldgs-GREEN Subtotals</t>
  </si>
  <si>
    <t>(5.0) Green Physical Needs Cost Estimate (Cont'd)</t>
  </si>
  <si>
    <t>(5.12) Unit Exteriors</t>
  </si>
  <si>
    <t>Green Unit Exterior Subtotals</t>
  </si>
  <si>
    <t>(5.13) Unit Interiors</t>
  </si>
  <si>
    <t>Green Unit Interior Subtotals</t>
  </si>
  <si>
    <t>(5.14) Mechanical</t>
  </si>
  <si>
    <t>Green Mechanical Subtotals</t>
  </si>
  <si>
    <t>(5.15) New Construction</t>
  </si>
  <si>
    <t>Standard New Construction Subtotals</t>
  </si>
  <si>
    <t>Existing</t>
  </si>
  <si>
    <t>Standard</t>
  </si>
  <si>
    <t>Green</t>
  </si>
  <si>
    <t>Existing 1</t>
  </si>
  <si>
    <t>Existing 2</t>
  </si>
  <si>
    <t>Existing 3</t>
  </si>
  <si>
    <t>EUL</t>
  </si>
  <si>
    <t xml:space="preserve">       Benchmark</t>
  </si>
  <si>
    <t>Program Standard Early Replacement Threshold</t>
  </si>
  <si>
    <t>Program Standard % of EUL for Early Replacement</t>
  </si>
  <si>
    <t>Pass</t>
  </si>
  <si>
    <t>Fail</t>
  </si>
  <si>
    <t>Green #1</t>
  </si>
  <si>
    <t>Green #2</t>
  </si>
  <si>
    <t>Now</t>
  </si>
  <si>
    <t>End of Cycle</t>
  </si>
  <si>
    <t>Traditional</t>
  </si>
  <si>
    <t>Energy Executive Summary</t>
  </si>
  <si>
    <t>Capital Needs Summary</t>
  </si>
  <si>
    <t>Utility Saver (Y/N)</t>
  </si>
  <si>
    <t>Incremental Cost</t>
  </si>
  <si>
    <t>Annual Utility / Water Savings</t>
  </si>
  <si>
    <t>Annual Savings</t>
  </si>
  <si>
    <t>Simple Payback</t>
  </si>
  <si>
    <t>Common Areas</t>
  </si>
  <si>
    <t>Capital Needs Summary - Green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</si>
</sst>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quot;$&quot;#,##0"/>
    <numFmt numFmtId="169" formatCode="[&lt;=9999999]###\-####;\(###\)\ ###\-####"/>
    <numFmt numFmtId="170" formatCode="mm/dd/yy"/>
    <numFmt numFmtId="171" formatCode="&quot;$&quot;#,##0.0000_);\(&quot;$&quot;#,##0.0000\)"/>
    <numFmt numFmtId="172" formatCode="&quot;$&quot;#,##0.00"/>
    <numFmt numFmtId="173" formatCode="&quot;$&quot;#,##0.0000_);[Red]\(&quot;$&quot;#,##0.0000\)"/>
    <numFmt numFmtId="174" formatCode="_(&quot;$&quot;* #,##0.000_);_(&quot;$&quot;* \(#,##0.000\);_(&quot;$&quot;* &quot;-&quot;???_);_(@_)"/>
    <numFmt numFmtId="175" formatCode="#,##0.0_);\(#,##0.0\)"/>
  </numFmts>
  <fonts count="43">
    <font>
      <sz val="10"/>
      <name val="Verdana"/>
    </font>
    <font>
      <i/>
      <sz val="10"/>
      <name val="Verdana"/>
      <family val="2"/>
    </font>
    <font>
      <sz val="10"/>
      <name val="Verdana"/>
      <family val="2"/>
    </font>
    <font>
      <sz val="8"/>
      <name val="Verdana"/>
      <family val="2"/>
    </font>
    <font>
      <sz val="12"/>
      <name val="Verdana"/>
      <family val="2"/>
    </font>
    <font>
      <b/>
      <sz val="12"/>
      <name val="Verdana"/>
      <family val="2"/>
    </font>
    <font>
      <sz val="12"/>
      <name val="Arial"/>
      <family val="2"/>
    </font>
    <font>
      <b/>
      <sz val="12"/>
      <name val="Arial"/>
      <family val="2"/>
    </font>
    <font>
      <sz val="11"/>
      <name val="Arial"/>
      <family val="2"/>
    </font>
    <font>
      <sz val="10"/>
      <name val="Arial"/>
      <family val="2"/>
    </font>
    <font>
      <b/>
      <sz val="12"/>
      <color indexed="9"/>
      <name val="Arial"/>
      <family val="2"/>
    </font>
    <font>
      <sz val="11"/>
      <color indexed="9"/>
      <name val="Arial"/>
      <family val="2"/>
    </font>
    <font>
      <sz val="11"/>
      <name val="Verdana"/>
      <family val="2"/>
    </font>
    <font>
      <b/>
      <sz val="11"/>
      <name val="Arial"/>
      <family val="2"/>
    </font>
    <font>
      <sz val="11"/>
      <color indexed="9"/>
      <name val="Verdana"/>
      <family val="2"/>
    </font>
    <font>
      <strike/>
      <sz val="11"/>
      <color indexed="10"/>
      <name val="Arial"/>
      <family val="2"/>
    </font>
    <font>
      <b/>
      <sz val="12"/>
      <name val="Times New Roman"/>
      <family val="1"/>
    </font>
    <font>
      <sz val="12"/>
      <name val="Times New Roman"/>
      <family val="1"/>
    </font>
    <font>
      <b/>
      <i/>
      <sz val="12"/>
      <name val="Times New Roman"/>
      <family val="1"/>
    </font>
    <font>
      <b/>
      <sz val="10"/>
      <name val="Times New Roman"/>
      <family val="1"/>
    </font>
    <font>
      <b/>
      <sz val="11"/>
      <name val="Verdana"/>
      <family val="2"/>
    </font>
    <font>
      <b/>
      <sz val="16"/>
      <name val="Times New Roman"/>
      <family val="1"/>
    </font>
    <font>
      <sz val="10"/>
      <name val="Times New Roman"/>
      <family val="1"/>
    </font>
    <font>
      <b/>
      <sz val="12"/>
      <color indexed="17"/>
      <name val="Times New Roman"/>
      <family val="1"/>
    </font>
    <font>
      <sz val="12"/>
      <color indexed="9"/>
      <name val="Times New Roman"/>
      <family val="1"/>
    </font>
    <font>
      <b/>
      <sz val="12"/>
      <color indexed="9"/>
      <name val="Times New Roman"/>
      <family val="1"/>
    </font>
    <font>
      <b/>
      <sz val="10"/>
      <color indexed="81"/>
      <name val="Times New Roman"/>
      <family val="1"/>
    </font>
    <font>
      <b/>
      <sz val="10"/>
      <color indexed="81"/>
      <name val="Tahoma"/>
      <family val="2"/>
    </font>
    <font>
      <sz val="10"/>
      <name val="MS Sans Serif"/>
      <family val="2"/>
    </font>
    <font>
      <sz val="8"/>
      <name val="Arial"/>
      <family val="2"/>
    </font>
    <font>
      <sz val="18"/>
      <name val="Arial"/>
      <family val="2"/>
    </font>
    <font>
      <u/>
      <sz val="10"/>
      <name val="Verdana"/>
      <family val="2"/>
    </font>
    <font>
      <i/>
      <sz val="11"/>
      <name val="Verdana"/>
      <family val="2"/>
    </font>
    <font>
      <b/>
      <sz val="11"/>
      <name val="Times New Roman"/>
      <family val="1"/>
    </font>
    <font>
      <b/>
      <sz val="12"/>
      <color theme="6" tint="-0.249977111117893"/>
      <name val="Times New Roman"/>
      <family val="1"/>
    </font>
    <font>
      <sz val="10"/>
      <name val="Cambria"/>
      <family val="1"/>
      <scheme val="major"/>
    </font>
    <font>
      <sz val="14"/>
      <name val="Cambria"/>
      <family val="1"/>
      <scheme val="major"/>
    </font>
    <font>
      <sz val="12"/>
      <name val="Cambria"/>
      <family val="1"/>
      <scheme val="major"/>
    </font>
    <font>
      <sz val="12"/>
      <color theme="0"/>
      <name val="Cambria"/>
      <family val="1"/>
      <scheme val="major"/>
    </font>
    <font>
      <sz val="16"/>
      <name val="Cambria"/>
      <family val="1"/>
      <scheme val="major"/>
    </font>
    <font>
      <u/>
      <sz val="10"/>
      <name val="Cambria"/>
      <family val="1"/>
      <scheme val="major"/>
    </font>
    <font>
      <sz val="11"/>
      <color rgb="FF000000"/>
      <name val="Calibri"/>
      <family val="2"/>
    </font>
    <font>
      <u/>
      <sz val="12"/>
      <name val="Cambria"/>
      <family val="1"/>
      <scheme val="major"/>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2" tint="-9.9978637043366805E-2"/>
        <bgColor indexed="64"/>
      </patternFill>
    </fill>
    <fill>
      <patternFill patternType="solid">
        <fgColor theme="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6"/>
        <bgColor indexed="64"/>
      </patternFill>
    </fill>
    <fill>
      <patternFill patternType="solid">
        <fgColor theme="3" tint="0.39997558519241921"/>
        <bgColor indexed="64"/>
      </patternFill>
    </fill>
    <fill>
      <patternFill patternType="solid">
        <fgColor rgb="FF92D05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0" fontId="22" fillId="0" borderId="0"/>
    <xf numFmtId="0" fontId="22" fillId="0" borderId="0"/>
    <xf numFmtId="9" fontId="2" fillId="0" borderId="0" applyFont="0" applyFill="0" applyBorder="0" applyAlignment="0" applyProtection="0"/>
  </cellStyleXfs>
  <cellXfs count="830">
    <xf numFmtId="0" fontId="0" fillId="0" borderId="0" xfId="0"/>
    <xf numFmtId="164" fontId="0" fillId="0" borderId="0" xfId="2" applyNumberFormat="1" applyFont="1"/>
    <xf numFmtId="0" fontId="3" fillId="0" borderId="0" xfId="0" applyFont="1"/>
    <xf numFmtId="0" fontId="8" fillId="2" borderId="0" xfId="0" applyFont="1" applyFill="1"/>
    <xf numFmtId="164" fontId="0" fillId="0" borderId="0" xfId="2" applyNumberFormat="1" applyFont="1" applyFill="1"/>
    <xf numFmtId="164" fontId="0" fillId="0" borderId="0" xfId="0" applyNumberFormat="1"/>
    <xf numFmtId="0" fontId="1" fillId="0" borderId="0" xfId="0" applyFont="1"/>
    <xf numFmtId="0" fontId="12" fillId="0" borderId="0" xfId="0" applyFont="1"/>
    <xf numFmtId="165" fontId="8" fillId="0" borderId="0" xfId="1" applyNumberFormat="1" applyFont="1"/>
    <xf numFmtId="165" fontId="0" fillId="0" borderId="0" xfId="1" applyNumberFormat="1" applyFont="1"/>
    <xf numFmtId="0" fontId="8" fillId="0" borderId="1" xfId="0" applyFont="1" applyBorder="1" applyAlignment="1">
      <alignment horizontal="center"/>
    </xf>
    <xf numFmtId="0" fontId="0" fillId="2" borderId="0" xfId="0" applyFill="1"/>
    <xf numFmtId="0" fontId="12" fillId="2" borderId="0" xfId="0" applyFont="1" applyFill="1"/>
    <xf numFmtId="0" fontId="8" fillId="2" borderId="0" xfId="0" applyFont="1" applyFill="1" applyAlignment="1">
      <alignment horizontal="center"/>
    </xf>
    <xf numFmtId="0" fontId="0" fillId="0" borderId="0" xfId="0" applyAlignment="1">
      <alignment horizontal="left"/>
    </xf>
    <xf numFmtId="0" fontId="0" fillId="0" borderId="0" xfId="0" applyAlignment="1">
      <alignment vertical="top" wrapText="1"/>
    </xf>
    <xf numFmtId="2" fontId="8" fillId="2" borderId="0" xfId="0" applyNumberFormat="1" applyFont="1" applyFill="1" applyAlignment="1">
      <alignment horizontal="center"/>
    </xf>
    <xf numFmtId="0" fontId="9" fillId="2" borderId="0" xfId="0" applyFont="1" applyFill="1" applyAlignment="1">
      <alignment horizontal="center"/>
    </xf>
    <xf numFmtId="0" fontId="8" fillId="2" borderId="0" xfId="0" applyFont="1" applyFill="1" applyAlignment="1">
      <alignment horizontal="left" vertical="center"/>
    </xf>
    <xf numFmtId="165" fontId="8" fillId="2" borderId="0" xfId="1" applyNumberFormat="1" applyFont="1" applyFill="1" applyBorder="1" applyAlignment="1" applyProtection="1">
      <alignment horizontal="center" vertical="center"/>
    </xf>
    <xf numFmtId="0" fontId="8" fillId="2" borderId="0" xfId="0" applyFont="1" applyFill="1" applyAlignment="1">
      <alignment vertical="center"/>
    </xf>
    <xf numFmtId="0" fontId="3" fillId="2" borderId="0" xfId="0" applyFont="1" applyFill="1"/>
    <xf numFmtId="0" fontId="9" fillId="2" borderId="0" xfId="0" applyFont="1" applyFill="1"/>
    <xf numFmtId="164" fontId="12" fillId="0" borderId="0" xfId="0" applyNumberFormat="1" applyFont="1"/>
    <xf numFmtId="165" fontId="12" fillId="0" borderId="0" xfId="0" applyNumberFormat="1" applyFont="1"/>
    <xf numFmtId="164" fontId="9" fillId="0" borderId="1" xfId="0" applyNumberFormat="1" applyFont="1" applyBorder="1"/>
    <xf numFmtId="164" fontId="9" fillId="0" borderId="0" xfId="0" applyNumberFormat="1" applyFont="1"/>
    <xf numFmtId="164" fontId="9" fillId="0" borderId="2" xfId="0" applyNumberFormat="1" applyFont="1" applyBorder="1"/>
    <xf numFmtId="9" fontId="8" fillId="2" borderId="1" xfId="5" applyFont="1" applyFill="1" applyBorder="1" applyAlignment="1" applyProtection="1">
      <alignment horizontal="center"/>
    </xf>
    <xf numFmtId="0" fontId="7" fillId="2" borderId="0" xfId="0" applyFont="1" applyFill="1" applyAlignment="1">
      <alignment horizontal="left" vertical="center"/>
    </xf>
    <xf numFmtId="0" fontId="7" fillId="2" borderId="0" xfId="0" applyFont="1" applyFill="1"/>
    <xf numFmtId="0" fontId="6" fillId="2" borderId="0" xfId="0" applyFont="1" applyFill="1" applyAlignment="1">
      <alignment horizontal="left" vertical="center"/>
    </xf>
    <xf numFmtId="0" fontId="6" fillId="2" borderId="0" xfId="0" applyFont="1" applyFill="1"/>
    <xf numFmtId="0" fontId="6" fillId="2" borderId="0" xfId="0" applyFont="1" applyFill="1" applyAlignment="1">
      <alignment horizontal="center" vertical="center"/>
    </xf>
    <xf numFmtId="14" fontId="0" fillId="2" borderId="0" xfId="0" applyNumberFormat="1" applyFill="1" applyAlignment="1">
      <alignment horizontal="center" vertical="center"/>
    </xf>
    <xf numFmtId="0" fontId="8" fillId="2" borderId="1" xfId="0" applyFont="1" applyFill="1" applyBorder="1" applyAlignment="1">
      <alignment horizontal="center" vertical="center"/>
    </xf>
    <xf numFmtId="164" fontId="9" fillId="0" borderId="3" xfId="0" applyNumberFormat="1" applyFont="1" applyBorder="1"/>
    <xf numFmtId="43" fontId="9" fillId="2" borderId="0" xfId="1" applyFont="1" applyFill="1" applyBorder="1" applyProtection="1"/>
    <xf numFmtId="165" fontId="9" fillId="2" borderId="0" xfId="1" applyNumberFormat="1" applyFont="1" applyFill="1" applyBorder="1" applyProtection="1"/>
    <xf numFmtId="164" fontId="9" fillId="0" borderId="4" xfId="0" applyNumberFormat="1" applyFont="1" applyBorder="1"/>
    <xf numFmtId="0" fontId="0" fillId="0" borderId="0" xfId="0" applyAlignment="1">
      <alignment horizontal="center"/>
    </xf>
    <xf numFmtId="164" fontId="11" fillId="0" borderId="0" xfId="2" applyNumberFormat="1" applyFont="1" applyFill="1" applyBorder="1"/>
    <xf numFmtId="164" fontId="14" fillId="0" borderId="0" xfId="2" applyNumberFormat="1" applyFont="1" applyFill="1" applyBorder="1"/>
    <xf numFmtId="44" fontId="9" fillId="0" borderId="0" xfId="2" applyFont="1"/>
    <xf numFmtId="44" fontId="9" fillId="0" borderId="0" xfId="2" applyFont="1" applyBorder="1"/>
    <xf numFmtId="43" fontId="9" fillId="2" borderId="0" xfId="1" applyFont="1" applyFill="1" applyBorder="1" applyAlignment="1" applyProtection="1">
      <alignment horizontal="center"/>
    </xf>
    <xf numFmtId="0" fontId="8" fillId="0" borderId="0" xfId="0" applyFont="1" applyAlignment="1">
      <alignment horizontal="center"/>
    </xf>
    <xf numFmtId="0" fontId="3" fillId="4" borderId="0" xfId="0" applyFont="1" applyFill="1"/>
    <xf numFmtId="164" fontId="9" fillId="0" borderId="5" xfId="0" applyNumberFormat="1" applyFont="1" applyBorder="1"/>
    <xf numFmtId="44" fontId="9" fillId="0" borderId="3" xfId="2" applyFont="1" applyBorder="1"/>
    <xf numFmtId="164" fontId="9" fillId="4" borderId="0" xfId="0" applyNumberFormat="1" applyFont="1" applyFill="1"/>
    <xf numFmtId="165" fontId="12" fillId="2" borderId="1" xfId="1" applyNumberFormat="1" applyFont="1" applyFill="1" applyBorder="1" applyProtection="1"/>
    <xf numFmtId="14" fontId="0" fillId="5" borderId="1" xfId="0" applyNumberFormat="1" applyFill="1" applyBorder="1" applyAlignment="1" applyProtection="1">
      <alignment horizontal="center" vertical="center"/>
      <protection locked="0"/>
    </xf>
    <xf numFmtId="0" fontId="10" fillId="5" borderId="0" xfId="0" applyFont="1" applyFill="1" applyAlignment="1">
      <alignment horizontal="center" vertical="center" wrapText="1"/>
    </xf>
    <xf numFmtId="0" fontId="13" fillId="5" borderId="0" xfId="2" applyNumberFormat="1" applyFont="1" applyFill="1" applyAlignment="1">
      <alignment horizontal="center"/>
    </xf>
    <xf numFmtId="164" fontId="13" fillId="5" borderId="0" xfId="2" applyNumberFormat="1" applyFont="1" applyFill="1"/>
    <xf numFmtId="164" fontId="13" fillId="5" borderId="0" xfId="2" applyNumberFormat="1" applyFont="1" applyFill="1" applyAlignment="1">
      <alignment horizontal="right"/>
    </xf>
    <xf numFmtId="0" fontId="13" fillId="5" borderId="0" xfId="0" applyFont="1" applyFill="1"/>
    <xf numFmtId="164" fontId="9" fillId="0" borderId="6" xfId="0" applyNumberFormat="1" applyFont="1" applyBorder="1"/>
    <xf numFmtId="164" fontId="9" fillId="0" borderId="7" xfId="0" applyNumberFormat="1" applyFont="1" applyBorder="1"/>
    <xf numFmtId="164" fontId="9" fillId="0" borderId="8" xfId="0" applyNumberFormat="1" applyFont="1" applyBorder="1"/>
    <xf numFmtId="44" fontId="9" fillId="0" borderId="9" xfId="2" applyFont="1" applyBorder="1"/>
    <xf numFmtId="44" fontId="9" fillId="0" borderId="5" xfId="2" applyFont="1" applyBorder="1"/>
    <xf numFmtId="165" fontId="13" fillId="5" borderId="0" xfId="1" applyNumberFormat="1" applyFont="1" applyFill="1"/>
    <xf numFmtId="164" fontId="8" fillId="0" borderId="0" xfId="0" applyNumberFormat="1" applyFont="1"/>
    <xf numFmtId="0" fontId="12" fillId="4" borderId="0" xfId="0" applyFont="1" applyFill="1"/>
    <xf numFmtId="165" fontId="12" fillId="4" borderId="0" xfId="1" applyNumberFormat="1" applyFont="1" applyFill="1" applyBorder="1" applyProtection="1"/>
    <xf numFmtId="164" fontId="8" fillId="4" borderId="0" xfId="0" applyNumberFormat="1" applyFont="1" applyFill="1"/>
    <xf numFmtId="44" fontId="8" fillId="4" borderId="0" xfId="2" applyFont="1" applyFill="1" applyBorder="1"/>
    <xf numFmtId="165" fontId="12" fillId="6" borderId="5" xfId="1" applyNumberFormat="1" applyFont="1" applyFill="1" applyBorder="1" applyProtection="1"/>
    <xf numFmtId="164" fontId="8" fillId="0" borderId="5" xfId="0" applyNumberFormat="1" applyFont="1" applyBorder="1"/>
    <xf numFmtId="0" fontId="13" fillId="5" borderId="10" xfId="2" applyNumberFormat="1" applyFont="1" applyFill="1" applyBorder="1" applyAlignment="1">
      <alignment horizontal="center"/>
    </xf>
    <xf numFmtId="0" fontId="13" fillId="5" borderId="11" xfId="2" applyNumberFormat="1" applyFont="1" applyFill="1" applyBorder="1" applyAlignment="1">
      <alignment horizontal="center"/>
    </xf>
    <xf numFmtId="0" fontId="13" fillId="5" borderId="12" xfId="2" applyNumberFormat="1" applyFont="1" applyFill="1" applyBorder="1" applyAlignment="1">
      <alignment horizontal="center"/>
    </xf>
    <xf numFmtId="165" fontId="13" fillId="5" borderId="13" xfId="1" applyNumberFormat="1" applyFont="1" applyFill="1" applyBorder="1"/>
    <xf numFmtId="165" fontId="13" fillId="5" borderId="0" xfId="1" applyNumberFormat="1" applyFont="1" applyFill="1" applyBorder="1"/>
    <xf numFmtId="164" fontId="13" fillId="5" borderId="0" xfId="2" applyNumberFormat="1" applyFont="1" applyFill="1" applyBorder="1"/>
    <xf numFmtId="165" fontId="13" fillId="5" borderId="14" xfId="1" applyNumberFormat="1" applyFont="1" applyFill="1" applyBorder="1"/>
    <xf numFmtId="164" fontId="2" fillId="0" borderId="0" xfId="0" applyNumberFormat="1" applyFont="1"/>
    <xf numFmtId="164" fontId="12" fillId="4" borderId="0" xfId="0" applyNumberFormat="1" applyFont="1" applyFill="1"/>
    <xf numFmtId="0" fontId="0" fillId="4" borderId="0" xfId="0" applyFill="1"/>
    <xf numFmtId="164" fontId="20" fillId="5" borderId="0" xfId="2" applyNumberFormat="1" applyFont="1" applyFill="1"/>
    <xf numFmtId="0" fontId="20" fillId="5" borderId="0" xfId="0" applyFont="1" applyFill="1"/>
    <xf numFmtId="164" fontId="2" fillId="0" borderId="9" xfId="0" applyNumberFormat="1" applyFont="1" applyBorder="1"/>
    <xf numFmtId="164" fontId="2" fillId="0" borderId="5" xfId="0" applyNumberFormat="1" applyFont="1" applyBorder="1"/>
    <xf numFmtId="164" fontId="2" fillId="0" borderId="3" xfId="0" applyNumberFormat="1" applyFont="1" applyBorder="1"/>
    <xf numFmtId="0" fontId="12" fillId="4" borderId="0" xfId="0" applyFont="1" applyFill="1" applyAlignment="1">
      <alignment horizontal="center"/>
    </xf>
    <xf numFmtId="0" fontId="9" fillId="6" borderId="5" xfId="0" applyFont="1" applyFill="1" applyBorder="1" applyAlignment="1">
      <alignment horizontal="center"/>
    </xf>
    <xf numFmtId="0" fontId="9" fillId="6" borderId="5" xfId="0" applyFont="1" applyFill="1" applyBorder="1"/>
    <xf numFmtId="165" fontId="9" fillId="6" borderId="5" xfId="1" applyNumberFormat="1" applyFont="1" applyFill="1" applyBorder="1" applyAlignment="1" applyProtection="1">
      <alignment horizontal="center"/>
    </xf>
    <xf numFmtId="165" fontId="9" fillId="6" borderId="5" xfId="1" applyNumberFormat="1" applyFont="1" applyFill="1" applyBorder="1" applyProtection="1"/>
    <xf numFmtId="44" fontId="9" fillId="6" borderId="5" xfId="2" applyFont="1" applyFill="1" applyBorder="1" applyProtection="1"/>
    <xf numFmtId="164" fontId="20" fillId="5" borderId="0" xfId="2" applyNumberFormat="1" applyFont="1" applyFill="1" applyBorder="1"/>
    <xf numFmtId="0" fontId="13" fillId="7" borderId="0" xfId="2" applyNumberFormat="1" applyFont="1" applyFill="1" applyAlignment="1">
      <alignment horizontal="center"/>
    </xf>
    <xf numFmtId="164" fontId="13" fillId="7" borderId="0" xfId="2" applyNumberFormat="1" applyFont="1" applyFill="1"/>
    <xf numFmtId="164" fontId="13" fillId="7" borderId="0" xfId="2" applyNumberFormat="1" applyFont="1" applyFill="1" applyAlignment="1">
      <alignment horizontal="right"/>
    </xf>
    <xf numFmtId="0" fontId="13" fillId="7" borderId="0" xfId="0" applyFont="1" applyFill="1"/>
    <xf numFmtId="165" fontId="13" fillId="7" borderId="0" xfId="1" applyNumberFormat="1" applyFont="1" applyFill="1"/>
    <xf numFmtId="0" fontId="13" fillId="7" borderId="10" xfId="2" applyNumberFormat="1" applyFont="1" applyFill="1" applyBorder="1" applyAlignment="1">
      <alignment horizontal="center"/>
    </xf>
    <xf numFmtId="0" fontId="13" fillId="7" borderId="11" xfId="2" applyNumberFormat="1" applyFont="1" applyFill="1" applyBorder="1" applyAlignment="1">
      <alignment horizontal="center"/>
    </xf>
    <xf numFmtId="0" fontId="13" fillId="7" borderId="12" xfId="2" applyNumberFormat="1" applyFont="1" applyFill="1" applyBorder="1" applyAlignment="1">
      <alignment horizontal="center"/>
    </xf>
    <xf numFmtId="165" fontId="13" fillId="7" borderId="13" xfId="1" applyNumberFormat="1" applyFont="1" applyFill="1" applyBorder="1"/>
    <xf numFmtId="165" fontId="13" fillId="7" borderId="0" xfId="1" applyNumberFormat="1" applyFont="1" applyFill="1" applyBorder="1"/>
    <xf numFmtId="164" fontId="13" fillId="7" borderId="0" xfId="2" applyNumberFormat="1" applyFont="1" applyFill="1" applyBorder="1"/>
    <xf numFmtId="165" fontId="13" fillId="7" borderId="14" xfId="1" applyNumberFormat="1" applyFont="1" applyFill="1" applyBorder="1"/>
    <xf numFmtId="164" fontId="20" fillId="7" borderId="0" xfId="2" applyNumberFormat="1" applyFont="1" applyFill="1"/>
    <xf numFmtId="0" fontId="20" fillId="7" borderId="0" xfId="0" applyFont="1" applyFill="1"/>
    <xf numFmtId="0" fontId="21" fillId="0" borderId="0" xfId="0" applyFont="1"/>
    <xf numFmtId="0" fontId="17" fillId="0" borderId="0" xfId="0" applyFont="1"/>
    <xf numFmtId="0" fontId="17" fillId="0" borderId="1" xfId="0" applyFont="1" applyBorder="1" applyAlignment="1">
      <alignment horizontal="center"/>
    </xf>
    <xf numFmtId="0" fontId="17" fillId="0" borderId="1" xfId="0" applyFont="1" applyBorder="1"/>
    <xf numFmtId="0" fontId="17" fillId="0" borderId="0" xfId="0" applyFont="1" applyAlignment="1">
      <alignment horizontal="center"/>
    </xf>
    <xf numFmtId="37" fontId="17" fillId="0" borderId="1" xfId="0" applyNumberFormat="1" applyFont="1" applyBorder="1" applyAlignment="1">
      <alignment horizontal="center"/>
    </xf>
    <xf numFmtId="0" fontId="16" fillId="0" borderId="0" xfId="0" applyFont="1"/>
    <xf numFmtId="0" fontId="17" fillId="0" borderId="15" xfId="0" applyFont="1" applyBorder="1"/>
    <xf numFmtId="0" fontId="21" fillId="0" borderId="0" xfId="0" applyFont="1" applyProtection="1">
      <protection locked="0"/>
    </xf>
    <xf numFmtId="0" fontId="21" fillId="0" borderId="0" xfId="0" applyFont="1" applyAlignment="1" applyProtection="1">
      <alignment horizontal="right"/>
      <protection locked="0"/>
    </xf>
    <xf numFmtId="0" fontId="21" fillId="3" borderId="0" xfId="0" applyFont="1" applyFill="1"/>
    <xf numFmtId="0" fontId="21" fillId="0" borderId="0" xfId="0" applyFont="1" applyAlignment="1">
      <alignment horizontal="right"/>
    </xf>
    <xf numFmtId="14" fontId="21" fillId="0" borderId="0" xfId="0" applyNumberFormat="1" applyFont="1" applyAlignment="1">
      <alignment horizontal="left"/>
    </xf>
    <xf numFmtId="0" fontId="21" fillId="0" borderId="0" xfId="0" applyFont="1" applyAlignment="1">
      <alignment horizontal="left"/>
    </xf>
    <xf numFmtId="0" fontId="17" fillId="0" borderId="16" xfId="0" applyFont="1" applyBorder="1"/>
    <xf numFmtId="0" fontId="17" fillId="0" borderId="5" xfId="0" applyFont="1" applyBorder="1" applyAlignment="1">
      <alignment horizontal="left"/>
    </xf>
    <xf numFmtId="0" fontId="17" fillId="0" borderId="0" xfId="0" applyFont="1" applyAlignment="1">
      <alignment horizontal="left"/>
    </xf>
    <xf numFmtId="170" fontId="23" fillId="0" borderId="0" xfId="0" applyNumberFormat="1" applyFont="1" applyAlignment="1">
      <alignment horizontal="left"/>
    </xf>
    <xf numFmtId="0" fontId="23" fillId="0" borderId="0" xfId="0" applyFont="1"/>
    <xf numFmtId="0" fontId="17" fillId="0" borderId="5" xfId="0" applyFont="1" applyBorder="1" applyAlignment="1">
      <alignment horizontal="center"/>
    </xf>
    <xf numFmtId="0" fontId="17" fillId="0" borderId="17" xfId="0" applyFont="1" applyBorder="1" applyAlignment="1">
      <alignment horizontal="center"/>
    </xf>
    <xf numFmtId="0" fontId="23" fillId="0" borderId="0" xfId="0" applyFont="1" applyAlignment="1">
      <alignment horizontal="center"/>
    </xf>
    <xf numFmtId="0" fontId="17" fillId="0" borderId="18" xfId="0" applyFont="1" applyBorder="1"/>
    <xf numFmtId="0" fontId="17" fillId="0" borderId="19" xfId="0" applyFont="1" applyBorder="1"/>
    <xf numFmtId="0" fontId="17" fillId="0" borderId="0" xfId="0" applyFont="1" applyProtection="1">
      <protection locked="0"/>
    </xf>
    <xf numFmtId="0" fontId="17" fillId="0" borderId="0" xfId="3" applyFont="1"/>
    <xf numFmtId="0" fontId="24" fillId="0" borderId="0" xfId="0" applyFont="1"/>
    <xf numFmtId="173" fontId="17" fillId="0" borderId="1" xfId="0" applyNumberFormat="1" applyFont="1" applyBorder="1" applyAlignment="1">
      <alignment horizontal="center"/>
    </xf>
    <xf numFmtId="0" fontId="34" fillId="0" borderId="0" xfId="0" applyFont="1"/>
    <xf numFmtId="0" fontId="17" fillId="0" borderId="20" xfId="0" applyFont="1" applyBorder="1"/>
    <xf numFmtId="0" fontId="16" fillId="0" borderId="21" xfId="0" applyFont="1" applyBorder="1" applyAlignment="1">
      <alignment horizontal="center"/>
    </xf>
    <xf numFmtId="0" fontId="16" fillId="0" borderId="22" xfId="0" applyFont="1" applyBorder="1"/>
    <xf numFmtId="0" fontId="17" fillId="0" borderId="20" xfId="0" applyFont="1" applyBorder="1" applyAlignment="1">
      <alignment horizontal="center"/>
    </xf>
    <xf numFmtId="0" fontId="17" fillId="0" borderId="23" xfId="0" applyFont="1" applyBorder="1" applyAlignment="1">
      <alignment horizontal="center"/>
    </xf>
    <xf numFmtId="167" fontId="23" fillId="0" borderId="0" xfId="0" applyNumberFormat="1" applyFont="1" applyAlignment="1">
      <alignment horizontal="center"/>
    </xf>
    <xf numFmtId="42" fontId="9" fillId="0" borderId="5" xfId="2" applyNumberFormat="1" applyFont="1" applyBorder="1"/>
    <xf numFmtId="42" fontId="9" fillId="0" borderId="3" xfId="2" applyNumberFormat="1" applyFont="1" applyBorder="1"/>
    <xf numFmtId="42" fontId="9" fillId="0" borderId="5" xfId="0" applyNumberFormat="1" applyFont="1" applyBorder="1"/>
    <xf numFmtId="42" fontId="9" fillId="0" borderId="9" xfId="2" applyNumberFormat="1" applyFont="1" applyBorder="1"/>
    <xf numFmtId="42" fontId="9" fillId="0" borderId="25" xfId="0" applyNumberFormat="1" applyFont="1" applyBorder="1"/>
    <xf numFmtId="42" fontId="9" fillId="0" borderId="1" xfId="0" applyNumberFormat="1" applyFont="1" applyBorder="1"/>
    <xf numFmtId="0" fontId="35" fillId="0" borderId="0" xfId="0" applyFont="1"/>
    <xf numFmtId="0" fontId="36" fillId="0" borderId="0" xfId="0" applyFont="1"/>
    <xf numFmtId="0" fontId="35" fillId="0" borderId="0" xfId="0" applyFont="1" applyAlignment="1">
      <alignment wrapText="1"/>
    </xf>
    <xf numFmtId="0" fontId="37" fillId="0" borderId="0" xfId="0" applyFont="1" applyAlignment="1">
      <alignment horizontal="center"/>
    </xf>
    <xf numFmtId="0" fontId="37" fillId="0" borderId="0" xfId="0" applyFont="1"/>
    <xf numFmtId="14" fontId="35" fillId="0" borderId="0" xfId="0" applyNumberFormat="1" applyFont="1" applyAlignment="1">
      <alignment horizontal="left"/>
    </xf>
    <xf numFmtId="0" fontId="35" fillId="8" borderId="1" xfId="0" applyFont="1" applyFill="1" applyBorder="1" applyProtection="1">
      <protection locked="0"/>
    </xf>
    <xf numFmtId="42" fontId="35" fillId="8" borderId="1" xfId="0" applyNumberFormat="1" applyFont="1" applyFill="1" applyBorder="1" applyProtection="1">
      <protection locked="0"/>
    </xf>
    <xf numFmtId="42" fontId="35" fillId="0" borderId="1" xfId="0" applyNumberFormat="1" applyFont="1" applyBorder="1"/>
    <xf numFmtId="42" fontId="35" fillId="0" borderId="2" xfId="0" applyNumberFormat="1" applyFont="1" applyBorder="1"/>
    <xf numFmtId="42" fontId="35" fillId="0" borderId="3" xfId="0" applyNumberFormat="1" applyFont="1" applyBorder="1"/>
    <xf numFmtId="42" fontId="35" fillId="0" borderId="8" xfId="0" applyNumberFormat="1" applyFont="1" applyBorder="1"/>
    <xf numFmtId="42" fontId="35" fillId="0" borderId="9" xfId="0" applyNumberFormat="1" applyFont="1" applyBorder="1"/>
    <xf numFmtId="42" fontId="35" fillId="0" borderId="5" xfId="0" applyNumberFormat="1" applyFont="1" applyBorder="1"/>
    <xf numFmtId="0" fontId="35" fillId="4" borderId="0" xfId="0" applyFont="1" applyFill="1" applyProtection="1">
      <protection locked="0"/>
    </xf>
    <xf numFmtId="0" fontId="35" fillId="4" borderId="8" xfId="0" applyFont="1" applyFill="1" applyBorder="1"/>
    <xf numFmtId="0" fontId="35" fillId="4" borderId="6" xfId="0" applyFont="1" applyFill="1" applyBorder="1"/>
    <xf numFmtId="0" fontId="35" fillId="4" borderId="11" xfId="0" applyFont="1" applyFill="1" applyBorder="1" applyProtection="1">
      <protection locked="0"/>
    </xf>
    <xf numFmtId="1" fontId="35" fillId="0" borderId="1" xfId="0" applyNumberFormat="1" applyFont="1" applyBorder="1" applyAlignment="1">
      <alignment horizontal="center" wrapText="1"/>
    </xf>
    <xf numFmtId="0" fontId="35" fillId="0" borderId="7" xfId="0" applyFont="1" applyBorder="1" applyAlignment="1">
      <alignment horizontal="center"/>
    </xf>
    <xf numFmtId="0" fontId="35" fillId="0" borderId="4" xfId="0" applyFont="1" applyBorder="1" applyAlignment="1">
      <alignment horizontal="center"/>
    </xf>
    <xf numFmtId="1" fontId="35" fillId="0" borderId="2" xfId="0" applyNumberFormat="1" applyFont="1" applyBorder="1" applyAlignment="1">
      <alignment horizontal="center" wrapText="1"/>
    </xf>
    <xf numFmtId="0" fontId="35" fillId="8" borderId="1" xfId="0" applyFont="1" applyFill="1" applyBorder="1" applyAlignment="1" applyProtection="1">
      <alignment horizontal="center"/>
      <protection locked="0"/>
    </xf>
    <xf numFmtId="0" fontId="35" fillId="4" borderId="26" xfId="0" applyFont="1" applyFill="1" applyBorder="1"/>
    <xf numFmtId="1" fontId="35" fillId="4" borderId="27" xfId="0" applyNumberFormat="1" applyFont="1" applyFill="1" applyBorder="1"/>
    <xf numFmtId="1" fontId="35" fillId="4" borderId="0" xfId="0" applyNumberFormat="1" applyFont="1" applyFill="1"/>
    <xf numFmtId="1" fontId="35" fillId="0" borderId="8" xfId="0" applyNumberFormat="1" applyFont="1" applyBorder="1" applyAlignment="1">
      <alignment horizontal="center" wrapText="1"/>
    </xf>
    <xf numFmtId="1" fontId="35" fillId="0" borderId="28" xfId="0" applyNumberFormat="1" applyFont="1" applyBorder="1" applyAlignment="1">
      <alignment horizontal="center" wrapText="1"/>
    </xf>
    <xf numFmtId="42" fontId="35" fillId="0" borderId="28" xfId="0" applyNumberFormat="1" applyFont="1" applyBorder="1"/>
    <xf numFmtId="42" fontId="35" fillId="0" borderId="29" xfId="0" applyNumberFormat="1" applyFont="1" applyBorder="1"/>
    <xf numFmtId="0" fontId="35" fillId="0" borderId="30" xfId="0" applyFont="1" applyBorder="1" applyAlignment="1">
      <alignment horizontal="center"/>
    </xf>
    <xf numFmtId="0" fontId="35" fillId="0" borderId="17" xfId="0" applyFont="1" applyBorder="1" applyAlignment="1">
      <alignment horizontal="center"/>
    </xf>
    <xf numFmtId="0" fontId="35" fillId="0" borderId="23" xfId="0" applyFont="1" applyBorder="1" applyAlignment="1">
      <alignment horizontal="center"/>
    </xf>
    <xf numFmtId="42" fontId="35" fillId="4" borderId="1" xfId="0" applyNumberFormat="1" applyFont="1" applyFill="1" applyBorder="1" applyAlignment="1">
      <alignment vertical="center"/>
    </xf>
    <xf numFmtId="42" fontId="35" fillId="4" borderId="5" xfId="0" applyNumberFormat="1" applyFont="1" applyFill="1" applyBorder="1" applyAlignment="1">
      <alignment vertical="center"/>
    </xf>
    <xf numFmtId="42" fontId="35" fillId="0" borderId="0" xfId="0" applyNumberFormat="1" applyFont="1"/>
    <xf numFmtId="42" fontId="13" fillId="5" borderId="0" xfId="2" applyNumberFormat="1" applyFont="1" applyFill="1"/>
    <xf numFmtId="174" fontId="35" fillId="4" borderId="31" xfId="0" applyNumberFormat="1" applyFont="1" applyFill="1" applyBorder="1" applyAlignment="1">
      <alignment vertical="center"/>
    </xf>
    <xf numFmtId="174" fontId="35" fillId="4" borderId="32" xfId="0" applyNumberFormat="1" applyFont="1" applyFill="1" applyBorder="1" applyAlignment="1">
      <alignment vertical="center"/>
    </xf>
    <xf numFmtId="44" fontId="35" fillId="0" borderId="0" xfId="0" applyNumberFormat="1" applyFont="1"/>
    <xf numFmtId="166" fontId="35" fillId="0" borderId="0" xfId="0" applyNumberFormat="1" applyFont="1"/>
    <xf numFmtId="1" fontId="8" fillId="0" borderId="1" xfId="0" applyNumberFormat="1" applyFont="1" applyBorder="1" applyAlignment="1">
      <alignment horizontal="center"/>
    </xf>
    <xf numFmtId="0" fontId="29" fillId="0" borderId="0" xfId="0" applyFont="1"/>
    <xf numFmtId="0" fontId="29" fillId="0" borderId="0" xfId="0" applyFont="1" applyAlignment="1">
      <alignment horizontal="left"/>
    </xf>
    <xf numFmtId="42" fontId="9" fillId="0" borderId="0" xfId="2" applyNumberFormat="1" applyFont="1" applyBorder="1"/>
    <xf numFmtId="0" fontId="35" fillId="0" borderId="0" xfId="0" applyFont="1" applyAlignment="1">
      <alignment horizontal="center"/>
    </xf>
    <xf numFmtId="1" fontId="35" fillId="0" borderId="0" xfId="0" applyNumberFormat="1" applyFont="1" applyAlignment="1">
      <alignment horizontal="center" wrapText="1"/>
    </xf>
    <xf numFmtId="0" fontId="35" fillId="0" borderId="33" xfId="0" applyFont="1" applyBorder="1"/>
    <xf numFmtId="0" fontId="38" fillId="0" borderId="0" xfId="0" applyFont="1" applyAlignment="1">
      <alignment horizontal="center"/>
    </xf>
    <xf numFmtId="0" fontId="13" fillId="5" borderId="0" xfId="2" applyNumberFormat="1" applyFont="1" applyFill="1" applyBorder="1" applyAlignment="1">
      <alignment horizontal="center"/>
    </xf>
    <xf numFmtId="44" fontId="9" fillId="0" borderId="0" xfId="2" applyFont="1" applyFill="1" applyBorder="1" applyProtection="1"/>
    <xf numFmtId="165" fontId="12" fillId="4" borderId="7" xfId="1" applyNumberFormat="1" applyFont="1" applyFill="1" applyBorder="1" applyProtection="1"/>
    <xf numFmtId="42" fontId="9" fillId="0" borderId="0" xfId="0" applyNumberFormat="1" applyFont="1"/>
    <xf numFmtId="0" fontId="35" fillId="4" borderId="1" xfId="0" applyFont="1" applyFill="1" applyBorder="1" applyAlignment="1">
      <alignment horizontal="center"/>
    </xf>
    <xf numFmtId="0" fontId="35" fillId="4" borderId="5" xfId="0" applyFont="1" applyFill="1" applyBorder="1" applyAlignment="1">
      <alignment horizontal="center"/>
    </xf>
    <xf numFmtId="0" fontId="35" fillId="4" borderId="1" xfId="0" applyFont="1" applyFill="1" applyBorder="1"/>
    <xf numFmtId="0" fontId="35" fillId="4" borderId="5" xfId="0" applyFont="1" applyFill="1" applyBorder="1"/>
    <xf numFmtId="0" fontId="35" fillId="0" borderId="1" xfId="0" applyFont="1" applyBorder="1"/>
    <xf numFmtId="44" fontId="35" fillId="0" borderId="1" xfId="0" applyNumberFormat="1" applyFont="1" applyBorder="1"/>
    <xf numFmtId="0" fontId="35" fillId="0" borderId="5" xfId="0" applyFont="1" applyBorder="1"/>
    <xf numFmtId="0" fontId="39" fillId="0" borderId="0" xfId="0" applyFont="1"/>
    <xf numFmtId="0" fontId="40" fillId="0" borderId="0" xfId="0" applyFont="1"/>
    <xf numFmtId="2" fontId="35" fillId="0" borderId="0" xfId="0" applyNumberFormat="1" applyFont="1"/>
    <xf numFmtId="37" fontId="35" fillId="0" borderId="0" xfId="0" applyNumberFormat="1" applyFont="1"/>
    <xf numFmtId="39" fontId="35" fillId="0" borderId="0" xfId="0" applyNumberFormat="1" applyFont="1"/>
    <xf numFmtId="42" fontId="35" fillId="4" borderId="5" xfId="0" applyNumberFormat="1" applyFont="1" applyFill="1" applyBorder="1"/>
    <xf numFmtId="0" fontId="35" fillId="4" borderId="5" xfId="0" applyFont="1" applyFill="1" applyBorder="1" applyAlignment="1" applyProtection="1">
      <alignment horizontal="center"/>
      <protection locked="0"/>
    </xf>
    <xf numFmtId="0" fontId="35" fillId="4" borderId="5" xfId="0" applyFont="1" applyFill="1" applyBorder="1" applyProtection="1">
      <protection locked="0"/>
    </xf>
    <xf numFmtId="0" fontId="35" fillId="4" borderId="34" xfId="0" applyFont="1" applyFill="1" applyBorder="1" applyAlignment="1">
      <alignment wrapText="1"/>
    </xf>
    <xf numFmtId="0" fontId="35" fillId="4" borderId="35" xfId="0" applyFont="1" applyFill="1" applyBorder="1" applyAlignment="1">
      <alignment wrapText="1"/>
    </xf>
    <xf numFmtId="174" fontId="35" fillId="4" borderId="27" xfId="0" applyNumberFormat="1" applyFont="1" applyFill="1" applyBorder="1" applyAlignment="1">
      <alignment vertical="center"/>
    </xf>
    <xf numFmtId="0" fontId="2" fillId="0" borderId="0" xfId="0" applyFont="1"/>
    <xf numFmtId="0" fontId="16" fillId="4" borderId="1" xfId="0" applyFont="1" applyFill="1" applyBorder="1"/>
    <xf numFmtId="0" fontId="16" fillId="4" borderId="1" xfId="0" applyFont="1" applyFill="1" applyBorder="1" applyAlignment="1">
      <alignment horizontal="center"/>
    </xf>
    <xf numFmtId="0" fontId="16" fillId="4" borderId="1" xfId="0" applyFont="1" applyFill="1" applyBorder="1" applyAlignment="1">
      <alignment horizontal="center" wrapText="1"/>
    </xf>
    <xf numFmtId="41" fontId="9" fillId="0" borderId="1" xfId="0" applyNumberFormat="1" applyFont="1" applyBorder="1"/>
    <xf numFmtId="41" fontId="9" fillId="0" borderId="5" xfId="0" applyNumberFormat="1" applyFont="1" applyBorder="1"/>
    <xf numFmtId="0" fontId="17" fillId="9" borderId="5" xfId="0" applyFont="1" applyFill="1" applyBorder="1" applyAlignment="1" applyProtection="1">
      <alignment horizontal="center"/>
      <protection locked="0"/>
    </xf>
    <xf numFmtId="0" fontId="17" fillId="9" borderId="3" xfId="0" applyFont="1" applyFill="1" applyBorder="1" applyAlignment="1" applyProtection="1">
      <alignment horizontal="center"/>
      <protection locked="0"/>
    </xf>
    <xf numFmtId="0" fontId="16" fillId="4" borderId="2" xfId="0" applyFont="1" applyFill="1" applyBorder="1" applyAlignment="1">
      <alignment horizontal="center" wrapText="1"/>
    </xf>
    <xf numFmtId="0" fontId="17" fillId="0" borderId="9" xfId="0" applyFont="1" applyBorder="1" applyAlignment="1">
      <alignment horizontal="left"/>
    </xf>
    <xf numFmtId="170" fontId="17" fillId="0" borderId="8" xfId="0" applyNumberFormat="1" applyFont="1" applyBorder="1" applyAlignment="1">
      <alignment horizontal="left"/>
    </xf>
    <xf numFmtId="170" fontId="17" fillId="0" borderId="9" xfId="0" applyNumberFormat="1" applyFont="1" applyBorder="1" applyAlignment="1">
      <alignment horizontal="left"/>
    </xf>
    <xf numFmtId="0" fontId="17" fillId="4" borderId="0" xfId="0" applyFont="1" applyFill="1"/>
    <xf numFmtId="0" fontId="16" fillId="0" borderId="0" xfId="4" applyFont="1"/>
    <xf numFmtId="0" fontId="17" fillId="4" borderId="0" xfId="0" applyFont="1" applyFill="1" applyAlignment="1">
      <alignment horizontal="center"/>
    </xf>
    <xf numFmtId="0" fontId="16" fillId="2" borderId="0" xfId="0" applyFont="1" applyFill="1"/>
    <xf numFmtId="0" fontId="17" fillId="2" borderId="0" xfId="0" applyFont="1" applyFill="1"/>
    <xf numFmtId="0" fontId="16" fillId="2" borderId="0" xfId="0" applyFont="1" applyFill="1" applyAlignment="1">
      <alignment horizontal="center"/>
    </xf>
    <xf numFmtId="0" fontId="19" fillId="0" borderId="0" xfId="0" applyFont="1" applyAlignment="1">
      <alignment horizontal="right"/>
    </xf>
    <xf numFmtId="0" fontId="18" fillId="2" borderId="0" xfId="0" applyFont="1" applyFill="1" applyAlignment="1">
      <alignment horizontal="center"/>
    </xf>
    <xf numFmtId="0" fontId="5" fillId="2" borderId="0" xfId="0" applyFont="1" applyFill="1"/>
    <xf numFmtId="0" fontId="4" fillId="2" borderId="0" xfId="0" applyFont="1" applyFill="1"/>
    <xf numFmtId="0" fontId="6" fillId="2" borderId="21" xfId="0" applyFont="1" applyFill="1" applyBorder="1" applyAlignment="1">
      <alignment vertical="center"/>
    </xf>
    <xf numFmtId="0" fontId="7" fillId="2" borderId="15" xfId="0" applyFont="1" applyFill="1" applyBorder="1" applyAlignment="1">
      <alignment vertical="center"/>
    </xf>
    <xf numFmtId="0" fontId="6" fillId="2" borderId="15" xfId="0" applyFont="1" applyFill="1" applyBorder="1" applyAlignment="1">
      <alignment vertical="center"/>
    </xf>
    <xf numFmtId="0" fontId="6" fillId="2" borderId="22" xfId="0" applyFont="1" applyFill="1" applyBorder="1" applyAlignment="1">
      <alignment vertical="center"/>
    </xf>
    <xf numFmtId="0" fontId="6" fillId="2" borderId="15" xfId="0" applyFont="1" applyFill="1" applyBorder="1"/>
    <xf numFmtId="0" fontId="8" fillId="2" borderId="22" xfId="0" applyFont="1" applyFill="1" applyBorder="1" applyAlignment="1">
      <alignment horizontal="right" vertical="center"/>
    </xf>
    <xf numFmtId="0" fontId="9" fillId="2" borderId="21" xfId="0" applyFont="1" applyFill="1" applyBorder="1" applyAlignment="1">
      <alignment vertical="center"/>
    </xf>
    <xf numFmtId="0" fontId="9" fillId="0" borderId="23" xfId="0" applyFont="1" applyBorder="1" applyAlignment="1">
      <alignment vertical="center"/>
    </xf>
    <xf numFmtId="0" fontId="10" fillId="2" borderId="0" xfId="0" applyFont="1" applyFill="1" applyAlignment="1">
      <alignment horizontal="center" vertical="center"/>
    </xf>
    <xf numFmtId="0" fontId="8" fillId="4" borderId="0" xfId="0" applyFont="1" applyFill="1" applyAlignment="1">
      <alignment horizontal="center"/>
    </xf>
    <xf numFmtId="0" fontId="8" fillId="0" borderId="0" xfId="0" quotePrefix="1" applyFont="1" applyAlignment="1">
      <alignment horizontal="left"/>
    </xf>
    <xf numFmtId="0" fontId="8" fillId="2" borderId="0" xfId="0" quotePrefix="1" applyFont="1" applyFill="1" applyAlignment="1">
      <alignment vertical="center" wrapText="1"/>
    </xf>
    <xf numFmtId="164" fontId="0" fillId="2" borderId="0" xfId="2" applyNumberFormat="1" applyFont="1" applyFill="1" applyProtection="1"/>
    <xf numFmtId="0" fontId="8" fillId="2" borderId="0" xfId="0" applyFont="1" applyFill="1" applyAlignment="1">
      <alignment horizontal="left" vertical="center" wrapText="1"/>
    </xf>
    <xf numFmtId="0" fontId="8" fillId="0" borderId="0" xfId="0" applyFont="1"/>
    <xf numFmtId="0" fontId="8" fillId="2" borderId="0" xfId="0" applyFont="1" applyFill="1" applyAlignment="1">
      <alignment horizontal="left"/>
    </xf>
    <xf numFmtId="0" fontId="8" fillId="0" borderId="0" xfId="0" applyFont="1" applyAlignment="1">
      <alignment horizontal="left" vertical="center"/>
    </xf>
    <xf numFmtId="164" fontId="0" fillId="0" borderId="0" xfId="2" applyNumberFormat="1" applyFont="1" applyProtection="1"/>
    <xf numFmtId="0" fontId="8" fillId="0" borderId="0" xfId="0" applyFont="1" applyAlignment="1">
      <alignment horizontal="center" vertical="center"/>
    </xf>
    <xf numFmtId="2" fontId="8" fillId="4" borderId="1" xfId="0" applyNumberFormat="1" applyFont="1" applyFill="1" applyBorder="1" applyAlignment="1">
      <alignment horizontal="center"/>
    </xf>
    <xf numFmtId="0" fontId="3" fillId="0" borderId="1" xfId="0" applyFont="1" applyBorder="1"/>
    <xf numFmtId="0" fontId="8" fillId="0" borderId="37" xfId="0" applyFont="1" applyBorder="1" applyAlignment="1">
      <alignment horizontal="center"/>
    </xf>
    <xf numFmtId="1" fontId="8" fillId="4" borderId="1" xfId="0" applyNumberFormat="1" applyFont="1" applyFill="1" applyBorder="1" applyAlignment="1">
      <alignment horizontal="center"/>
    </xf>
    <xf numFmtId="1" fontId="8" fillId="4" borderId="1" xfId="2" applyNumberFormat="1" applyFont="1" applyFill="1" applyBorder="1" applyAlignment="1" applyProtection="1">
      <alignment horizontal="center"/>
    </xf>
    <xf numFmtId="0" fontId="9" fillId="0" borderId="1" xfId="0" applyFont="1" applyBorder="1"/>
    <xf numFmtId="0" fontId="8" fillId="4" borderId="1" xfId="0" applyFont="1" applyFill="1" applyBorder="1" applyAlignment="1">
      <alignment horizontal="center" vertical="center"/>
    </xf>
    <xf numFmtId="0" fontId="15" fillId="2" borderId="0" xfId="0" applyFont="1" applyFill="1" applyAlignment="1">
      <alignment vertical="center"/>
    </xf>
    <xf numFmtId="0" fontId="8" fillId="0" borderId="0" xfId="0" applyFont="1" applyAlignment="1">
      <alignment vertical="center"/>
    </xf>
    <xf numFmtId="9" fontId="8" fillId="0" borderId="1" xfId="5" applyFont="1" applyFill="1" applyBorder="1" applyAlignment="1" applyProtection="1">
      <alignment horizontal="center" vertical="center"/>
    </xf>
    <xf numFmtId="9" fontId="8" fillId="4" borderId="0" xfId="5" applyFont="1" applyFill="1" applyBorder="1" applyAlignment="1" applyProtection="1">
      <alignment horizontal="center" vertical="center"/>
    </xf>
    <xf numFmtId="43" fontId="8" fillId="4" borderId="1" xfId="1" applyFont="1" applyFill="1" applyBorder="1" applyAlignment="1" applyProtection="1">
      <alignment horizontal="center" vertical="center"/>
    </xf>
    <xf numFmtId="43" fontId="8" fillId="4" borderId="0" xfId="1" applyFont="1" applyFill="1" applyBorder="1" applyAlignment="1" applyProtection="1">
      <alignment horizontal="center" vertical="center"/>
    </xf>
    <xf numFmtId="165" fontId="8" fillId="4" borderId="1" xfId="1" applyNumberFormat="1" applyFont="1" applyFill="1" applyBorder="1" applyAlignment="1" applyProtection="1">
      <alignment horizontal="center" vertical="center"/>
    </xf>
    <xf numFmtId="165" fontId="8" fillId="4" borderId="0" xfId="1" applyNumberFormat="1" applyFont="1" applyFill="1" applyBorder="1" applyAlignment="1" applyProtection="1">
      <alignment horizontal="center" vertical="center"/>
    </xf>
    <xf numFmtId="0" fontId="8" fillId="4" borderId="0" xfId="0" applyFont="1" applyFill="1" applyAlignment="1">
      <alignment vertical="center"/>
    </xf>
    <xf numFmtId="164" fontId="0" fillId="2" borderId="0" xfId="2" applyNumberFormat="1" applyFont="1" applyFill="1" applyBorder="1" applyProtection="1"/>
    <xf numFmtId="0" fontId="7" fillId="2" borderId="13" xfId="0" applyFont="1" applyFill="1" applyBorder="1" applyAlignment="1">
      <alignment horizontal="center" vertical="center"/>
    </xf>
    <xf numFmtId="0" fontId="7" fillId="2" borderId="11"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39" xfId="0" applyFont="1" applyFill="1" applyBorder="1" applyAlignment="1">
      <alignment horizontal="center" vertical="center" wrapText="1"/>
    </xf>
    <xf numFmtId="164" fontId="8" fillId="2" borderId="2" xfId="2" applyNumberFormat="1" applyFont="1" applyFill="1" applyBorder="1" applyAlignment="1" applyProtection="1">
      <alignment horizontal="left"/>
    </xf>
    <xf numFmtId="0" fontId="8" fillId="5" borderId="0" xfId="0" applyFont="1" applyFill="1" applyAlignment="1">
      <alignment horizontal="center" vertical="center" wrapText="1"/>
    </xf>
    <xf numFmtId="164" fontId="8" fillId="0" borderId="8" xfId="0" applyNumberFormat="1" applyFont="1" applyBorder="1"/>
    <xf numFmtId="164" fontId="8" fillId="2" borderId="1" xfId="0" applyNumberFormat="1" applyFont="1" applyFill="1" applyBorder="1"/>
    <xf numFmtId="164" fontId="8" fillId="2" borderId="28" xfId="0" applyNumberFormat="1" applyFont="1" applyFill="1" applyBorder="1"/>
    <xf numFmtId="164" fontId="8" fillId="2" borderId="40" xfId="0" applyNumberFormat="1" applyFont="1" applyFill="1" applyBorder="1"/>
    <xf numFmtId="42" fontId="8" fillId="2" borderId="2" xfId="0" applyNumberFormat="1" applyFont="1" applyFill="1" applyBorder="1" applyAlignment="1">
      <alignment vertical="center"/>
    </xf>
    <xf numFmtId="164" fontId="8" fillId="2" borderId="2" xfId="0" applyNumberFormat="1" applyFont="1" applyFill="1" applyBorder="1"/>
    <xf numFmtId="164" fontId="8" fillId="5" borderId="0" xfId="2" applyNumberFormat="1" applyFont="1" applyFill="1" applyBorder="1" applyAlignment="1" applyProtection="1">
      <alignment horizontal="left"/>
    </xf>
    <xf numFmtId="164" fontId="8" fillId="2" borderId="8" xfId="0" applyNumberFormat="1" applyFont="1" applyFill="1" applyBorder="1"/>
    <xf numFmtId="164" fontId="8" fillId="5" borderId="0" xfId="0" applyNumberFormat="1" applyFont="1" applyFill="1"/>
    <xf numFmtId="164" fontId="8" fillId="2" borderId="4" xfId="2" applyNumberFormat="1" applyFont="1" applyFill="1" applyBorder="1" applyAlignment="1" applyProtection="1">
      <alignment horizontal="left"/>
    </xf>
    <xf numFmtId="164" fontId="8" fillId="2" borderId="6" xfId="2" applyNumberFormat="1" applyFont="1" applyFill="1" applyBorder="1" applyAlignment="1" applyProtection="1">
      <alignment horizontal="left"/>
    </xf>
    <xf numFmtId="164" fontId="8" fillId="2" borderId="7" xfId="2" applyNumberFormat="1" applyFont="1" applyFill="1" applyBorder="1" applyAlignment="1" applyProtection="1">
      <alignment horizontal="left"/>
    </xf>
    <xf numFmtId="164" fontId="8" fillId="2" borderId="38" xfId="2" applyNumberFormat="1" applyFont="1" applyFill="1" applyBorder="1" applyAlignment="1" applyProtection="1">
      <alignment horizontal="left"/>
    </xf>
    <xf numFmtId="164" fontId="8" fillId="2" borderId="39" xfId="2" applyNumberFormat="1" applyFont="1" applyFill="1" applyBorder="1" applyAlignment="1" applyProtection="1">
      <alignment horizontal="left"/>
    </xf>
    <xf numFmtId="42" fontId="8" fillId="2" borderId="4" xfId="0" applyNumberFormat="1" applyFont="1" applyFill="1" applyBorder="1" applyAlignment="1">
      <alignment vertical="center"/>
    </xf>
    <xf numFmtId="164" fontId="8" fillId="0" borderId="35" xfId="2" applyNumberFormat="1" applyFont="1" applyFill="1" applyBorder="1" applyAlignment="1" applyProtection="1">
      <alignment horizontal="left"/>
    </xf>
    <xf numFmtId="164" fontId="8" fillId="0" borderId="2" xfId="2" applyNumberFormat="1" applyFont="1" applyFill="1" applyBorder="1" applyAlignment="1" applyProtection="1">
      <alignment horizontal="left"/>
    </xf>
    <xf numFmtId="164" fontId="8" fillId="0" borderId="40" xfId="2" applyNumberFormat="1" applyFont="1" applyFill="1" applyBorder="1" applyAlignment="1" applyProtection="1">
      <alignment horizontal="left"/>
    </xf>
    <xf numFmtId="164" fontId="8" fillId="0" borderId="0" xfId="2" applyNumberFormat="1" applyFont="1" applyFill="1" applyBorder="1" applyAlignment="1" applyProtection="1">
      <alignment horizontal="left"/>
    </xf>
    <xf numFmtId="164" fontId="8" fillId="4" borderId="0" xfId="2" applyNumberFormat="1" applyFont="1" applyFill="1" applyBorder="1" applyAlignment="1" applyProtection="1">
      <alignment horizontal="left"/>
    </xf>
    <xf numFmtId="49" fontId="8" fillId="4" borderId="0" xfId="2" applyNumberFormat="1" applyFont="1" applyFill="1" applyBorder="1" applyAlignment="1" applyProtection="1">
      <alignment horizontal="right"/>
    </xf>
    <xf numFmtId="44" fontId="8" fillId="4" borderId="0" xfId="2" applyFont="1" applyFill="1" applyBorder="1" applyAlignment="1" applyProtection="1">
      <alignment horizontal="left"/>
    </xf>
    <xf numFmtId="0" fontId="12" fillId="2" borderId="11" xfId="0" applyFont="1" applyFill="1" applyBorder="1"/>
    <xf numFmtId="164" fontId="8" fillId="0" borderId="4" xfId="2" applyNumberFormat="1" applyFont="1" applyFill="1" applyBorder="1" applyAlignment="1" applyProtection="1">
      <alignment horizontal="left"/>
    </xf>
    <xf numFmtId="175" fontId="8" fillId="0" borderId="3" xfId="2" applyNumberFormat="1" applyFont="1" applyFill="1" applyBorder="1" applyAlignment="1" applyProtection="1">
      <alignment horizontal="right"/>
    </xf>
    <xf numFmtId="0" fontId="12" fillId="2" borderId="0" xfId="0" applyFont="1" applyFill="1" applyAlignment="1">
      <alignment horizontal="left"/>
    </xf>
    <xf numFmtId="175" fontId="8" fillId="0" borderId="0" xfId="2" applyNumberFormat="1" applyFont="1" applyFill="1" applyBorder="1" applyAlignment="1" applyProtection="1">
      <alignment horizontal="right"/>
    </xf>
    <xf numFmtId="0" fontId="13" fillId="2" borderId="4" xfId="0" applyFont="1" applyFill="1" applyBorder="1" applyAlignment="1">
      <alignment horizontal="center" vertical="center" wrapText="1"/>
    </xf>
    <xf numFmtId="0" fontId="12" fillId="2" borderId="1" xfId="0" quotePrefix="1" applyFont="1" applyFill="1" applyBorder="1" applyAlignment="1">
      <alignment horizontal="center"/>
    </xf>
    <xf numFmtId="164" fontId="8" fillId="2" borderId="2" xfId="2" applyNumberFormat="1" applyFont="1" applyFill="1" applyBorder="1" applyAlignment="1" applyProtection="1">
      <alignment horizontal="center"/>
    </xf>
    <xf numFmtId="165" fontId="9" fillId="5" borderId="1" xfId="0" applyNumberFormat="1" applyFont="1" applyFill="1" applyBorder="1" applyAlignment="1">
      <alignment horizontal="center"/>
    </xf>
    <xf numFmtId="0" fontId="9" fillId="5" borderId="1" xfId="0" applyFont="1" applyFill="1" applyBorder="1"/>
    <xf numFmtId="166" fontId="9" fillId="5" borderId="1" xfId="1" applyNumberFormat="1" applyFont="1" applyFill="1" applyBorder="1" applyAlignment="1" applyProtection="1">
      <alignment horizontal="center"/>
    </xf>
    <xf numFmtId="42" fontId="9" fillId="5" borderId="1" xfId="2" applyNumberFormat="1" applyFont="1" applyFill="1" applyBorder="1" applyProtection="1"/>
    <xf numFmtId="42" fontId="9" fillId="0" borderId="2" xfId="2" applyNumberFormat="1" applyFont="1" applyBorder="1" applyProtection="1"/>
    <xf numFmtId="1" fontId="9" fillId="5" borderId="1" xfId="0" applyNumberFormat="1" applyFont="1" applyFill="1" applyBorder="1" applyAlignment="1">
      <alignment horizontal="center"/>
    </xf>
    <xf numFmtId="42" fontId="9" fillId="5" borderId="1" xfId="2" applyNumberFormat="1" applyFont="1" applyFill="1" applyBorder="1" applyAlignment="1" applyProtection="1">
      <alignment horizontal="center"/>
    </xf>
    <xf numFmtId="42" fontId="9" fillId="0" borderId="3" xfId="2" applyNumberFormat="1" applyFont="1" applyBorder="1" applyProtection="1"/>
    <xf numFmtId="0" fontId="13" fillId="4" borderId="0" xfId="0" applyFont="1" applyFill="1"/>
    <xf numFmtId="0" fontId="9" fillId="4" borderId="0" xfId="0" applyFont="1" applyFill="1" applyAlignment="1">
      <alignment horizontal="center"/>
    </xf>
    <xf numFmtId="44" fontId="9" fillId="0" borderId="0" xfId="2" applyFont="1" applyBorder="1" applyProtection="1"/>
    <xf numFmtId="0" fontId="13" fillId="0" borderId="0" xfId="0" applyFont="1"/>
    <xf numFmtId="44" fontId="9" fillId="2" borderId="0" xfId="2" applyFont="1" applyFill="1" applyBorder="1" applyProtection="1"/>
    <xf numFmtId="165" fontId="12" fillId="2" borderId="1" xfId="1" applyNumberFormat="1" applyFont="1" applyFill="1" applyBorder="1" applyAlignment="1" applyProtection="1">
      <alignment horizontal="center"/>
    </xf>
    <xf numFmtId="165" fontId="8" fillId="2" borderId="1" xfId="1" applyNumberFormat="1" applyFont="1" applyFill="1" applyBorder="1" applyAlignment="1" applyProtection="1">
      <alignment horizontal="center"/>
    </xf>
    <xf numFmtId="165" fontId="8" fillId="2" borderId="2" xfId="1" applyNumberFormat="1" applyFont="1" applyFill="1" applyBorder="1" applyAlignment="1" applyProtection="1">
      <alignment horizontal="center"/>
    </xf>
    <xf numFmtId="1" fontId="2" fillId="5" borderId="1" xfId="0" applyNumberFormat="1" applyFont="1" applyFill="1" applyBorder="1" applyAlignment="1">
      <alignment horizontal="center"/>
    </xf>
    <xf numFmtId="0" fontId="12" fillId="6" borderId="5" xfId="0" applyFont="1" applyFill="1" applyBorder="1" applyAlignment="1">
      <alignment horizontal="center"/>
    </xf>
    <xf numFmtId="0" fontId="8" fillId="6" borderId="5" xfId="0" applyFont="1" applyFill="1" applyBorder="1" applyAlignment="1">
      <alignment horizontal="center"/>
    </xf>
    <xf numFmtId="0" fontId="12" fillId="6" borderId="5" xfId="0" applyFont="1" applyFill="1" applyBorder="1"/>
    <xf numFmtId="165" fontId="12" fillId="6" borderId="5" xfId="1" applyNumberFormat="1" applyFont="1" applyFill="1" applyBorder="1" applyAlignment="1" applyProtection="1">
      <alignment horizontal="center"/>
    </xf>
    <xf numFmtId="42" fontId="12" fillId="6" borderId="5" xfId="2" applyNumberFormat="1" applyFont="1" applyFill="1" applyBorder="1" applyProtection="1"/>
    <xf numFmtId="165" fontId="12" fillId="4" borderId="0" xfId="1" applyNumberFormat="1" applyFont="1" applyFill="1" applyBorder="1" applyAlignment="1" applyProtection="1">
      <alignment horizontal="center"/>
    </xf>
    <xf numFmtId="42" fontId="12" fillId="4" borderId="0" xfId="2" applyNumberFormat="1" applyFont="1" applyFill="1" applyBorder="1" applyProtection="1"/>
    <xf numFmtId="42" fontId="9" fillId="0" borderId="0" xfId="2" applyNumberFormat="1" applyFont="1" applyBorder="1" applyProtection="1"/>
    <xf numFmtId="44" fontId="12" fillId="4" borderId="0" xfId="2" applyFont="1" applyFill="1" applyBorder="1" applyProtection="1"/>
    <xf numFmtId="44" fontId="9" fillId="4" borderId="0" xfId="2" applyFont="1" applyFill="1" applyBorder="1" applyProtection="1"/>
    <xf numFmtId="41" fontId="9" fillId="0" borderId="2" xfId="2" applyNumberFormat="1" applyFont="1" applyBorder="1" applyProtection="1"/>
    <xf numFmtId="41" fontId="9" fillId="0" borderId="3" xfId="2" applyNumberFormat="1" applyFont="1" applyBorder="1" applyProtection="1"/>
    <xf numFmtId="0" fontId="8" fillId="6" borderId="5" xfId="0" applyFont="1" applyFill="1" applyBorder="1"/>
    <xf numFmtId="0" fontId="8" fillId="4" borderId="0" xfId="0" applyFont="1" applyFill="1"/>
    <xf numFmtId="0" fontId="8" fillId="2" borderId="17"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0" xfId="0" applyFont="1" applyFill="1" applyAlignment="1">
      <alignment horizontal="center" vertical="center" wrapText="1"/>
    </xf>
    <xf numFmtId="165" fontId="8" fillId="2" borderId="0" xfId="1" applyNumberFormat="1" applyFont="1" applyFill="1" applyBorder="1" applyAlignment="1" applyProtection="1">
      <alignment horizontal="center"/>
    </xf>
    <xf numFmtId="165" fontId="8" fillId="2" borderId="0" xfId="1" applyNumberFormat="1" applyFont="1" applyFill="1" applyBorder="1" applyProtection="1"/>
    <xf numFmtId="0" fontId="13" fillId="0" borderId="13" xfId="0" applyFont="1" applyBorder="1"/>
    <xf numFmtId="165" fontId="0" fillId="0" borderId="0" xfId="1" applyNumberFormat="1" applyFont="1" applyProtection="1"/>
    <xf numFmtId="1" fontId="8" fillId="10" borderId="1" xfId="0" applyNumberFormat="1" applyFont="1" applyFill="1" applyBorder="1" applyAlignment="1">
      <alignment horizontal="center"/>
    </xf>
    <xf numFmtId="0" fontId="9" fillId="10" borderId="1" xfId="0" applyFont="1" applyFill="1" applyBorder="1"/>
    <xf numFmtId="166" fontId="9" fillId="10" borderId="1" xfId="1" applyNumberFormat="1" applyFont="1" applyFill="1" applyBorder="1" applyAlignment="1" applyProtection="1">
      <alignment horizontal="center"/>
    </xf>
    <xf numFmtId="42" fontId="9" fillId="10" borderId="1" xfId="2" applyNumberFormat="1" applyFont="1" applyFill="1" applyBorder="1" applyProtection="1"/>
    <xf numFmtId="44" fontId="9" fillId="0" borderId="2" xfId="2" applyFont="1" applyBorder="1" applyProtection="1"/>
    <xf numFmtId="1" fontId="9" fillId="10" borderId="1" xfId="0" applyNumberFormat="1" applyFont="1" applyFill="1" applyBorder="1" applyAlignment="1">
      <alignment horizontal="center"/>
    </xf>
    <xf numFmtId="42" fontId="9" fillId="10" borderId="1" xfId="2" applyNumberFormat="1" applyFont="1" applyFill="1" applyBorder="1" applyAlignment="1" applyProtection="1">
      <alignment horizontal="center"/>
    </xf>
    <xf numFmtId="44" fontId="9" fillId="0" borderId="3" xfId="2" applyFont="1" applyBorder="1" applyProtection="1"/>
    <xf numFmtId="1" fontId="2" fillId="10" borderId="1" xfId="0" applyNumberFormat="1" applyFont="1" applyFill="1" applyBorder="1" applyAlignment="1">
      <alignment horizontal="center"/>
    </xf>
    <xf numFmtId="44" fontId="12" fillId="6" borderId="5" xfId="2" applyFont="1" applyFill="1" applyBorder="1" applyProtection="1"/>
    <xf numFmtId="0" fontId="12" fillId="4" borderId="7" xfId="0" applyFont="1" applyFill="1" applyBorder="1"/>
    <xf numFmtId="165" fontId="12" fillId="4" borderId="7" xfId="1" applyNumberFormat="1" applyFont="1" applyFill="1" applyBorder="1" applyAlignment="1" applyProtection="1">
      <alignment horizontal="center"/>
    </xf>
    <xf numFmtId="44" fontId="12" fillId="4" borderId="7" xfId="2" applyFont="1" applyFill="1" applyBorder="1" applyProtection="1"/>
    <xf numFmtId="165" fontId="8" fillId="4" borderId="4" xfId="1" applyNumberFormat="1" applyFont="1" applyFill="1" applyBorder="1" applyProtection="1"/>
    <xf numFmtId="0" fontId="41" fillId="0" borderId="0" xfId="0" applyFont="1" applyAlignment="1">
      <alignment horizontal="center"/>
    </xf>
    <xf numFmtId="42" fontId="0" fillId="0" borderId="0" xfId="0" applyNumberFormat="1"/>
    <xf numFmtId="0" fontId="17" fillId="0" borderId="0" xfId="0" applyFont="1" applyAlignment="1" applyProtection="1">
      <alignment horizontal="center"/>
      <protection locked="0"/>
    </xf>
    <xf numFmtId="0" fontId="17" fillId="4" borderId="0" xfId="0" applyFont="1" applyFill="1" applyAlignment="1" applyProtection="1">
      <alignment horizontal="center"/>
      <protection locked="0"/>
    </xf>
    <xf numFmtId="7" fontId="17" fillId="4" borderId="0" xfId="0" applyNumberFormat="1" applyFont="1" applyFill="1" applyAlignment="1">
      <alignment horizontal="center"/>
    </xf>
    <xf numFmtId="7" fontId="17" fillId="4" borderId="0" xfId="0" applyNumberFormat="1" applyFont="1" applyFill="1" applyAlignment="1" applyProtection="1">
      <alignment horizontal="center"/>
      <protection locked="0"/>
    </xf>
    <xf numFmtId="0" fontId="16" fillId="4" borderId="0" xfId="0" applyFont="1" applyFill="1" applyAlignment="1">
      <alignment horizontal="left"/>
    </xf>
    <xf numFmtId="171" fontId="17" fillId="0" borderId="0" xfId="0" applyNumberFormat="1" applyFont="1" applyAlignment="1">
      <alignment horizontal="left"/>
    </xf>
    <xf numFmtId="10" fontId="17" fillId="0" borderId="0" xfId="0" applyNumberFormat="1" applyFont="1" applyAlignment="1">
      <alignment horizontal="center"/>
    </xf>
    <xf numFmtId="10" fontId="17" fillId="4" borderId="0" xfId="0" applyNumberFormat="1" applyFont="1" applyFill="1" applyAlignment="1">
      <alignment horizontal="center"/>
    </xf>
    <xf numFmtId="0" fontId="23" fillId="4" borderId="0" xfId="0" applyFont="1" applyFill="1"/>
    <xf numFmtId="168" fontId="17" fillId="4" borderId="0" xfId="0" applyNumberFormat="1" applyFont="1" applyFill="1" applyAlignment="1">
      <alignment horizontal="center" vertical="center"/>
    </xf>
    <xf numFmtId="172" fontId="17" fillId="4" borderId="0" xfId="0" applyNumberFormat="1" applyFont="1" applyFill="1" applyAlignment="1" applyProtection="1">
      <alignment horizontal="center" vertical="center"/>
      <protection locked="0"/>
    </xf>
    <xf numFmtId="8" fontId="17" fillId="4" borderId="0" xfId="0" applyNumberFormat="1" applyFont="1" applyFill="1" applyAlignment="1" applyProtection="1">
      <alignment horizontal="center" vertical="center"/>
      <protection locked="0"/>
    </xf>
    <xf numFmtId="172" fontId="17" fillId="4" borderId="0" xfId="0" applyNumberFormat="1" applyFont="1" applyFill="1" applyAlignment="1">
      <alignment horizontal="center" vertical="center"/>
    </xf>
    <xf numFmtId="2" fontId="21" fillId="0" borderId="0" xfId="0" applyNumberFormat="1" applyFont="1" applyAlignment="1">
      <alignment horizontal="center"/>
    </xf>
    <xf numFmtId="14" fontId="21" fillId="0" borderId="0" xfId="0" applyNumberFormat="1" applyFont="1" applyAlignment="1">
      <alignment horizontal="center"/>
    </xf>
    <xf numFmtId="0" fontId="21" fillId="0" borderId="0" xfId="0" applyFont="1" applyAlignment="1" applyProtection="1">
      <alignment horizontal="left"/>
      <protection locked="0"/>
    </xf>
    <xf numFmtId="0" fontId="17" fillId="4" borderId="1" xfId="0" applyFont="1" applyFill="1" applyBorder="1" applyAlignment="1">
      <alignment horizontal="center"/>
    </xf>
    <xf numFmtId="0" fontId="17" fillId="4" borderId="1" xfId="0" applyFont="1" applyFill="1" applyBorder="1"/>
    <xf numFmtId="0" fontId="16" fillId="4" borderId="8" xfId="0" applyFont="1" applyFill="1" applyBorder="1"/>
    <xf numFmtId="0" fontId="17" fillId="4" borderId="2" xfId="0" applyFont="1" applyFill="1" applyBorder="1" applyAlignment="1">
      <alignment horizontal="center"/>
    </xf>
    <xf numFmtId="0" fontId="17" fillId="4" borderId="2" xfId="0" applyFont="1" applyFill="1" applyBorder="1"/>
    <xf numFmtId="171" fontId="17" fillId="0" borderId="1" xfId="0" applyNumberFormat="1" applyFont="1" applyBorder="1" applyAlignment="1">
      <alignment horizontal="left"/>
    </xf>
    <xf numFmtId="171" fontId="17" fillId="0" borderId="8" xfId="0" applyNumberFormat="1" applyFont="1" applyBorder="1" applyAlignment="1">
      <alignment horizontal="left"/>
    </xf>
    <xf numFmtId="173" fontId="17" fillId="9" borderId="1" xfId="0" applyNumberFormat="1" applyFont="1" applyFill="1" applyBorder="1" applyAlignment="1" applyProtection="1">
      <alignment horizontal="center"/>
      <protection locked="0"/>
    </xf>
    <xf numFmtId="0" fontId="17" fillId="9" borderId="1" xfId="0" applyFont="1" applyFill="1" applyBorder="1" applyProtection="1">
      <protection locked="0"/>
    </xf>
    <xf numFmtId="0" fontId="25" fillId="11" borderId="1" xfId="0" applyFont="1" applyFill="1" applyBorder="1" applyAlignment="1">
      <alignment horizontal="center" vertical="center" wrapText="1"/>
    </xf>
    <xf numFmtId="42" fontId="35" fillId="0" borderId="0" xfId="0" applyNumberFormat="1" applyFont="1" applyAlignment="1">
      <alignment wrapText="1"/>
    </xf>
    <xf numFmtId="1" fontId="35" fillId="0" borderId="0" xfId="0" applyNumberFormat="1" applyFont="1"/>
    <xf numFmtId="0" fontId="35" fillId="0" borderId="1" xfId="0" applyFont="1" applyBorder="1" applyAlignment="1">
      <alignment horizontal="center"/>
    </xf>
    <xf numFmtId="1" fontId="35" fillId="0" borderId="1" xfId="0" applyNumberFormat="1" applyFont="1" applyBorder="1" applyAlignment="1">
      <alignment wrapText="1"/>
    </xf>
    <xf numFmtId="0" fontId="42" fillId="0" borderId="6" xfId="0" applyFont="1" applyBorder="1" applyAlignment="1">
      <alignment wrapText="1"/>
    </xf>
    <xf numFmtId="0" fontId="35" fillId="0" borderId="7" xfId="0" applyFont="1" applyBorder="1" applyAlignment="1">
      <alignment horizontal="center" wrapText="1"/>
    </xf>
    <xf numFmtId="0" fontId="35" fillId="0" borderId="7" xfId="0" applyFont="1" applyBorder="1" applyAlignment="1">
      <alignment wrapText="1"/>
    </xf>
    <xf numFmtId="166" fontId="35" fillId="0" borderId="4" xfId="0" applyNumberFormat="1" applyFont="1" applyBorder="1" applyAlignment="1">
      <alignment wrapText="1"/>
    </xf>
    <xf numFmtId="42" fontId="35" fillId="0" borderId="8" xfId="0" applyNumberFormat="1" applyFont="1" applyBorder="1" applyAlignment="1">
      <alignment wrapText="1"/>
    </xf>
    <xf numFmtId="166" fontId="35" fillId="0" borderId="2" xfId="0" applyNumberFormat="1" applyFont="1" applyBorder="1"/>
    <xf numFmtId="42" fontId="35" fillId="0" borderId="9" xfId="0" applyNumberFormat="1" applyFont="1" applyBorder="1" applyAlignment="1">
      <alignment wrapText="1"/>
    </xf>
    <xf numFmtId="0" fontId="35" fillId="0" borderId="5" xfId="0" applyFont="1" applyBorder="1" applyAlignment="1">
      <alignment horizontal="center"/>
    </xf>
    <xf numFmtId="1" fontId="35" fillId="0" borderId="5" xfId="0" applyNumberFormat="1" applyFont="1" applyBorder="1" applyAlignment="1">
      <alignment wrapText="1"/>
    </xf>
    <xf numFmtId="166" fontId="35" fillId="0" borderId="3" xfId="0" applyNumberFormat="1" applyFont="1" applyBorder="1"/>
    <xf numFmtId="0" fontId="20" fillId="0" borderId="0" xfId="0" applyFont="1"/>
    <xf numFmtId="0" fontId="31" fillId="0" borderId="0" xfId="0" applyFont="1"/>
    <xf numFmtId="0" fontId="2" fillId="0" borderId="0" xfId="0" applyFont="1" applyAlignment="1">
      <alignment vertical="top" wrapText="1"/>
    </xf>
    <xf numFmtId="0" fontId="2" fillId="0" borderId="0" xfId="0" applyFont="1" applyAlignment="1">
      <alignment wrapText="1"/>
    </xf>
    <xf numFmtId="0" fontId="2" fillId="0" borderId="0" xfId="0" applyFont="1" applyAlignment="1">
      <alignment horizontal="left"/>
    </xf>
    <xf numFmtId="0" fontId="31" fillId="0" borderId="0" xfId="0" applyFont="1" applyAlignment="1">
      <alignment horizontal="left"/>
    </xf>
    <xf numFmtId="0" fontId="32" fillId="0" borderId="0" xfId="0" applyFont="1"/>
    <xf numFmtId="42" fontId="8" fillId="2" borderId="28" xfId="0" applyNumberFormat="1" applyFont="1" applyFill="1" applyBorder="1" applyAlignment="1">
      <alignment vertical="center"/>
    </xf>
    <xf numFmtId="42" fontId="8" fillId="2" borderId="38" xfId="0" applyNumberFormat="1" applyFont="1" applyFill="1" applyBorder="1" applyAlignment="1">
      <alignment vertical="center"/>
    </xf>
    <xf numFmtId="42" fontId="8" fillId="2" borderId="0" xfId="0" applyNumberFormat="1" applyFont="1" applyFill="1" applyAlignment="1">
      <alignment vertical="center"/>
    </xf>
    <xf numFmtId="164" fontId="8" fillId="0" borderId="39" xfId="2" applyNumberFormat="1" applyFont="1" applyFill="1" applyBorder="1" applyAlignment="1" applyProtection="1">
      <alignment horizontal="left"/>
    </xf>
    <xf numFmtId="164" fontId="8" fillId="12" borderId="2" xfId="2" applyNumberFormat="1" applyFont="1" applyFill="1" applyBorder="1" applyAlignment="1" applyProtection="1">
      <alignment horizontal="left"/>
    </xf>
    <xf numFmtId="164" fontId="8" fillId="12" borderId="2" xfId="0" applyNumberFormat="1" applyFont="1" applyFill="1" applyBorder="1"/>
    <xf numFmtId="164" fontId="8" fillId="12" borderId="27" xfId="0" applyNumberFormat="1" applyFont="1" applyFill="1" applyBorder="1"/>
    <xf numFmtId="164" fontId="8" fillId="12" borderId="8" xfId="0" applyNumberFormat="1" applyFont="1" applyFill="1" applyBorder="1"/>
    <xf numFmtId="164" fontId="8" fillId="12" borderId="1" xfId="0" applyNumberFormat="1" applyFont="1" applyFill="1" applyBorder="1"/>
    <xf numFmtId="164" fontId="8" fillId="12" borderId="28" xfId="0" applyNumberFormat="1" applyFont="1" applyFill="1" applyBorder="1"/>
    <xf numFmtId="164" fontId="8" fillId="12" borderId="40" xfId="0" applyNumberFormat="1" applyFont="1" applyFill="1" applyBorder="1"/>
    <xf numFmtId="42" fontId="8" fillId="12" borderId="28" xfId="0" applyNumberFormat="1" applyFont="1" applyFill="1" applyBorder="1" applyAlignment="1">
      <alignment vertical="center"/>
    </xf>
    <xf numFmtId="42" fontId="8" fillId="12" borderId="2" xfId="0" applyNumberFormat="1" applyFont="1" applyFill="1" applyBorder="1" applyAlignment="1">
      <alignment vertical="center"/>
    </xf>
    <xf numFmtId="164" fontId="8" fillId="12" borderId="26" xfId="0" applyNumberFormat="1" applyFont="1" applyFill="1" applyBorder="1"/>
    <xf numFmtId="164" fontId="8" fillId="12" borderId="42" xfId="0" applyNumberFormat="1" applyFont="1" applyFill="1" applyBorder="1"/>
    <xf numFmtId="164" fontId="8" fillId="12" borderId="21" xfId="0" applyNumberFormat="1" applyFont="1" applyFill="1" applyBorder="1"/>
    <xf numFmtId="164" fontId="8" fillId="12" borderId="43" xfId="0" applyNumberFormat="1" applyFont="1" applyFill="1" applyBorder="1"/>
    <xf numFmtId="42" fontId="8" fillId="12" borderId="21" xfId="0" applyNumberFormat="1" applyFont="1" applyFill="1" applyBorder="1" applyAlignment="1">
      <alignment vertical="center"/>
    </xf>
    <xf numFmtId="42" fontId="8" fillId="12" borderId="27" xfId="0" applyNumberFormat="1" applyFont="1" applyFill="1" applyBorder="1" applyAlignment="1">
      <alignment vertical="center"/>
    </xf>
    <xf numFmtId="164" fontId="8" fillId="12" borderId="9" xfId="2" applyNumberFormat="1" applyFont="1" applyFill="1" applyBorder="1" applyAlignment="1" applyProtection="1">
      <alignment horizontal="left"/>
    </xf>
    <xf numFmtId="164" fontId="8" fillId="12" borderId="5" xfId="2" applyNumberFormat="1" applyFont="1" applyFill="1" applyBorder="1" applyAlignment="1" applyProtection="1">
      <alignment horizontal="left"/>
    </xf>
    <xf numFmtId="164" fontId="8" fillId="12" borderId="29" xfId="2" applyNumberFormat="1" applyFont="1" applyFill="1" applyBorder="1" applyAlignment="1" applyProtection="1">
      <alignment horizontal="left"/>
    </xf>
    <xf numFmtId="164" fontId="8" fillId="12" borderId="44" xfId="2" applyNumberFormat="1" applyFont="1" applyFill="1" applyBorder="1" applyAlignment="1" applyProtection="1">
      <alignment horizontal="left"/>
    </xf>
    <xf numFmtId="42" fontId="8" fillId="12" borderId="29" xfId="0" applyNumberFormat="1" applyFont="1" applyFill="1" applyBorder="1" applyAlignment="1">
      <alignment vertical="center"/>
    </xf>
    <xf numFmtId="42" fontId="8" fillId="12" borderId="3" xfId="0" applyNumberFormat="1" applyFont="1" applyFill="1" applyBorder="1" applyAlignment="1">
      <alignment vertical="center"/>
    </xf>
    <xf numFmtId="164" fontId="8" fillId="12" borderId="3" xfId="2" applyNumberFormat="1" applyFont="1" applyFill="1" applyBorder="1" applyAlignment="1" applyProtection="1">
      <alignment horizontal="left"/>
    </xf>
    <xf numFmtId="0" fontId="42" fillId="0" borderId="0" xfId="0" applyFont="1" applyAlignment="1">
      <alignment wrapText="1"/>
    </xf>
    <xf numFmtId="0" fontId="35" fillId="4" borderId="30" xfId="0" applyFont="1" applyFill="1" applyBorder="1"/>
    <xf numFmtId="0" fontId="35" fillId="4" borderId="1" xfId="0" applyFont="1" applyFill="1" applyBorder="1" applyProtection="1">
      <protection locked="0"/>
    </xf>
    <xf numFmtId="42" fontId="35" fillId="0" borderId="42" xfId="0" applyNumberFormat="1" applyFont="1" applyBorder="1" applyAlignment="1">
      <alignment vertical="center"/>
    </xf>
    <xf numFmtId="0" fontId="8" fillId="2" borderId="38" xfId="0" applyFont="1" applyFill="1" applyBorder="1" applyAlignment="1">
      <alignment horizontal="center" vertical="top" wrapText="1"/>
    </xf>
    <xf numFmtId="0" fontId="8" fillId="2" borderId="4" xfId="0" applyFont="1" applyFill="1" applyBorder="1" applyAlignment="1">
      <alignment horizontal="center" vertical="top" wrapText="1"/>
    </xf>
    <xf numFmtId="0" fontId="35" fillId="13" borderId="4" xfId="0" applyFont="1" applyFill="1" applyBorder="1" applyProtection="1">
      <protection locked="0"/>
    </xf>
    <xf numFmtId="0" fontId="35" fillId="13" borderId="2" xfId="0" applyFont="1" applyFill="1" applyBorder="1" applyProtection="1">
      <protection locked="0"/>
    </xf>
    <xf numFmtId="0" fontId="35" fillId="13" borderId="1" xfId="0" applyFont="1" applyFill="1" applyBorder="1" applyAlignment="1">
      <alignment horizontal="center"/>
    </xf>
    <xf numFmtId="0" fontId="35" fillId="13" borderId="1" xfId="0" applyFont="1" applyFill="1" applyBorder="1"/>
    <xf numFmtId="42" fontId="35" fillId="13" borderId="1" xfId="0" applyNumberFormat="1" applyFont="1" applyFill="1" applyBorder="1" applyProtection="1">
      <protection locked="0"/>
    </xf>
    <xf numFmtId="42" fontId="35" fillId="13" borderId="5" xfId="0" applyNumberFormat="1" applyFont="1" applyFill="1" applyBorder="1" applyProtection="1">
      <protection locked="0"/>
    </xf>
    <xf numFmtId="0" fontId="35" fillId="13" borderId="1" xfId="0" applyFont="1" applyFill="1" applyBorder="1" applyAlignment="1" applyProtection="1">
      <alignment horizontal="center"/>
      <protection locked="0"/>
    </xf>
    <xf numFmtId="0" fontId="35" fillId="13" borderId="35" xfId="0" applyFont="1" applyFill="1" applyBorder="1" applyProtection="1">
      <protection locked="0"/>
    </xf>
    <xf numFmtId="0" fontId="35" fillId="13" borderId="27" xfId="0" applyFont="1" applyFill="1" applyBorder="1" applyProtection="1">
      <protection locked="0"/>
    </xf>
    <xf numFmtId="0" fontId="35" fillId="13" borderId="1" xfId="0" applyFont="1" applyFill="1" applyBorder="1" applyProtection="1">
      <protection locked="0"/>
    </xf>
    <xf numFmtId="37" fontId="35" fillId="13" borderId="1" xfId="0" applyNumberFormat="1" applyFont="1" applyFill="1" applyBorder="1" applyAlignment="1">
      <alignment vertical="center"/>
    </xf>
    <xf numFmtId="37" fontId="35" fillId="13" borderId="5" xfId="0" applyNumberFormat="1" applyFont="1" applyFill="1" applyBorder="1" applyAlignment="1">
      <alignment vertical="center"/>
    </xf>
    <xf numFmtId="42" fontId="35" fillId="13" borderId="1" xfId="0" applyNumberFormat="1" applyFont="1" applyFill="1" applyBorder="1" applyAlignment="1">
      <alignment vertical="center"/>
    </xf>
    <xf numFmtId="0" fontId="35" fillId="13" borderId="11" xfId="0" applyFont="1" applyFill="1" applyBorder="1" applyProtection="1">
      <protection locked="0"/>
    </xf>
    <xf numFmtId="0" fontId="35" fillId="13" borderId="28" xfId="0" applyFont="1" applyFill="1" applyBorder="1" applyProtection="1">
      <protection locked="0"/>
    </xf>
    <xf numFmtId="0" fontId="35" fillId="13" borderId="41" xfId="0" applyFont="1" applyFill="1" applyBorder="1" applyProtection="1">
      <protection locked="0"/>
    </xf>
    <xf numFmtId="0" fontId="35" fillId="13" borderId="45" xfId="0" applyFont="1" applyFill="1" applyBorder="1" applyProtection="1">
      <protection locked="0"/>
    </xf>
    <xf numFmtId="0" fontId="35" fillId="13" borderId="21" xfId="0" applyFont="1" applyFill="1" applyBorder="1" applyAlignment="1" applyProtection="1">
      <alignment horizontal="center"/>
      <protection locked="0"/>
    </xf>
    <xf numFmtId="0" fontId="0" fillId="13" borderId="22" xfId="0" applyFill="1" applyBorder="1"/>
    <xf numFmtId="0" fontId="0" fillId="13" borderId="46" xfId="0" applyFill="1" applyBorder="1"/>
    <xf numFmtId="0" fontId="35" fillId="13" borderId="23" xfId="0" applyFont="1" applyFill="1" applyBorder="1" applyAlignment="1" applyProtection="1">
      <alignment horizontal="center"/>
      <protection locked="0"/>
    </xf>
    <xf numFmtId="0" fontId="0" fillId="13" borderId="18" xfId="0" applyFill="1" applyBorder="1"/>
    <xf numFmtId="0" fontId="0" fillId="13" borderId="47" xfId="0" applyFill="1" applyBorder="1"/>
    <xf numFmtId="0" fontId="33" fillId="0" borderId="0" xfId="0" applyFont="1"/>
    <xf numFmtId="0" fontId="16" fillId="0" borderId="0" xfId="0" applyFont="1" applyProtection="1">
      <protection locked="0"/>
    </xf>
    <xf numFmtId="49" fontId="35" fillId="0" borderId="0" xfId="0" applyNumberFormat="1" applyFont="1" applyAlignment="1">
      <alignment wrapText="1"/>
    </xf>
    <xf numFmtId="165" fontId="2" fillId="0" borderId="0" xfId="1" applyNumberFormat="1"/>
    <xf numFmtId="164" fontId="2" fillId="0" borderId="0" xfId="2" applyNumberFormat="1"/>
    <xf numFmtId="0" fontId="17" fillId="9" borderId="28" xfId="0" applyFont="1" applyFill="1" applyBorder="1" applyAlignment="1" applyProtection="1">
      <alignment horizontal="left"/>
      <protection locked="0"/>
    </xf>
    <xf numFmtId="0" fontId="17" fillId="9" borderId="41" xfId="0" applyFont="1" applyFill="1" applyBorder="1" applyAlignment="1" applyProtection="1">
      <alignment horizontal="left"/>
      <protection locked="0"/>
    </xf>
    <xf numFmtId="0" fontId="17" fillId="9" borderId="37" xfId="0" applyFont="1" applyFill="1" applyBorder="1" applyAlignment="1" applyProtection="1">
      <alignment horizontal="left"/>
      <protection locked="0"/>
    </xf>
    <xf numFmtId="0" fontId="17" fillId="0" borderId="8" xfId="0" applyFont="1" applyBorder="1" applyAlignment="1">
      <alignment horizontal="left"/>
    </xf>
    <xf numFmtId="0" fontId="17" fillId="9" borderId="1" xfId="0" applyFont="1" applyFill="1" applyBorder="1" applyAlignment="1" applyProtection="1">
      <alignment horizontal="center"/>
      <protection locked="0"/>
    </xf>
    <xf numFmtId="0" fontId="17" fillId="9" borderId="2" xfId="0" applyFont="1" applyFill="1" applyBorder="1" applyAlignment="1" applyProtection="1">
      <alignment horizontal="center"/>
      <protection locked="0"/>
    </xf>
    <xf numFmtId="0" fontId="17" fillId="4" borderId="0" xfId="0" applyFont="1" applyFill="1" applyAlignment="1">
      <alignment horizontal="left"/>
    </xf>
    <xf numFmtId="0" fontId="35" fillId="0" borderId="0" xfId="0" applyFont="1" applyAlignment="1">
      <alignment horizontal="center"/>
    </xf>
    <xf numFmtId="0" fontId="8" fillId="4" borderId="1" xfId="0" applyFont="1" applyFill="1" applyBorder="1" applyAlignment="1">
      <alignment horizontal="center"/>
    </xf>
    <xf numFmtId="0" fontId="2" fillId="0" borderId="0" xfId="0" applyFont="1" applyAlignment="1">
      <alignment horizontal="left" wrapText="1"/>
    </xf>
    <xf numFmtId="0" fontId="13" fillId="2" borderId="7" xfId="0" applyFont="1" applyFill="1" applyBorder="1" applyAlignment="1">
      <alignment horizontal="center" vertical="center" wrapText="1"/>
    </xf>
    <xf numFmtId="0" fontId="7" fillId="2" borderId="0" xfId="0" applyFont="1" applyFill="1" applyAlignment="1">
      <alignment horizontal="center" vertical="center"/>
    </xf>
    <xf numFmtId="0" fontId="0" fillId="2" borderId="0" xfId="0" applyFill="1" applyAlignment="1">
      <alignment horizontal="center"/>
    </xf>
    <xf numFmtId="0" fontId="8" fillId="2" borderId="0" xfId="0" applyFont="1" applyFill="1" applyAlignment="1">
      <alignment vertical="center" wrapText="1"/>
    </xf>
    <xf numFmtId="0" fontId="0" fillId="0" borderId="0" xfId="0" applyAlignment="1">
      <alignment wrapText="1"/>
    </xf>
    <xf numFmtId="0" fontId="8" fillId="4" borderId="0" xfId="0" applyFont="1" applyFill="1" applyAlignment="1">
      <alignment horizontal="center" vertical="center"/>
    </xf>
    <xf numFmtId="0" fontId="8" fillId="2" borderId="0" xfId="0" applyFont="1" applyFill="1" applyAlignment="1">
      <alignment horizontal="center" vertical="center"/>
    </xf>
    <xf numFmtId="0" fontId="8" fillId="4" borderId="7" xfId="0" applyFont="1" applyFill="1" applyBorder="1" applyAlignment="1">
      <alignment horizontal="center"/>
    </xf>
    <xf numFmtId="0" fontId="8" fillId="4" borderId="37" xfId="0" applyFont="1" applyFill="1" applyBorder="1" applyAlignment="1">
      <alignment horizontal="center"/>
    </xf>
    <xf numFmtId="0" fontId="39" fillId="0" borderId="0" xfId="0" applyFont="1" applyAlignment="1">
      <alignment horizontal="center" wrapText="1"/>
    </xf>
    <xf numFmtId="0" fontId="35" fillId="0" borderId="0" xfId="0" applyFont="1" applyAlignment="1">
      <alignment horizontal="left"/>
    </xf>
    <xf numFmtId="0" fontId="8" fillId="0" borderId="18" xfId="0" applyFont="1" applyBorder="1" applyAlignment="1">
      <alignment horizontal="right" vertical="center"/>
    </xf>
    <xf numFmtId="0" fontId="2" fillId="2" borderId="36" xfId="0" applyFont="1" applyFill="1" applyBorder="1"/>
    <xf numFmtId="0" fontId="2" fillId="2" borderId="0" xfId="0" applyFont="1" applyFill="1"/>
    <xf numFmtId="0" fontId="12" fillId="2" borderId="1" xfId="0" applyFont="1" applyFill="1" applyBorder="1" applyAlignment="1">
      <alignment horizontal="center"/>
    </xf>
    <xf numFmtId="165" fontId="9" fillId="5" borderId="1" xfId="1" applyNumberFormat="1" applyFont="1" applyFill="1" applyBorder="1" applyAlignment="1" applyProtection="1">
      <alignment horizontal="center"/>
    </xf>
    <xf numFmtId="0" fontId="12" fillId="2" borderId="1" xfId="0" applyFont="1" applyFill="1" applyBorder="1"/>
    <xf numFmtId="44" fontId="12" fillId="2" borderId="1" xfId="2" applyFont="1" applyFill="1" applyBorder="1" applyAlignment="1" applyProtection="1">
      <alignment horizontal="center"/>
    </xf>
    <xf numFmtId="0" fontId="2" fillId="5" borderId="1" xfId="0" applyFont="1" applyFill="1" applyBorder="1"/>
    <xf numFmtId="165" fontId="2" fillId="5" borderId="1" xfId="1" applyNumberFormat="1" applyFont="1" applyFill="1" applyBorder="1" applyAlignment="1" applyProtection="1">
      <alignment horizontal="center"/>
    </xf>
    <xf numFmtId="44" fontId="2" fillId="5" borderId="1" xfId="2" applyFont="1" applyFill="1" applyBorder="1" applyProtection="1"/>
    <xf numFmtId="0" fontId="2" fillId="4" borderId="0" xfId="0" applyFont="1" applyFill="1" applyAlignment="1">
      <alignment horizontal="center"/>
    </xf>
    <xf numFmtId="44" fontId="2" fillId="0" borderId="0" xfId="2" applyFont="1"/>
    <xf numFmtId="44" fontId="2" fillId="4" borderId="0" xfId="2" applyFont="1" applyFill="1" applyBorder="1"/>
    <xf numFmtId="42" fontId="2" fillId="5" borderId="1" xfId="2" applyNumberFormat="1" applyFont="1" applyFill="1" applyBorder="1" applyProtection="1"/>
    <xf numFmtId="42" fontId="2" fillId="0" borderId="0" xfId="0" applyNumberFormat="1" applyFont="1"/>
    <xf numFmtId="42" fontId="9" fillId="0" borderId="24" xfId="2" applyNumberFormat="1" applyFont="1" applyBorder="1"/>
    <xf numFmtId="164" fontId="2" fillId="5" borderId="1" xfId="2" applyNumberFormat="1" applyFont="1" applyFill="1" applyBorder="1" applyProtection="1"/>
    <xf numFmtId="0" fontId="2" fillId="6" borderId="5" xfId="0" applyFont="1" applyFill="1" applyBorder="1"/>
    <xf numFmtId="165" fontId="2" fillId="6" borderId="5" xfId="1" applyNumberFormat="1" applyFont="1" applyFill="1" applyBorder="1" applyAlignment="1" applyProtection="1">
      <alignment horizontal="center"/>
    </xf>
    <xf numFmtId="165" fontId="2" fillId="6" borderId="5" xfId="1" applyNumberFormat="1" applyFont="1" applyFill="1" applyBorder="1" applyProtection="1"/>
    <xf numFmtId="44" fontId="2" fillId="6" borderId="5" xfId="2" applyFont="1" applyFill="1" applyBorder="1" applyProtection="1"/>
    <xf numFmtId="0" fontId="2" fillId="4" borderId="0" xfId="0" applyFont="1" applyFill="1"/>
    <xf numFmtId="165" fontId="2" fillId="4" borderId="0" xfId="1" applyNumberFormat="1" applyFont="1" applyFill="1" applyBorder="1" applyAlignment="1" applyProtection="1">
      <alignment horizontal="center"/>
    </xf>
    <xf numFmtId="165" fontId="2" fillId="4" borderId="0" xfId="1" applyNumberFormat="1" applyFont="1" applyFill="1" applyBorder="1" applyProtection="1"/>
    <xf numFmtId="44" fontId="2" fillId="4" borderId="0" xfId="2" applyFont="1" applyFill="1" applyBorder="1" applyProtection="1"/>
    <xf numFmtId="165" fontId="2" fillId="5" borderId="1" xfId="1" applyNumberFormat="1" applyFont="1" applyFill="1" applyBorder="1" applyProtection="1"/>
    <xf numFmtId="0" fontId="2" fillId="6" borderId="5" xfId="0" applyFont="1" applyFill="1" applyBorder="1" applyAlignment="1">
      <alignment horizontal="center"/>
    </xf>
    <xf numFmtId="165" fontId="2" fillId="6" borderId="5" xfId="2" applyNumberFormat="1" applyFont="1" applyFill="1" applyBorder="1" applyProtection="1"/>
    <xf numFmtId="165" fontId="2" fillId="2" borderId="0" xfId="1" applyNumberFormat="1" applyFont="1" applyFill="1" applyBorder="1" applyAlignment="1" applyProtection="1">
      <alignment horizontal="center"/>
    </xf>
    <xf numFmtId="165" fontId="2" fillId="2" borderId="0" xfId="2" applyNumberFormat="1" applyFont="1" applyFill="1" applyBorder="1" applyProtection="1"/>
    <xf numFmtId="44" fontId="2" fillId="2" borderId="0" xfId="2" applyFont="1" applyFill="1" applyBorder="1" applyProtection="1"/>
    <xf numFmtId="44" fontId="2" fillId="0" borderId="0" xfId="2" applyFont="1" applyBorder="1" applyProtection="1"/>
    <xf numFmtId="1" fontId="2" fillId="4" borderId="0" xfId="0" applyNumberFormat="1" applyFont="1" applyFill="1" applyAlignment="1">
      <alignment horizontal="center"/>
    </xf>
    <xf numFmtId="165" fontId="9" fillId="10" borderId="1" xfId="1" applyNumberFormat="1" applyFont="1" applyFill="1" applyBorder="1" applyAlignment="1" applyProtection="1">
      <alignment horizontal="center"/>
    </xf>
    <xf numFmtId="0" fontId="2" fillId="10" borderId="1" xfId="0" applyFont="1" applyFill="1" applyBorder="1"/>
    <xf numFmtId="165" fontId="2" fillId="10" borderId="1" xfId="1" applyNumberFormat="1" applyFont="1" applyFill="1" applyBorder="1" applyAlignment="1" applyProtection="1">
      <alignment horizontal="center"/>
    </xf>
    <xf numFmtId="44" fontId="2" fillId="10" borderId="1" xfId="2" applyFont="1" applyFill="1" applyBorder="1" applyProtection="1"/>
    <xf numFmtId="42" fontId="2" fillId="10" borderId="1" xfId="2" applyNumberFormat="1" applyFont="1" applyFill="1" applyBorder="1" applyProtection="1"/>
    <xf numFmtId="164" fontId="2" fillId="10" borderId="1" xfId="2" applyNumberFormat="1" applyFont="1" applyFill="1" applyBorder="1" applyProtection="1"/>
    <xf numFmtId="165" fontId="2" fillId="10" borderId="1" xfId="1" applyNumberFormat="1" applyFont="1" applyFill="1" applyBorder="1" applyProtection="1"/>
    <xf numFmtId="0" fontId="17" fillId="0" borderId="8" xfId="0" applyFont="1" applyBorder="1" applyAlignment="1">
      <alignment horizontal="left"/>
    </xf>
    <xf numFmtId="0" fontId="17" fillId="0" borderId="1" xfId="0" applyFont="1" applyBorder="1" applyAlignment="1">
      <alignment horizontal="left"/>
    </xf>
    <xf numFmtId="0" fontId="17" fillId="9" borderId="1" xfId="0" applyFont="1" applyFill="1" applyBorder="1" applyAlignment="1" applyProtection="1">
      <alignment horizontal="left"/>
      <protection locked="0"/>
    </xf>
    <xf numFmtId="0" fontId="17" fillId="9" borderId="2" xfId="0" applyFont="1" applyFill="1" applyBorder="1" applyAlignment="1" applyProtection="1">
      <alignment horizontal="left"/>
      <protection locked="0"/>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2" xfId="0" applyFont="1" applyFill="1" applyBorder="1" applyAlignment="1">
      <alignment horizontal="center" vertical="center"/>
    </xf>
    <xf numFmtId="0" fontId="0" fillId="9" borderId="1" xfId="0" applyFill="1" applyBorder="1" applyAlignment="1" applyProtection="1">
      <alignment horizontal="left"/>
      <protection locked="0"/>
    </xf>
    <xf numFmtId="0" fontId="0" fillId="9" borderId="2" xfId="0" applyFill="1" applyBorder="1" applyAlignment="1" applyProtection="1">
      <alignment horizontal="left"/>
      <protection locked="0"/>
    </xf>
    <xf numFmtId="0" fontId="16" fillId="4" borderId="1" xfId="0" applyFont="1" applyFill="1" applyBorder="1" applyAlignment="1">
      <alignment horizontal="center" vertical="center" wrapText="1"/>
    </xf>
    <xf numFmtId="0" fontId="16" fillId="4" borderId="6" xfId="0" applyFont="1" applyFill="1" applyBorder="1" applyAlignment="1">
      <alignment horizontal="center"/>
    </xf>
    <xf numFmtId="0" fontId="16" fillId="4" borderId="7" xfId="0" applyFont="1" applyFill="1" applyBorder="1" applyAlignment="1">
      <alignment horizontal="center"/>
    </xf>
    <xf numFmtId="0" fontId="16" fillId="4" borderId="4" xfId="0" applyFont="1" applyFill="1" applyBorder="1" applyAlignment="1">
      <alignment horizontal="center"/>
    </xf>
    <xf numFmtId="0" fontId="17" fillId="9" borderId="21" xfId="0" applyFont="1" applyFill="1" applyBorder="1" applyAlignment="1" applyProtection="1">
      <alignment horizontal="left" vertical="top" wrapText="1"/>
      <protection locked="0"/>
    </xf>
    <xf numFmtId="0" fontId="17" fillId="9" borderId="22" xfId="0" applyFont="1" applyFill="1" applyBorder="1" applyAlignment="1" applyProtection="1">
      <alignment horizontal="left" vertical="top" wrapText="1"/>
      <protection locked="0"/>
    </xf>
    <xf numFmtId="0" fontId="17" fillId="9" borderId="15" xfId="0" applyFont="1" applyFill="1" applyBorder="1" applyAlignment="1" applyProtection="1">
      <alignment horizontal="left" vertical="top" wrapText="1"/>
      <protection locked="0"/>
    </xf>
    <xf numFmtId="0" fontId="17" fillId="9" borderId="23" xfId="0" applyFont="1" applyFill="1" applyBorder="1" applyAlignment="1" applyProtection="1">
      <alignment horizontal="left" vertical="top" wrapText="1"/>
      <protection locked="0"/>
    </xf>
    <xf numFmtId="0" fontId="17" fillId="9" borderId="18" xfId="0" applyFont="1" applyFill="1" applyBorder="1" applyAlignment="1" applyProtection="1">
      <alignment horizontal="left" vertical="top" wrapText="1"/>
      <protection locked="0"/>
    </xf>
    <xf numFmtId="0" fontId="17" fillId="9" borderId="19" xfId="0" applyFont="1" applyFill="1" applyBorder="1" applyAlignment="1" applyProtection="1">
      <alignment horizontal="left" vertical="top" wrapText="1"/>
      <protection locked="0"/>
    </xf>
    <xf numFmtId="0" fontId="16" fillId="4" borderId="21" xfId="0" applyFont="1" applyFill="1" applyBorder="1" applyAlignment="1">
      <alignment horizontal="center" vertical="center"/>
    </xf>
    <xf numFmtId="0" fontId="16" fillId="4" borderId="22"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8" xfId="0" applyFont="1" applyFill="1" applyBorder="1" applyAlignment="1">
      <alignment horizontal="center" wrapText="1"/>
    </xf>
    <xf numFmtId="0" fontId="16" fillId="4" borderId="37" xfId="0" applyFont="1" applyFill="1" applyBorder="1" applyAlignment="1">
      <alignment horizontal="center" wrapText="1"/>
    </xf>
    <xf numFmtId="0" fontId="0" fillId="9" borderId="1" xfId="0" applyFill="1" applyBorder="1" applyAlignment="1" applyProtection="1">
      <protection locked="0"/>
    </xf>
    <xf numFmtId="0" fontId="0" fillId="9" borderId="2" xfId="0" applyFill="1" applyBorder="1" applyAlignment="1" applyProtection="1">
      <protection locked="0"/>
    </xf>
    <xf numFmtId="0" fontId="17" fillId="9" borderId="1" xfId="4" applyFont="1" applyFill="1" applyBorder="1" applyAlignment="1">
      <alignment horizontal="center"/>
    </xf>
    <xf numFmtId="0" fontId="17" fillId="9" borderId="2" xfId="4" applyFont="1" applyFill="1" applyBorder="1" applyAlignment="1">
      <alignment horizontal="center"/>
    </xf>
    <xf numFmtId="0" fontId="17" fillId="9" borderId="1" xfId="0" applyFont="1" applyFill="1" applyBorder="1" applyAlignment="1">
      <alignment horizontal="center"/>
    </xf>
    <xf numFmtId="0" fontId="17" fillId="9" borderId="2" xfId="0" applyFont="1" applyFill="1" applyBorder="1" applyAlignment="1">
      <alignment horizontal="center"/>
    </xf>
    <xf numFmtId="0" fontId="17" fillId="4" borderId="0" xfId="0" applyFont="1" applyFill="1" applyAlignment="1">
      <alignment horizontal="left"/>
    </xf>
    <xf numFmtId="0" fontId="16" fillId="4" borderId="28" xfId="0" applyFont="1" applyFill="1" applyBorder="1" applyAlignment="1">
      <alignment horizontal="center"/>
    </xf>
    <xf numFmtId="0" fontId="16" fillId="4" borderId="41" xfId="0" applyFont="1" applyFill="1" applyBorder="1" applyAlignment="1">
      <alignment horizontal="center"/>
    </xf>
    <xf numFmtId="0" fontId="16" fillId="4" borderId="37" xfId="0" applyFont="1" applyFill="1" applyBorder="1" applyAlignment="1">
      <alignment horizontal="center"/>
    </xf>
    <xf numFmtId="0" fontId="17" fillId="0" borderId="22" xfId="0" applyFont="1" applyBorder="1" applyAlignment="1">
      <alignment horizontal="center"/>
    </xf>
    <xf numFmtId="0" fontId="17" fillId="0" borderId="1" xfId="3" applyFont="1" applyBorder="1" applyAlignment="1">
      <alignment horizontal="center"/>
    </xf>
    <xf numFmtId="0" fontId="17" fillId="0" borderId="2" xfId="3" applyFont="1" applyBorder="1" applyAlignment="1">
      <alignment horizontal="center"/>
    </xf>
    <xf numFmtId="0" fontId="17" fillId="14" borderId="1" xfId="3" applyFont="1" applyFill="1" applyBorder="1" applyAlignment="1">
      <alignment horizontal="center"/>
    </xf>
    <xf numFmtId="0" fontId="17" fillId="14" borderId="2" xfId="3" applyFont="1" applyFill="1" applyBorder="1" applyAlignment="1">
      <alignment horizontal="center"/>
    </xf>
    <xf numFmtId="0" fontId="17" fillId="0" borderId="6" xfId="3" applyFont="1" applyBorder="1" applyAlignment="1">
      <alignment horizontal="center"/>
    </xf>
    <xf numFmtId="0" fontId="17" fillId="0" borderId="7" xfId="3" applyFont="1" applyBorder="1" applyAlignment="1">
      <alignment horizontal="center"/>
    </xf>
    <xf numFmtId="0" fontId="17" fillId="0" borderId="4" xfId="3" applyFont="1" applyBorder="1" applyAlignment="1">
      <alignment horizontal="center"/>
    </xf>
    <xf numFmtId="0" fontId="17" fillId="0" borderId="8" xfId="3" applyFont="1" applyBorder="1" applyAlignment="1">
      <alignment horizontal="center"/>
    </xf>
    <xf numFmtId="0" fontId="17" fillId="14" borderId="8" xfId="3" applyFont="1" applyFill="1" applyBorder="1" applyAlignment="1">
      <alignment horizontal="center"/>
    </xf>
    <xf numFmtId="0" fontId="17" fillId="9" borderId="28" xfId="0" applyFont="1" applyFill="1" applyBorder="1" applyAlignment="1" applyProtection="1">
      <alignment horizontal="left"/>
      <protection locked="0"/>
    </xf>
    <xf numFmtId="0" fontId="17" fillId="9" borderId="41" xfId="0" applyFont="1" applyFill="1" applyBorder="1" applyAlignment="1" applyProtection="1">
      <alignment horizontal="left"/>
      <protection locked="0"/>
    </xf>
    <xf numFmtId="0" fontId="17" fillId="9" borderId="37" xfId="0" applyFont="1" applyFill="1" applyBorder="1" applyAlignment="1" applyProtection="1">
      <alignment horizontal="left"/>
      <protection locked="0"/>
    </xf>
    <xf numFmtId="0" fontId="17" fillId="9" borderId="5" xfId="0" applyFont="1" applyFill="1" applyBorder="1" applyAlignment="1" applyProtection="1">
      <alignment horizontal="left"/>
      <protection locked="0"/>
    </xf>
    <xf numFmtId="0" fontId="0" fillId="9" borderId="5" xfId="0" applyFill="1" applyBorder="1" applyAlignment="1" applyProtection="1">
      <alignment horizontal="left"/>
      <protection locked="0"/>
    </xf>
    <xf numFmtId="0" fontId="0" fillId="9" borderId="3" xfId="0" applyFill="1" applyBorder="1" applyAlignment="1" applyProtection="1">
      <alignment horizontal="left"/>
      <protection locked="0"/>
    </xf>
    <xf numFmtId="0" fontId="17" fillId="4" borderId="9" xfId="0" applyFont="1" applyFill="1" applyBorder="1" applyAlignment="1">
      <alignment horizontal="left"/>
    </xf>
    <xf numFmtId="0" fontId="17" fillId="4" borderId="5" xfId="0" applyFont="1" applyFill="1" applyBorder="1" applyAlignment="1">
      <alignment horizontal="left"/>
    </xf>
    <xf numFmtId="0" fontId="17"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16" fillId="4" borderId="39" xfId="0" applyFont="1" applyFill="1" applyBorder="1" applyAlignment="1">
      <alignment horizontal="center"/>
    </xf>
    <xf numFmtId="0" fontId="16" fillId="4" borderId="48" xfId="0" applyFont="1" applyFill="1" applyBorder="1" applyAlignment="1">
      <alignment horizontal="center"/>
    </xf>
    <xf numFmtId="0" fontId="16" fillId="4" borderId="49" xfId="0" applyFont="1" applyFill="1" applyBorder="1" applyAlignment="1">
      <alignment horizontal="center"/>
    </xf>
    <xf numFmtId="0" fontId="17" fillId="4" borderId="8" xfId="0" applyFont="1" applyFill="1" applyBorder="1" applyAlignment="1">
      <alignment horizontal="left"/>
    </xf>
    <xf numFmtId="0" fontId="17" fillId="4" borderId="1" xfId="0" applyFont="1" applyFill="1" applyBorder="1" applyAlignment="1">
      <alignment horizontal="left"/>
    </xf>
    <xf numFmtId="0" fontId="17" fillId="9" borderId="1" xfId="5" applyNumberFormat="1" applyFont="1" applyFill="1" applyBorder="1" applyAlignment="1" applyProtection="1">
      <alignment horizontal="center"/>
      <protection locked="0"/>
    </xf>
    <xf numFmtId="0" fontId="17" fillId="9" borderId="2" xfId="5" applyNumberFormat="1" applyFont="1" applyFill="1" applyBorder="1" applyAlignment="1" applyProtection="1">
      <alignment horizontal="center"/>
      <protection locked="0"/>
    </xf>
    <xf numFmtId="0" fontId="17" fillId="9" borderId="1" xfId="0" applyFont="1" applyFill="1" applyBorder="1" applyAlignment="1" applyProtection="1">
      <alignment horizontal="center"/>
      <protection locked="0"/>
    </xf>
    <xf numFmtId="0" fontId="17" fillId="9" borderId="2" xfId="0" applyFont="1" applyFill="1" applyBorder="1" applyAlignment="1" applyProtection="1">
      <alignment horizontal="center"/>
      <protection locked="0"/>
    </xf>
    <xf numFmtId="169" fontId="17" fillId="9" borderId="1" xfId="0" applyNumberFormat="1" applyFont="1" applyFill="1" applyBorder="1" applyAlignment="1">
      <alignment horizontal="center"/>
    </xf>
    <xf numFmtId="169" fontId="17" fillId="9" borderId="2" xfId="0" applyNumberFormat="1" applyFont="1" applyFill="1" applyBorder="1" applyAlignment="1">
      <alignment horizontal="center"/>
    </xf>
    <xf numFmtId="0" fontId="17" fillId="9" borderId="5" xfId="0" applyFont="1" applyFill="1" applyBorder="1" applyAlignment="1">
      <alignment horizontal="center"/>
    </xf>
    <xf numFmtId="0" fontId="17" fillId="9" borderId="3" xfId="0" applyFont="1" applyFill="1" applyBorder="1" applyAlignment="1">
      <alignment horizontal="center"/>
    </xf>
    <xf numFmtId="0" fontId="17" fillId="0" borderId="8" xfId="4" applyFont="1" applyBorder="1" applyAlignment="1">
      <alignment horizontal="left"/>
    </xf>
    <xf numFmtId="0" fontId="17" fillId="0" borderId="1" xfId="4" applyFont="1" applyBorder="1" applyAlignment="1">
      <alignment horizontal="left"/>
    </xf>
    <xf numFmtId="0" fontId="17" fillId="0" borderId="0" xfId="3" applyFont="1" applyAlignment="1">
      <alignment horizontal="center"/>
    </xf>
    <xf numFmtId="0" fontId="17" fillId="0" borderId="40" xfId="0" applyFont="1" applyBorder="1" applyAlignment="1">
      <alignment horizontal="left"/>
    </xf>
    <xf numFmtId="0" fontId="17" fillId="0" borderId="37" xfId="0" applyFont="1" applyBorder="1" applyAlignment="1">
      <alignment horizontal="left"/>
    </xf>
    <xf numFmtId="0" fontId="17" fillId="0" borderId="44" xfId="0" applyFont="1" applyBorder="1" applyAlignment="1">
      <alignment horizontal="left"/>
    </xf>
    <xf numFmtId="0" fontId="17" fillId="0" borderId="24" xfId="0" applyFont="1" applyBorder="1" applyAlignment="1">
      <alignment horizontal="left"/>
    </xf>
    <xf numFmtId="0" fontId="17" fillId="0" borderId="9" xfId="3" applyFont="1" applyBorder="1" applyAlignment="1">
      <alignment horizontal="center"/>
    </xf>
    <xf numFmtId="0" fontId="17" fillId="0" borderId="5" xfId="3" applyFont="1" applyBorder="1" applyAlignment="1">
      <alignment horizontal="center"/>
    </xf>
    <xf numFmtId="0" fontId="17" fillId="14" borderId="5" xfId="3" applyFont="1" applyFill="1" applyBorder="1" applyAlignment="1">
      <alignment horizontal="center"/>
    </xf>
    <xf numFmtId="0" fontId="17" fillId="14" borderId="3" xfId="3" applyFont="1" applyFill="1" applyBorder="1" applyAlignment="1">
      <alignment horizontal="center"/>
    </xf>
    <xf numFmtId="0" fontId="35" fillId="0" borderId="8" xfId="0" applyFont="1" applyBorder="1" applyAlignment="1">
      <alignment horizontal="left"/>
    </xf>
    <xf numFmtId="0" fontId="35" fillId="0" borderId="1" xfId="0" applyFont="1" applyBorder="1" applyAlignment="1">
      <alignment horizontal="left"/>
    </xf>
    <xf numFmtId="42" fontId="35" fillId="15" borderId="21" xfId="0" applyNumberFormat="1" applyFont="1" applyFill="1" applyBorder="1" applyAlignment="1">
      <alignment horizontal="center" vertical="center"/>
    </xf>
    <xf numFmtId="42" fontId="35" fillId="15" borderId="15" xfId="0" applyNumberFormat="1" applyFont="1" applyFill="1" applyBorder="1" applyAlignment="1">
      <alignment horizontal="center" vertical="center"/>
    </xf>
    <xf numFmtId="42" fontId="35" fillId="15" borderId="20" xfId="0" applyNumberFormat="1" applyFont="1" applyFill="1" applyBorder="1" applyAlignment="1">
      <alignment horizontal="center" vertical="center"/>
    </xf>
    <xf numFmtId="42" fontId="35" fillId="15" borderId="16" xfId="0" applyNumberFormat="1" applyFont="1" applyFill="1" applyBorder="1" applyAlignment="1">
      <alignment horizontal="center" vertical="center"/>
    </xf>
    <xf numFmtId="42" fontId="35" fillId="15" borderId="58" xfId="0" applyNumberFormat="1" applyFont="1" applyFill="1" applyBorder="1" applyAlignment="1">
      <alignment horizontal="center" vertical="center"/>
    </xf>
    <xf numFmtId="42" fontId="35" fillId="15" borderId="52" xfId="0" applyNumberFormat="1" applyFont="1" applyFill="1" applyBorder="1" applyAlignment="1">
      <alignment horizontal="center" vertical="center"/>
    </xf>
    <xf numFmtId="42" fontId="35" fillId="15" borderId="27" xfId="0" applyNumberFormat="1" applyFont="1" applyFill="1" applyBorder="1" applyAlignment="1">
      <alignment horizontal="center" vertical="center"/>
    </xf>
    <xf numFmtId="42" fontId="35" fillId="15" borderId="31" xfId="0" applyNumberFormat="1" applyFont="1" applyFill="1" applyBorder="1" applyAlignment="1">
      <alignment horizontal="center" vertical="center"/>
    </xf>
    <xf numFmtId="42" fontId="35" fillId="15" borderId="32" xfId="0" applyNumberFormat="1" applyFont="1" applyFill="1" applyBorder="1" applyAlignment="1">
      <alignment horizontal="center" vertical="center"/>
    </xf>
    <xf numFmtId="0" fontId="35" fillId="0" borderId="9" xfId="0" applyFont="1" applyBorder="1" applyAlignment="1">
      <alignment horizontal="left"/>
    </xf>
    <xf numFmtId="0" fontId="35" fillId="0" borderId="5" xfId="0" applyFont="1" applyBorder="1" applyAlignment="1">
      <alignment horizontal="left"/>
    </xf>
    <xf numFmtId="0" fontId="35" fillId="4" borderId="17" xfId="0" applyFont="1" applyFill="1" applyBorder="1" applyAlignment="1">
      <alignment horizontal="center" wrapText="1"/>
    </xf>
    <xf numFmtId="0" fontId="35" fillId="4" borderId="1" xfId="0" applyFont="1" applyFill="1" applyBorder="1" applyAlignment="1">
      <alignment horizontal="center" wrapText="1"/>
    </xf>
    <xf numFmtId="0" fontId="35" fillId="4" borderId="35" xfId="0" applyFont="1" applyFill="1" applyBorder="1" applyAlignment="1">
      <alignment horizontal="center" wrapText="1"/>
    </xf>
    <xf numFmtId="0" fontId="35" fillId="4" borderId="2" xfId="0" applyFont="1" applyFill="1" applyBorder="1" applyAlignment="1">
      <alignment horizontal="center" wrapText="1"/>
    </xf>
    <xf numFmtId="0" fontId="35" fillId="4" borderId="53" xfId="0" applyFont="1" applyFill="1" applyBorder="1" applyAlignment="1">
      <alignment horizontal="center"/>
    </xf>
    <xf numFmtId="0" fontId="35" fillId="4" borderId="33" xfId="0" applyFont="1" applyFill="1" applyBorder="1" applyAlignment="1">
      <alignment horizontal="center"/>
    </xf>
    <xf numFmtId="0" fontId="35" fillId="4" borderId="36" xfId="0" applyFont="1" applyFill="1" applyBorder="1" applyAlignment="1">
      <alignment horizontal="center"/>
    </xf>
    <xf numFmtId="0" fontId="35" fillId="13" borderId="29" xfId="0" applyFont="1" applyFill="1" applyBorder="1" applyAlignment="1" applyProtection="1">
      <alignment horizontal="center"/>
      <protection locked="0"/>
    </xf>
    <xf numFmtId="0" fontId="0" fillId="13" borderId="54" xfId="0" applyFill="1" applyBorder="1" applyAlignment="1"/>
    <xf numFmtId="0" fontId="0" fillId="13" borderId="55" xfId="0" applyFill="1" applyBorder="1" applyAlignment="1"/>
    <xf numFmtId="0" fontId="35" fillId="4" borderId="6" xfId="0" applyFont="1" applyFill="1" applyBorder="1" applyAlignment="1">
      <alignment horizontal="center" wrapText="1"/>
    </xf>
    <xf numFmtId="0" fontId="35" fillId="4" borderId="7" xfId="0" applyFont="1" applyFill="1" applyBorder="1" applyAlignment="1">
      <alignment horizontal="center" wrapText="1"/>
    </xf>
    <xf numFmtId="0" fontId="35" fillId="4" borderId="8" xfId="0" applyFont="1" applyFill="1" applyBorder="1" applyAlignment="1">
      <alignment horizontal="center" wrapText="1"/>
    </xf>
    <xf numFmtId="0" fontId="35" fillId="13" borderId="38" xfId="0" applyFont="1" applyFill="1" applyBorder="1" applyAlignment="1" applyProtection="1">
      <alignment horizontal="center"/>
      <protection locked="0"/>
    </xf>
    <xf numFmtId="0" fontId="0" fillId="13" borderId="48" xfId="0" applyFill="1" applyBorder="1" applyAlignment="1"/>
    <xf numFmtId="0" fontId="0" fillId="13" borderId="49" xfId="0" applyFill="1" applyBorder="1" applyAlignment="1"/>
    <xf numFmtId="0" fontId="35" fillId="13" borderId="28" xfId="0" applyFont="1" applyFill="1" applyBorder="1" applyAlignment="1" applyProtection="1">
      <alignment horizontal="center"/>
      <protection locked="0"/>
    </xf>
    <xf numFmtId="0" fontId="0" fillId="13" borderId="41" xfId="0" applyFill="1" applyBorder="1" applyAlignment="1"/>
    <xf numFmtId="0" fontId="0" fillId="13" borderId="45" xfId="0" applyFill="1" applyBorder="1" applyAlignment="1"/>
    <xf numFmtId="0" fontId="39" fillId="0" borderId="53" xfId="0" applyFont="1" applyBorder="1" applyAlignment="1">
      <alignment horizontal="center"/>
    </xf>
    <xf numFmtId="0" fontId="39" fillId="0" borderId="33" xfId="0" applyFont="1" applyBorder="1" applyAlignment="1">
      <alignment horizontal="center"/>
    </xf>
    <xf numFmtId="0" fontId="39" fillId="0" borderId="36" xfId="0" applyFont="1" applyBorder="1" applyAlignment="1">
      <alignment horizontal="center"/>
    </xf>
    <xf numFmtId="0" fontId="35" fillId="0" borderId="0" xfId="0" applyFont="1" applyAlignment="1">
      <alignment horizontal="center"/>
    </xf>
    <xf numFmtId="42" fontId="35" fillId="0" borderId="42" xfId="0" applyNumberFormat="1" applyFont="1" applyBorder="1" applyAlignment="1">
      <alignment horizontal="center" vertical="center"/>
    </xf>
    <xf numFmtId="42" fontId="35" fillId="0" borderId="56" xfId="0" applyNumberFormat="1" applyFont="1" applyBorder="1" applyAlignment="1">
      <alignment horizontal="center" vertical="center"/>
    </xf>
    <xf numFmtId="42" fontId="35" fillId="0" borderId="57" xfId="0" applyNumberFormat="1" applyFont="1" applyBorder="1" applyAlignment="1">
      <alignment horizontal="center" vertical="center"/>
    </xf>
    <xf numFmtId="0" fontId="35" fillId="4" borderId="10" xfId="0" applyFont="1" applyFill="1" applyBorder="1" applyAlignment="1">
      <alignment horizontal="right" vertical="top"/>
    </xf>
    <xf numFmtId="0" fontId="0" fillId="0" borderId="50" xfId="0" applyBorder="1" applyAlignment="1">
      <alignment vertical="top"/>
    </xf>
    <xf numFmtId="0" fontId="0" fillId="0" borderId="13" xfId="0" applyBorder="1" applyAlignment="1">
      <alignment vertical="top"/>
    </xf>
    <xf numFmtId="0" fontId="0" fillId="0" borderId="16" xfId="0" applyBorder="1" applyAlignment="1">
      <alignment vertical="top"/>
    </xf>
    <xf numFmtId="0" fontId="0" fillId="0" borderId="51" xfId="0" applyBorder="1" applyAlignment="1">
      <alignment vertical="top"/>
    </xf>
    <xf numFmtId="0" fontId="0" fillId="0" borderId="52" xfId="0" applyBorder="1" applyAlignment="1">
      <alignment vertical="top"/>
    </xf>
    <xf numFmtId="0" fontId="35" fillId="4" borderId="0" xfId="0" applyFont="1" applyFill="1" applyAlignment="1">
      <alignment horizontal="center"/>
    </xf>
    <xf numFmtId="0" fontId="35" fillId="0" borderId="0" xfId="0" applyFont="1" applyAlignment="1">
      <alignment horizontal="center" wrapText="1"/>
    </xf>
    <xf numFmtId="0" fontId="35" fillId="4" borderId="11" xfId="0" applyFont="1" applyFill="1" applyBorder="1" applyAlignment="1">
      <alignment horizontal="center"/>
    </xf>
    <xf numFmtId="0" fontId="35" fillId="4" borderId="12" xfId="0" applyFont="1" applyFill="1" applyBorder="1" applyAlignment="1">
      <alignment horizontal="center"/>
    </xf>
    <xf numFmtId="0" fontId="35" fillId="0" borderId="6" xfId="0" applyFont="1" applyBorder="1" applyAlignment="1">
      <alignment horizontal="center" wrapText="1"/>
    </xf>
    <xf numFmtId="0" fontId="35" fillId="0" borderId="8" xfId="0" applyFont="1" applyBorder="1" applyAlignment="1">
      <alignment horizontal="center" wrapText="1"/>
    </xf>
    <xf numFmtId="0" fontId="35" fillId="0" borderId="35" xfId="0" applyFont="1" applyBorder="1" applyAlignment="1">
      <alignment horizontal="center" wrapText="1"/>
    </xf>
    <xf numFmtId="0" fontId="35" fillId="0" borderId="2" xfId="0" applyFont="1" applyBorder="1" applyAlignment="1">
      <alignment horizontal="center" wrapText="1"/>
    </xf>
    <xf numFmtId="0" fontId="35" fillId="0" borderId="0" xfId="0" applyFont="1" applyAlignment="1">
      <alignment horizontal="right"/>
    </xf>
    <xf numFmtId="0" fontId="35" fillId="0" borderId="40" xfId="0" applyFont="1" applyBorder="1" applyAlignment="1">
      <alignment horizontal="left"/>
    </xf>
    <xf numFmtId="0" fontId="35" fillId="0" borderId="41" xfId="0" applyFont="1" applyBorder="1" applyAlignment="1">
      <alignment horizontal="left"/>
    </xf>
    <xf numFmtId="0" fontId="35" fillId="0" borderId="37" xfId="0" applyFont="1" applyBorder="1" applyAlignment="1">
      <alignment horizontal="left"/>
    </xf>
    <xf numFmtId="0" fontId="35" fillId="4" borderId="9" xfId="0" applyFont="1" applyFill="1" applyBorder="1" applyAlignment="1">
      <alignment horizontal="left"/>
    </xf>
    <xf numFmtId="0" fontId="35" fillId="4" borderId="5" xfId="0" applyFont="1" applyFill="1" applyBorder="1" applyAlignment="1">
      <alignment horizontal="left"/>
    </xf>
    <xf numFmtId="0" fontId="35" fillId="13" borderId="41" xfId="0" applyFont="1" applyFill="1" applyBorder="1" applyAlignment="1" applyProtection="1">
      <alignment horizontal="center"/>
      <protection locked="0"/>
    </xf>
    <xf numFmtId="0" fontId="35" fillId="13" borderId="45" xfId="0" applyFont="1" applyFill="1" applyBorder="1" applyAlignment="1" applyProtection="1">
      <alignment horizontal="center"/>
      <protection locked="0"/>
    </xf>
    <xf numFmtId="42" fontId="35" fillId="15" borderId="42" xfId="0" applyNumberFormat="1" applyFont="1" applyFill="1" applyBorder="1" applyAlignment="1">
      <alignment horizontal="center" vertical="center"/>
    </xf>
    <xf numFmtId="42" fontId="35" fillId="15" borderId="17" xfId="0" applyNumberFormat="1" applyFont="1" applyFill="1" applyBorder="1" applyAlignment="1">
      <alignment horizontal="center" vertical="center"/>
    </xf>
    <xf numFmtId="0" fontId="35" fillId="4" borderId="34" xfId="0" applyFont="1" applyFill="1" applyBorder="1" applyAlignment="1">
      <alignment horizontal="center" wrapText="1"/>
    </xf>
    <xf numFmtId="0" fontId="0" fillId="0" borderId="35" xfId="0" applyBorder="1" applyAlignment="1"/>
    <xf numFmtId="0" fontId="35" fillId="4" borderId="13" xfId="0" applyFont="1" applyFill="1" applyBorder="1" applyAlignment="1">
      <alignment horizontal="right" vertical="top"/>
    </xf>
    <xf numFmtId="0" fontId="35" fillId="12" borderId="53" xfId="0" applyFont="1" applyFill="1" applyBorder="1" applyAlignment="1">
      <alignment horizontal="center"/>
    </xf>
    <xf numFmtId="0" fontId="35" fillId="12" borderId="33" xfId="0" applyFont="1" applyFill="1" applyBorder="1" applyAlignment="1">
      <alignment horizontal="center"/>
    </xf>
    <xf numFmtId="0" fontId="35" fillId="12" borderId="36" xfId="0" applyFont="1" applyFill="1" applyBorder="1" applyAlignment="1">
      <alignment horizontal="center"/>
    </xf>
    <xf numFmtId="0" fontId="0" fillId="0" borderId="33" xfId="0" applyBorder="1" applyAlignment="1"/>
    <xf numFmtId="0" fontId="0" fillId="0" borderId="36" xfId="0" applyBorder="1" applyAlignment="1"/>
    <xf numFmtId="42" fontId="35" fillId="16" borderId="21" xfId="0" applyNumberFormat="1" applyFont="1" applyFill="1" applyBorder="1" applyAlignment="1">
      <alignment horizontal="center" vertical="center"/>
    </xf>
    <xf numFmtId="42" fontId="35" fillId="16" borderId="15" xfId="0" applyNumberFormat="1" applyFont="1" applyFill="1" applyBorder="1" applyAlignment="1">
      <alignment horizontal="center" vertical="center"/>
    </xf>
    <xf numFmtId="42" fontId="35" fillId="16" borderId="20" xfId="0" applyNumberFormat="1" applyFont="1" applyFill="1" applyBorder="1" applyAlignment="1">
      <alignment horizontal="center" vertical="center"/>
    </xf>
    <xf numFmtId="42" fontId="35" fillId="16" borderId="16" xfId="0" applyNumberFormat="1" applyFont="1" applyFill="1" applyBorder="1" applyAlignment="1">
      <alignment horizontal="center" vertical="center"/>
    </xf>
    <xf numFmtId="42" fontId="35" fillId="16" borderId="58" xfId="0" applyNumberFormat="1" applyFont="1" applyFill="1" applyBorder="1" applyAlignment="1">
      <alignment horizontal="center" vertical="center"/>
    </xf>
    <xf numFmtId="42" fontId="35" fillId="16" borderId="52" xfId="0" applyNumberFormat="1" applyFont="1" applyFill="1" applyBorder="1" applyAlignment="1">
      <alignment horizontal="center" vertical="center"/>
    </xf>
    <xf numFmtId="0" fontId="8" fillId="2" borderId="39" xfId="0" applyFont="1" applyFill="1" applyBorder="1" applyAlignment="1">
      <alignment horizontal="left"/>
    </xf>
    <xf numFmtId="0" fontId="8" fillId="2" borderId="25" xfId="0" applyFont="1" applyFill="1" applyBorder="1" applyAlignment="1">
      <alignment horizontal="left"/>
    </xf>
    <xf numFmtId="0" fontId="2" fillId="10" borderId="28" xfId="0" applyFont="1" applyFill="1" applyBorder="1" applyAlignment="1">
      <alignment horizontal="center"/>
    </xf>
    <xf numFmtId="0" fontId="2" fillId="10" borderId="37" xfId="0" applyFont="1" applyFill="1" applyBorder="1" applyAlignment="1">
      <alignment horizontal="center"/>
    </xf>
    <xf numFmtId="0" fontId="2" fillId="10" borderId="1" xfId="0" applyFont="1" applyFill="1" applyBorder="1" applyAlignment="1">
      <alignment horizontal="center"/>
    </xf>
    <xf numFmtId="0" fontId="8" fillId="0" borderId="8" xfId="0" applyFont="1" applyBorder="1" applyAlignment="1">
      <alignment horizontal="left"/>
    </xf>
    <xf numFmtId="0" fontId="8" fillId="0" borderId="1" xfId="0" applyFont="1" applyBorder="1" applyAlignment="1">
      <alignment horizontal="left"/>
    </xf>
    <xf numFmtId="0" fontId="13" fillId="2" borderId="8" xfId="0" applyFont="1" applyFill="1" applyBorder="1" applyAlignment="1">
      <alignment horizontal="center"/>
    </xf>
    <xf numFmtId="0" fontId="13" fillId="2" borderId="1" xfId="0" applyFont="1" applyFill="1" applyBorder="1" applyAlignment="1">
      <alignment horizontal="center"/>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8" fillId="4" borderId="1" xfId="0" applyFont="1" applyFill="1" applyBorder="1" applyAlignment="1">
      <alignment horizontal="center"/>
    </xf>
    <xf numFmtId="0" fontId="8" fillId="10" borderId="1" xfId="0" applyFont="1" applyFill="1" applyBorder="1" applyAlignment="1">
      <alignment horizontal="center"/>
    </xf>
    <xf numFmtId="0" fontId="2" fillId="5" borderId="28" xfId="0" applyFont="1" applyFill="1" applyBorder="1" applyAlignment="1">
      <alignment horizontal="center"/>
    </xf>
    <xf numFmtId="0" fontId="2" fillId="5" borderId="37" xfId="0" applyFont="1" applyFill="1" applyBorder="1" applyAlignment="1">
      <alignment horizontal="center"/>
    </xf>
    <xf numFmtId="0" fontId="8" fillId="10" borderId="1" xfId="0" applyFont="1" applyFill="1" applyBorder="1" applyAlignment="1">
      <alignment horizontal="center" vertical="center" wrapText="1"/>
    </xf>
    <xf numFmtId="0" fontId="8" fillId="10" borderId="28" xfId="0" applyFont="1" applyFill="1" applyBorder="1" applyAlignment="1">
      <alignment horizontal="center" vertical="center" wrapText="1"/>
    </xf>
    <xf numFmtId="0" fontId="8" fillId="10" borderId="37" xfId="0" applyFont="1" applyFill="1" applyBorder="1" applyAlignment="1">
      <alignment horizontal="center" vertical="center" wrapText="1"/>
    </xf>
    <xf numFmtId="0" fontId="8" fillId="0" borderId="40" xfId="0" applyFont="1" applyBorder="1" applyAlignment="1">
      <alignment horizontal="left"/>
    </xf>
    <xf numFmtId="0" fontId="8" fillId="0" borderId="37" xfId="0" applyFont="1" applyBorder="1" applyAlignment="1">
      <alignment horizontal="left"/>
    </xf>
    <xf numFmtId="0" fontId="13" fillId="0" borderId="9" xfId="0" applyFont="1" applyBorder="1" applyAlignment="1"/>
    <xf numFmtId="0" fontId="0" fillId="0" borderId="5" xfId="0" applyBorder="1" applyAlignment="1"/>
    <xf numFmtId="0" fontId="2" fillId="6" borderId="5" xfId="0" applyFont="1" applyFill="1" applyBorder="1" applyAlignment="1">
      <alignment horizontal="center"/>
    </xf>
    <xf numFmtId="0" fontId="13" fillId="2" borderId="53" xfId="0" applyFont="1" applyFill="1" applyBorder="1" applyAlignment="1">
      <alignment horizontal="center" vertical="center"/>
    </xf>
    <xf numFmtId="0" fontId="13" fillId="2" borderId="59" xfId="0" applyFont="1" applyFill="1" applyBorder="1" applyAlignment="1">
      <alignment horizontal="center" vertical="center"/>
    </xf>
    <xf numFmtId="0" fontId="8" fillId="2" borderId="28"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25" xfId="0" applyFont="1" applyFill="1" applyBorder="1" applyAlignment="1">
      <alignment horizontal="center" vertical="center"/>
    </xf>
    <xf numFmtId="0" fontId="8" fillId="5" borderId="1" xfId="0" applyFont="1" applyFill="1" applyBorder="1" applyAlignment="1">
      <alignment horizontal="center"/>
    </xf>
    <xf numFmtId="0" fontId="9" fillId="5" borderId="1"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7" fillId="2" borderId="53"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6" xfId="0" applyFont="1" applyFill="1" applyBorder="1" applyAlignment="1">
      <alignment horizontal="center" vertical="center"/>
    </xf>
    <xf numFmtId="0" fontId="13" fillId="2" borderId="60"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0" fillId="0" borderId="1" xfId="0" applyBorder="1" applyAlignment="1">
      <alignment horizontal="center"/>
    </xf>
    <xf numFmtId="0" fontId="8" fillId="4" borderId="28" xfId="0" applyFont="1" applyFill="1" applyBorder="1" applyAlignment="1">
      <alignment horizontal="center"/>
    </xf>
    <xf numFmtId="0" fontId="8" fillId="4" borderId="37" xfId="0" applyFont="1" applyFill="1" applyBorder="1" applyAlignment="1">
      <alignment horizontal="center"/>
    </xf>
    <xf numFmtId="0" fontId="8" fillId="0" borderId="8" xfId="0" applyFont="1" applyBorder="1" applyAlignment="1"/>
    <xf numFmtId="0" fontId="8" fillId="0" borderId="1" xfId="0" applyFont="1" applyBorder="1" applyAlignment="1"/>
    <xf numFmtId="0" fontId="8" fillId="2" borderId="8" xfId="0" applyFont="1" applyFill="1" applyBorder="1" applyAlignment="1"/>
    <xf numFmtId="0" fontId="8" fillId="2" borderId="1" xfId="0" applyFont="1" applyFill="1" applyBorder="1" applyAlignment="1"/>
    <xf numFmtId="164" fontId="8" fillId="5" borderId="0" xfId="2" applyNumberFormat="1" applyFont="1" applyFill="1" applyBorder="1" applyAlignment="1" applyProtection="1">
      <alignment horizontal="center"/>
    </xf>
    <xf numFmtId="0" fontId="13" fillId="2" borderId="38"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8" fillId="2" borderId="0" xfId="0" applyFont="1" applyFill="1" applyAlignment="1">
      <alignment horizontal="center" vertical="center"/>
    </xf>
    <xf numFmtId="0" fontId="8" fillId="4" borderId="0" xfId="0" applyFont="1" applyFill="1" applyAlignment="1">
      <alignment horizontal="center" vertical="center"/>
    </xf>
    <xf numFmtId="0" fontId="8" fillId="12" borderId="8" xfId="0" applyFont="1" applyFill="1" applyBorder="1" applyAlignment="1">
      <alignment horizontal="left"/>
    </xf>
    <xf numFmtId="0" fontId="8" fillId="12" borderId="1" xfId="0" applyFont="1" applyFill="1" applyBorder="1" applyAlignment="1">
      <alignment horizontal="left"/>
    </xf>
    <xf numFmtId="0" fontId="12" fillId="2" borderId="6" xfId="0" applyFont="1" applyFill="1" applyBorder="1" applyAlignment="1">
      <alignment horizontal="left"/>
    </xf>
    <xf numFmtId="0" fontId="12" fillId="2" borderId="7" xfId="0" applyFont="1" applyFill="1" applyBorder="1" applyAlignment="1">
      <alignment horizontal="left"/>
    </xf>
    <xf numFmtId="0" fontId="12" fillId="12" borderId="8" xfId="0" applyFont="1" applyFill="1" applyBorder="1" applyAlignment="1">
      <alignment horizontal="left"/>
    </xf>
    <xf numFmtId="0" fontId="12" fillId="12" borderId="1" xfId="0" applyFont="1" applyFill="1" applyBorder="1" applyAlignment="1">
      <alignment horizontal="left"/>
    </xf>
    <xf numFmtId="0" fontId="8" fillId="0" borderId="28" xfId="0" applyFont="1" applyBorder="1" applyAlignment="1">
      <alignment horizontal="center" vertical="center"/>
    </xf>
    <xf numFmtId="0" fontId="8" fillId="0" borderId="41" xfId="0" applyFont="1" applyBorder="1" applyAlignment="1">
      <alignment horizontal="center" vertical="center"/>
    </xf>
    <xf numFmtId="0" fontId="8" fillId="0" borderId="37" xfId="0" applyFont="1" applyBorder="1" applyAlignment="1">
      <alignment horizontal="center" vertical="center"/>
    </xf>
    <xf numFmtId="0" fontId="13" fillId="4" borderId="9" xfId="0" applyFont="1" applyFill="1" applyBorder="1" applyAlignment="1"/>
    <xf numFmtId="0" fontId="0" fillId="4" borderId="5" xfId="0" applyFill="1" applyBorder="1" applyAlignment="1"/>
    <xf numFmtId="0" fontId="9" fillId="6" borderId="29" xfId="0" applyFont="1" applyFill="1" applyBorder="1" applyAlignment="1">
      <alignment horizontal="center"/>
    </xf>
    <xf numFmtId="0" fontId="9" fillId="6" borderId="54" xfId="0" applyFont="1" applyFill="1" applyBorder="1" applyAlignment="1">
      <alignment horizontal="center"/>
    </xf>
    <xf numFmtId="0" fontId="9" fillId="6" borderId="24" xfId="0" applyFont="1" applyFill="1" applyBorder="1" applyAlignment="1">
      <alignment horizontal="center"/>
    </xf>
    <xf numFmtId="44" fontId="8" fillId="2" borderId="5" xfId="0" applyNumberFormat="1" applyFont="1" applyFill="1" applyBorder="1" applyAlignment="1">
      <alignment horizontal="center"/>
    </xf>
    <xf numFmtId="44" fontId="8" fillId="2" borderId="3" xfId="0" applyNumberFormat="1" applyFont="1" applyFill="1" applyBorder="1" applyAlignment="1">
      <alignment horizontal="center"/>
    </xf>
    <xf numFmtId="0" fontId="12" fillId="2" borderId="44" xfId="0" applyFont="1" applyFill="1" applyBorder="1" applyAlignment="1">
      <alignment horizontal="left"/>
    </xf>
    <xf numFmtId="0" fontId="12" fillId="2" borderId="54" xfId="0" applyFont="1" applyFill="1" applyBorder="1" applyAlignment="1">
      <alignment horizontal="left"/>
    </xf>
    <xf numFmtId="0" fontId="12" fillId="2" borderId="24" xfId="0" applyFont="1" applyFill="1" applyBorder="1" applyAlignment="1">
      <alignment horizontal="left"/>
    </xf>
    <xf numFmtId="0" fontId="13" fillId="0" borderId="6" xfId="0" applyFont="1" applyBorder="1" applyAlignment="1">
      <alignment horizontal="left"/>
    </xf>
    <xf numFmtId="0" fontId="13" fillId="0" borderId="7" xfId="0" applyFont="1" applyBorder="1" applyAlignment="1">
      <alignment horizontal="left"/>
    </xf>
    <xf numFmtId="0" fontId="8" fillId="0" borderId="30" xfId="0" applyFont="1" applyBorder="1" applyAlignment="1">
      <alignment horizontal="left"/>
    </xf>
    <xf numFmtId="0" fontId="8" fillId="0" borderId="17" xfId="0" applyFont="1" applyBorder="1" applyAlignment="1">
      <alignment horizontal="left"/>
    </xf>
    <xf numFmtId="0" fontId="8" fillId="2" borderId="9" xfId="0" applyFont="1" applyFill="1" applyBorder="1" applyAlignment="1">
      <alignment horizontal="center"/>
    </xf>
    <xf numFmtId="0" fontId="8" fillId="2" borderId="5" xfId="0" applyFont="1" applyFill="1" applyBorder="1" applyAlignment="1">
      <alignment horizontal="center"/>
    </xf>
    <xf numFmtId="44" fontId="8" fillId="2" borderId="1" xfId="0" applyNumberFormat="1" applyFont="1" applyFill="1" applyBorder="1" applyAlignment="1">
      <alignment horizontal="center"/>
    </xf>
    <xf numFmtId="44" fontId="8" fillId="2" borderId="2" xfId="0" applyNumberFormat="1" applyFont="1" applyFill="1" applyBorder="1" applyAlignment="1">
      <alignment horizontal="center"/>
    </xf>
    <xf numFmtId="0" fontId="8" fillId="2" borderId="8" xfId="0" applyFont="1" applyFill="1" applyBorder="1" applyAlignment="1">
      <alignment horizontal="center"/>
    </xf>
    <xf numFmtId="0" fontId="8" fillId="2" borderId="6" xfId="0" applyFont="1" applyFill="1" applyBorder="1" applyAlignment="1">
      <alignment horizontal="center"/>
    </xf>
    <xf numFmtId="0" fontId="8" fillId="4" borderId="7" xfId="0" applyFont="1" applyFill="1" applyBorder="1" applyAlignment="1">
      <alignment horizontal="center"/>
    </xf>
    <xf numFmtId="0" fontId="8" fillId="12" borderId="9" xfId="0" applyFont="1" applyFill="1" applyBorder="1" applyAlignment="1"/>
    <xf numFmtId="0" fontId="8" fillId="12" borderId="5" xfId="0" applyFont="1" applyFill="1" applyBorder="1" applyAlignment="1"/>
    <xf numFmtId="0" fontId="12" fillId="2" borderId="40" xfId="0" applyFont="1" applyFill="1" applyBorder="1" applyAlignment="1">
      <alignment horizontal="left"/>
    </xf>
    <xf numFmtId="0" fontId="12" fillId="2" borderId="41" xfId="0" applyFont="1" applyFill="1" applyBorder="1" applyAlignment="1">
      <alignment horizontal="left"/>
    </xf>
    <xf numFmtId="0" fontId="12" fillId="2" borderId="37" xfId="0" applyFont="1" applyFill="1" applyBorder="1" applyAlignment="1">
      <alignment horizontal="left"/>
    </xf>
    <xf numFmtId="0" fontId="13" fillId="12" borderId="9" xfId="0" applyFont="1" applyFill="1" applyBorder="1" applyAlignment="1">
      <alignment horizontal="left"/>
    </xf>
    <xf numFmtId="0" fontId="13" fillId="12" borderId="5" xfId="0" applyFont="1" applyFill="1" applyBorder="1" applyAlignment="1">
      <alignment horizontal="left"/>
    </xf>
    <xf numFmtId="0" fontId="6" fillId="2" borderId="22" xfId="0" applyFont="1" applyFill="1" applyBorder="1" applyAlignment="1">
      <alignment horizontal="left" vertical="center"/>
    </xf>
    <xf numFmtId="0" fontId="0" fillId="2" borderId="0" xfId="0" applyFill="1" applyAlignment="1">
      <alignment horizontal="center"/>
    </xf>
    <xf numFmtId="44" fontId="8" fillId="2" borderId="7" xfId="0" applyNumberFormat="1" applyFont="1" applyFill="1" applyBorder="1" applyAlignment="1">
      <alignment horizontal="center"/>
    </xf>
    <xf numFmtId="44" fontId="8" fillId="2" borderId="4" xfId="0" applyNumberFormat="1" applyFont="1" applyFill="1" applyBorder="1" applyAlignment="1">
      <alignment horizontal="center"/>
    </xf>
    <xf numFmtId="0" fontId="6" fillId="4" borderId="23"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169" fontId="8" fillId="4" borderId="28" xfId="0" applyNumberFormat="1" applyFont="1" applyFill="1" applyBorder="1" applyAlignment="1">
      <alignment horizontal="center"/>
    </xf>
    <xf numFmtId="169" fontId="8" fillId="4" borderId="37" xfId="0" applyNumberFormat="1" applyFont="1" applyFill="1" applyBorder="1" applyAlignment="1">
      <alignment horizont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19" xfId="0" applyFont="1" applyFill="1" applyBorder="1" applyAlignment="1">
      <alignment horizontal="center" vertical="center"/>
    </xf>
    <xf numFmtId="0" fontId="8" fillId="2" borderId="0" xfId="0" applyFont="1" applyFill="1" applyAlignment="1">
      <alignment horizontal="center" vertical="center" wrapText="1"/>
    </xf>
    <xf numFmtId="0" fontId="8" fillId="2" borderId="0" xfId="0" applyFont="1" applyFill="1" applyAlignment="1">
      <alignment vertical="center" wrapText="1"/>
    </xf>
    <xf numFmtId="0" fontId="0" fillId="0" borderId="0" xfId="0" applyAlignment="1">
      <alignment wrapText="1"/>
    </xf>
    <xf numFmtId="0" fontId="30" fillId="4" borderId="22" xfId="0" applyFont="1" applyFill="1" applyBorder="1" applyAlignment="1">
      <alignment horizontal="center" vertical="center"/>
    </xf>
    <xf numFmtId="0" fontId="28" fillId="4" borderId="28" xfId="0" applyFont="1" applyFill="1" applyBorder="1" applyAlignment="1">
      <alignment horizontal="center" vertical="top"/>
    </xf>
    <xf numFmtId="0" fontId="28" fillId="4" borderId="37" xfId="0" applyFont="1" applyFill="1" applyBorder="1" applyAlignment="1">
      <alignment horizontal="center" vertical="top"/>
    </xf>
    <xf numFmtId="0" fontId="8" fillId="12" borderId="26" xfId="0" applyFont="1" applyFill="1" applyBorder="1" applyAlignment="1">
      <alignment horizontal="left"/>
    </xf>
    <xf numFmtId="0" fontId="8" fillId="12" borderId="42" xfId="0" applyFont="1" applyFill="1" applyBorder="1" applyAlignment="1">
      <alignment horizontal="left"/>
    </xf>
    <xf numFmtId="0" fontId="8" fillId="0" borderId="1" xfId="0" applyFont="1" applyBorder="1" applyAlignment="1">
      <alignment horizontal="center" vertical="center"/>
    </xf>
    <xf numFmtId="0" fontId="8" fillId="2" borderId="1" xfId="0" applyFont="1" applyFill="1" applyBorder="1" applyAlignment="1">
      <alignment horizontal="center" vertical="center" wrapText="1"/>
    </xf>
    <xf numFmtId="0" fontId="7" fillId="2" borderId="0" xfId="0" applyFont="1" applyFill="1" applyAlignment="1">
      <alignment horizontal="center" vertical="center"/>
    </xf>
    <xf numFmtId="0" fontId="2" fillId="6" borderId="29" xfId="0" applyFont="1" applyFill="1" applyBorder="1" applyAlignment="1">
      <alignment horizontal="center"/>
    </xf>
    <xf numFmtId="0" fontId="2" fillId="6" borderId="54" xfId="0" applyFont="1" applyFill="1" applyBorder="1" applyAlignment="1">
      <alignment horizontal="center"/>
    </xf>
    <xf numFmtId="0" fontId="2" fillId="6" borderId="24" xfId="0" applyFont="1" applyFill="1" applyBorder="1" applyAlignment="1">
      <alignment horizontal="center"/>
    </xf>
    <xf numFmtId="0" fontId="2" fillId="5" borderId="1" xfId="0" applyFont="1" applyFill="1" applyBorder="1" applyAlignment="1">
      <alignment horizontal="center"/>
    </xf>
    <xf numFmtId="0" fontId="8" fillId="0" borderId="9" xfId="0" applyFont="1" applyBorder="1" applyAlignment="1">
      <alignment horizontal="center"/>
    </xf>
    <xf numFmtId="0" fontId="8" fillId="0" borderId="5" xfId="0" applyFont="1" applyBorder="1" applyAlignment="1">
      <alignment horizontal="center"/>
    </xf>
    <xf numFmtId="0" fontId="13" fillId="2" borderId="37" xfId="0" applyFont="1" applyFill="1" applyBorder="1" applyAlignment="1">
      <alignment horizontal="center"/>
    </xf>
    <xf numFmtId="1" fontId="8" fillId="10" borderId="1" xfId="0" applyNumberFormat="1" applyFont="1" applyFill="1" applyBorder="1" applyAlignment="1">
      <alignment horizontal="center" vertical="center" wrapText="1"/>
    </xf>
    <xf numFmtId="0" fontId="8" fillId="0" borderId="8" xfId="0" applyFont="1" applyBorder="1" applyAlignment="1">
      <alignment horizontal="center" wrapText="1"/>
    </xf>
    <xf numFmtId="0" fontId="8" fillId="0" borderId="1" xfId="0" applyFont="1" applyBorder="1" applyAlignment="1">
      <alignment horizontal="center" wrapText="1"/>
    </xf>
    <xf numFmtId="0" fontId="13" fillId="4" borderId="24" xfId="0" applyFont="1" applyFill="1" applyBorder="1" applyAlignment="1"/>
    <xf numFmtId="0" fontId="13" fillId="2" borderId="53" xfId="0" applyFont="1" applyFill="1" applyBorder="1" applyAlignment="1">
      <alignment horizontal="center"/>
    </xf>
    <xf numFmtId="0" fontId="13" fillId="2" borderId="59" xfId="0" applyFont="1" applyFill="1" applyBorder="1" applyAlignment="1">
      <alignment horizontal="center"/>
    </xf>
    <xf numFmtId="0" fontId="8" fillId="4" borderId="38" xfId="0" applyFont="1" applyFill="1" applyBorder="1" applyAlignment="1">
      <alignment horizontal="center"/>
    </xf>
    <xf numFmtId="0" fontId="8" fillId="4" borderId="25" xfId="0" applyFont="1" applyFill="1" applyBorder="1" applyAlignment="1">
      <alignment horizontal="center"/>
    </xf>
    <xf numFmtId="0" fontId="2" fillId="0" borderId="0" xfId="0" applyFont="1" applyAlignment="1">
      <alignment horizontal="center" wrapText="1"/>
    </xf>
    <xf numFmtId="0" fontId="2" fillId="0" borderId="0" xfId="0" applyFont="1" applyAlignment="1">
      <alignment horizontal="left" wrapText="1"/>
    </xf>
    <xf numFmtId="0" fontId="39" fillId="0" borderId="0" xfId="0" applyFont="1" applyAlignment="1">
      <alignment horizontal="center" wrapText="1"/>
    </xf>
    <xf numFmtId="0" fontId="35" fillId="0" borderId="0" xfId="0" applyFont="1" applyAlignment="1">
      <alignment horizontal="left"/>
    </xf>
  </cellXfs>
  <cellStyles count="6">
    <cellStyle name="Comma" xfId="1" builtinId="3"/>
    <cellStyle name="Currency" xfId="2" builtinId="4"/>
    <cellStyle name="Normal" xfId="0" builtinId="0"/>
    <cellStyle name="Normal_sheet" xfId="3" xr:uid="{00000000-0005-0000-0000-000003000000}"/>
    <cellStyle name="Normal_sheet1_1" xfId="4" xr:uid="{00000000-0005-0000-0000-000004000000}"/>
    <cellStyle name="Percent" xfId="5" builtinId="5"/>
  </cellStyles>
  <dxfs count="1">
    <dxf>
      <fill>
        <patternFill>
          <bgColor indexed="1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06/relationships/vbaProject" Target="vbaProject.bin"/></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95930</xdr:colOff>
      <xdr:row>1</xdr:row>
      <xdr:rowOff>42863</xdr:rowOff>
    </xdr:from>
    <xdr:to>
      <xdr:col>12</xdr:col>
      <xdr:colOff>271590</xdr:colOff>
      <xdr:row>1</xdr:row>
      <xdr:rowOff>296271</xdr:rowOff>
    </xdr:to>
    <xdr:sp macro="[0]!Hide_20" textlink="">
      <xdr:nvSpPr>
        <xdr:cNvPr id="2" name="Rectangle 1">
          <a:extLst>
            <a:ext uri="{FF2B5EF4-FFF2-40B4-BE49-F238E27FC236}">
              <a16:creationId xmlns:a16="http://schemas.microsoft.com/office/drawing/2014/main" id="{00000000-0008-0000-0300-000002000000}"/>
            </a:ext>
          </a:extLst>
        </xdr:cNvPr>
        <xdr:cNvSpPr/>
      </xdr:nvSpPr>
      <xdr:spPr bwMode="auto">
        <a:xfrm>
          <a:off x="6148387" y="271463"/>
          <a:ext cx="719138" cy="247649"/>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a:t>HIDE</a:t>
          </a:r>
          <a:r>
            <a:rPr lang="en-US" sz="1000" baseline="0"/>
            <a:t> 20</a:t>
          </a:r>
          <a:endParaRPr lang="en-US" sz="1000"/>
        </a:p>
      </xdr:txBody>
    </xdr:sp>
    <xdr:clientData/>
  </xdr:twoCellAnchor>
  <xdr:twoCellAnchor>
    <xdr:from>
      <xdr:col>12</xdr:col>
      <xdr:colOff>332286</xdr:colOff>
      <xdr:row>1</xdr:row>
      <xdr:rowOff>42861</xdr:rowOff>
    </xdr:from>
    <xdr:to>
      <xdr:col>13</xdr:col>
      <xdr:colOff>485989</xdr:colOff>
      <xdr:row>1</xdr:row>
      <xdr:rowOff>290513</xdr:rowOff>
    </xdr:to>
    <xdr:sp macro="[0]!UnHide_20" textlink="">
      <xdr:nvSpPr>
        <xdr:cNvPr id="3" name="Rectangle 2">
          <a:extLst>
            <a:ext uri="{FF2B5EF4-FFF2-40B4-BE49-F238E27FC236}">
              <a16:creationId xmlns:a16="http://schemas.microsoft.com/office/drawing/2014/main" id="{00000000-0008-0000-0300-000003000000}"/>
            </a:ext>
          </a:extLst>
        </xdr:cNvPr>
        <xdr:cNvSpPr/>
      </xdr:nvSpPr>
      <xdr:spPr bwMode="auto">
        <a:xfrm>
          <a:off x="6915150" y="271461"/>
          <a:ext cx="723900" cy="2476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1000"/>
            <a:t>UNHIDE</a:t>
          </a:r>
          <a:r>
            <a:rPr lang="en-US" sz="1000" baseline="0"/>
            <a:t> 20</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99</xdr:row>
      <xdr:rowOff>0</xdr:rowOff>
    </xdr:from>
    <xdr:to>
      <xdr:col>5</xdr:col>
      <xdr:colOff>1059180</xdr:colOff>
      <xdr:row>101</xdr:row>
      <xdr:rowOff>106680</xdr:rowOff>
    </xdr:to>
    <xdr:cxnSp macro="">
      <xdr:nvCxnSpPr>
        <xdr:cNvPr id="1226" name="Elbow Connector 4" descr="This box takes Annual Utility savings data from the Capital Needs Input worksheet and breaks it out into separate boxes for annual electric, gas, oil, and water savings">
          <a:extLst>
            <a:ext uri="{FF2B5EF4-FFF2-40B4-BE49-F238E27FC236}">
              <a16:creationId xmlns:a16="http://schemas.microsoft.com/office/drawing/2014/main" id="{00000000-0008-0000-0400-0000CA040000}"/>
            </a:ext>
            <a:ext uri="{C183D7F6-B498-43B3-948B-1728B52AA6E4}">
              <adec:decorative xmlns:adec="http://schemas.microsoft.com/office/drawing/2017/decorative" val="0"/>
            </a:ext>
          </a:extLst>
        </xdr:cNvPr>
        <xdr:cNvCxnSpPr>
          <a:cxnSpLocks noChangeShapeType="1"/>
        </xdr:cNvCxnSpPr>
      </xdr:nvCxnSpPr>
      <xdr:spPr bwMode="auto">
        <a:xfrm flipV="1">
          <a:off x="6042660" y="19309080"/>
          <a:ext cx="1059180" cy="464820"/>
        </a:xfrm>
        <a:prstGeom prst="bentConnector3">
          <a:avLst>
            <a:gd name="adj1" fmla="val 50000"/>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8</xdr:col>
          <xdr:colOff>77372</xdr:colOff>
          <xdr:row>5</xdr:row>
          <xdr:rowOff>35169</xdr:rowOff>
        </xdr:from>
        <xdr:to>
          <xdr:col>8</xdr:col>
          <xdr:colOff>393895</xdr:colOff>
          <xdr:row>5</xdr:row>
          <xdr:rowOff>267286</xdr:rowOff>
        </xdr:to>
        <xdr:sp macro="" textlink="">
          <xdr:nvSpPr>
            <xdr:cNvPr id="1033" name="Check Box 9" descr="Check Box"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77372</xdr:colOff>
          <xdr:row>6</xdr:row>
          <xdr:rowOff>42203</xdr:rowOff>
        </xdr:from>
        <xdr:to>
          <xdr:col>8</xdr:col>
          <xdr:colOff>393895</xdr:colOff>
          <xdr:row>6</xdr:row>
          <xdr:rowOff>267286</xdr:rowOff>
        </xdr:to>
        <xdr:sp macro="" textlink="">
          <xdr:nvSpPr>
            <xdr:cNvPr id="1034" name="Check Box 10" descr="Check Box" hidden="1">
              <a:extLst>
                <a:ext uri="{63B3BB69-23CF-44E3-9099-C40C66FF867C}">
                  <a14:compatExt spid="_x0000_s1034"/>
                </a:ext>
                <a:ext uri="{FF2B5EF4-FFF2-40B4-BE49-F238E27FC236}">
                  <a16:creationId xmlns:a16="http://schemas.microsoft.com/office/drawing/2014/main" id="{00000000-0008-0000-04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794825</xdr:colOff>
          <xdr:row>62</xdr:row>
          <xdr:rowOff>189914</xdr:rowOff>
        </xdr:from>
        <xdr:to>
          <xdr:col>8</xdr:col>
          <xdr:colOff>49237</xdr:colOff>
          <xdr:row>64</xdr:row>
          <xdr:rowOff>14068</xdr:rowOff>
        </xdr:to>
        <xdr:sp macro="" textlink="">
          <xdr:nvSpPr>
            <xdr:cNvPr id="1075" name="Check Box 51" descr="Check Box" hidden="1">
              <a:extLst>
                <a:ext uri="{63B3BB69-23CF-44E3-9099-C40C66FF867C}">
                  <a14:compatExt spid="_x0000_s1075"/>
                </a:ext>
                <a:ext uri="{FF2B5EF4-FFF2-40B4-BE49-F238E27FC236}">
                  <a16:creationId xmlns:a16="http://schemas.microsoft.com/office/drawing/2014/main" id="{00000000-0008-0000-04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794825</xdr:colOff>
          <xdr:row>62</xdr:row>
          <xdr:rowOff>196948</xdr:rowOff>
        </xdr:from>
        <xdr:to>
          <xdr:col>7</xdr:col>
          <xdr:colOff>49237</xdr:colOff>
          <xdr:row>64</xdr:row>
          <xdr:rowOff>14068</xdr:rowOff>
        </xdr:to>
        <xdr:sp macro="" textlink="">
          <xdr:nvSpPr>
            <xdr:cNvPr id="1076" name="Check Box 52" descr="Check Box" hidden="1">
              <a:extLst>
                <a:ext uri="{63B3BB69-23CF-44E3-9099-C40C66FF867C}">
                  <a14:compatExt spid="_x0000_s1076"/>
                </a:ext>
                <a:ext uri="{FF2B5EF4-FFF2-40B4-BE49-F238E27FC236}">
                  <a16:creationId xmlns:a16="http://schemas.microsoft.com/office/drawing/2014/main" id="{00000000-0008-0000-04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794825</xdr:colOff>
          <xdr:row>63</xdr:row>
          <xdr:rowOff>189914</xdr:rowOff>
        </xdr:from>
        <xdr:to>
          <xdr:col>7</xdr:col>
          <xdr:colOff>49237</xdr:colOff>
          <xdr:row>65</xdr:row>
          <xdr:rowOff>14068</xdr:rowOff>
        </xdr:to>
        <xdr:sp macro="" textlink="">
          <xdr:nvSpPr>
            <xdr:cNvPr id="1077" name="Check Box 53" descr="Check Box" hidden="1">
              <a:extLst>
                <a:ext uri="{63B3BB69-23CF-44E3-9099-C40C66FF867C}">
                  <a14:compatExt spid="_x0000_s1077"/>
                </a:ext>
                <a:ext uri="{FF2B5EF4-FFF2-40B4-BE49-F238E27FC236}">
                  <a16:creationId xmlns:a16="http://schemas.microsoft.com/office/drawing/2014/main" id="{00000000-0008-0000-04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794825</xdr:colOff>
          <xdr:row>63</xdr:row>
          <xdr:rowOff>189914</xdr:rowOff>
        </xdr:from>
        <xdr:to>
          <xdr:col>8</xdr:col>
          <xdr:colOff>443132</xdr:colOff>
          <xdr:row>65</xdr:row>
          <xdr:rowOff>14068</xdr:rowOff>
        </xdr:to>
        <xdr:sp macro="" textlink="">
          <xdr:nvSpPr>
            <xdr:cNvPr id="1078" name="Check Box 54" descr="Check Box" hidden="1">
              <a:extLst>
                <a:ext uri="{63B3BB69-23CF-44E3-9099-C40C66FF867C}">
                  <a14:compatExt spid="_x0000_s1078"/>
                </a:ext>
                <a:ext uri="{FF2B5EF4-FFF2-40B4-BE49-F238E27FC236}">
                  <a16:creationId xmlns:a16="http://schemas.microsoft.com/office/drawing/2014/main" id="{00000000-0008-0000-04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752622</xdr:colOff>
          <xdr:row>57</xdr:row>
          <xdr:rowOff>0</xdr:rowOff>
        </xdr:from>
        <xdr:to>
          <xdr:col>9</xdr:col>
          <xdr:colOff>28135</xdr:colOff>
          <xdr:row>58</xdr:row>
          <xdr:rowOff>35169</xdr:rowOff>
        </xdr:to>
        <xdr:sp macro="" textlink="">
          <xdr:nvSpPr>
            <xdr:cNvPr id="1103" name="Check Box 79" descr="Check Box" hidden="1">
              <a:extLst>
                <a:ext uri="{63B3BB69-23CF-44E3-9099-C40C66FF867C}">
                  <a14:compatExt spid="_x0000_s1103"/>
                </a:ext>
                <a:ext uri="{FF2B5EF4-FFF2-40B4-BE49-F238E27FC236}">
                  <a16:creationId xmlns:a16="http://schemas.microsoft.com/office/drawing/2014/main" id="{00000000-0008-0000-04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752622</xdr:colOff>
          <xdr:row>55</xdr:row>
          <xdr:rowOff>196948</xdr:rowOff>
        </xdr:from>
        <xdr:to>
          <xdr:col>9</xdr:col>
          <xdr:colOff>28135</xdr:colOff>
          <xdr:row>57</xdr:row>
          <xdr:rowOff>14068</xdr:rowOff>
        </xdr:to>
        <xdr:sp macro="" textlink="">
          <xdr:nvSpPr>
            <xdr:cNvPr id="1106" name="Check Box 82" descr="Check Box" hidden="1">
              <a:extLst>
                <a:ext uri="{63B3BB69-23CF-44E3-9099-C40C66FF867C}">
                  <a14:compatExt spid="_x0000_s1106"/>
                </a:ext>
                <a:ext uri="{FF2B5EF4-FFF2-40B4-BE49-F238E27FC236}">
                  <a16:creationId xmlns:a16="http://schemas.microsoft.com/office/drawing/2014/main" id="{00000000-0008-0000-04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10</xdr:row>
          <xdr:rowOff>70338</xdr:rowOff>
        </xdr:from>
        <xdr:to>
          <xdr:col>5</xdr:col>
          <xdr:colOff>175846</xdr:colOff>
          <xdr:row>12</xdr:row>
          <xdr:rowOff>42203</xdr:rowOff>
        </xdr:to>
        <xdr:sp macro="" textlink="">
          <xdr:nvSpPr>
            <xdr:cNvPr id="1116" name="Check Box 92" descr="Check Box" hidden="1">
              <a:extLst>
                <a:ext uri="{63B3BB69-23CF-44E3-9099-C40C66FF867C}">
                  <a14:compatExt spid="_x0000_s1116"/>
                </a:ext>
                <a:ext uri="{FF2B5EF4-FFF2-40B4-BE49-F238E27FC236}">
                  <a16:creationId xmlns:a16="http://schemas.microsoft.com/office/drawing/2014/main" id="{00000000-0008-0000-04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11</xdr:row>
          <xdr:rowOff>161778</xdr:rowOff>
        </xdr:from>
        <xdr:to>
          <xdr:col>5</xdr:col>
          <xdr:colOff>175846</xdr:colOff>
          <xdr:row>13</xdr:row>
          <xdr:rowOff>14068</xdr:rowOff>
        </xdr:to>
        <xdr:sp macro="" textlink="">
          <xdr:nvSpPr>
            <xdr:cNvPr id="1117" name="Check Box 93" descr="Check Box" hidden="1">
              <a:extLst>
                <a:ext uri="{63B3BB69-23CF-44E3-9099-C40C66FF867C}">
                  <a14:compatExt spid="_x0000_s1117"/>
                </a:ext>
                <a:ext uri="{FF2B5EF4-FFF2-40B4-BE49-F238E27FC236}">
                  <a16:creationId xmlns:a16="http://schemas.microsoft.com/office/drawing/2014/main" id="{00000000-0008-0000-04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12</xdr:row>
          <xdr:rowOff>154745</xdr:rowOff>
        </xdr:from>
        <xdr:to>
          <xdr:col>5</xdr:col>
          <xdr:colOff>175846</xdr:colOff>
          <xdr:row>13</xdr:row>
          <xdr:rowOff>189914</xdr:rowOff>
        </xdr:to>
        <xdr:sp macro="" textlink="">
          <xdr:nvSpPr>
            <xdr:cNvPr id="1118" name="Check Box 94" descr="Check Box" hidden="1">
              <a:extLst>
                <a:ext uri="{63B3BB69-23CF-44E3-9099-C40C66FF867C}">
                  <a14:compatExt spid="_x0000_s1118"/>
                </a:ext>
                <a:ext uri="{FF2B5EF4-FFF2-40B4-BE49-F238E27FC236}">
                  <a16:creationId xmlns:a16="http://schemas.microsoft.com/office/drawing/2014/main" id="{00000000-0008-0000-04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13</xdr:row>
          <xdr:rowOff>154745</xdr:rowOff>
        </xdr:from>
        <xdr:to>
          <xdr:col>5</xdr:col>
          <xdr:colOff>175846</xdr:colOff>
          <xdr:row>15</xdr:row>
          <xdr:rowOff>0</xdr:rowOff>
        </xdr:to>
        <xdr:sp macro="" textlink="">
          <xdr:nvSpPr>
            <xdr:cNvPr id="1119" name="Check Box 95" descr="Check Box" hidden="1">
              <a:extLst>
                <a:ext uri="{63B3BB69-23CF-44E3-9099-C40C66FF867C}">
                  <a14:compatExt spid="_x0000_s1119"/>
                </a:ext>
                <a:ext uri="{FF2B5EF4-FFF2-40B4-BE49-F238E27FC236}">
                  <a16:creationId xmlns:a16="http://schemas.microsoft.com/office/drawing/2014/main" id="{00000000-0008-0000-04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14</xdr:row>
          <xdr:rowOff>161778</xdr:rowOff>
        </xdr:from>
        <xdr:to>
          <xdr:col>5</xdr:col>
          <xdr:colOff>175846</xdr:colOff>
          <xdr:row>16</xdr:row>
          <xdr:rowOff>35169</xdr:rowOff>
        </xdr:to>
        <xdr:sp macro="" textlink="">
          <xdr:nvSpPr>
            <xdr:cNvPr id="1120" name="Check Box 96" descr="Check Box" hidden="1">
              <a:extLst>
                <a:ext uri="{63B3BB69-23CF-44E3-9099-C40C66FF867C}">
                  <a14:compatExt spid="_x0000_s1120"/>
                </a:ext>
                <a:ext uri="{FF2B5EF4-FFF2-40B4-BE49-F238E27FC236}">
                  <a16:creationId xmlns:a16="http://schemas.microsoft.com/office/drawing/2014/main" id="{00000000-0008-0000-04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15</xdr:row>
          <xdr:rowOff>154745</xdr:rowOff>
        </xdr:from>
        <xdr:to>
          <xdr:col>5</xdr:col>
          <xdr:colOff>175846</xdr:colOff>
          <xdr:row>17</xdr:row>
          <xdr:rowOff>35169</xdr:rowOff>
        </xdr:to>
        <xdr:sp macro="" textlink="">
          <xdr:nvSpPr>
            <xdr:cNvPr id="1121" name="Check Box 97" descr="Check Box" hidden="1">
              <a:extLst>
                <a:ext uri="{63B3BB69-23CF-44E3-9099-C40C66FF867C}">
                  <a14:compatExt spid="_x0000_s1121"/>
                </a:ext>
                <a:ext uri="{FF2B5EF4-FFF2-40B4-BE49-F238E27FC236}">
                  <a16:creationId xmlns:a16="http://schemas.microsoft.com/office/drawing/2014/main" id="{00000000-0008-0000-04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16</xdr:row>
          <xdr:rowOff>154745</xdr:rowOff>
        </xdr:from>
        <xdr:to>
          <xdr:col>5</xdr:col>
          <xdr:colOff>175846</xdr:colOff>
          <xdr:row>18</xdr:row>
          <xdr:rowOff>35169</xdr:rowOff>
        </xdr:to>
        <xdr:sp macro="" textlink="">
          <xdr:nvSpPr>
            <xdr:cNvPr id="1122" name="Check Box 98" descr="Check Box" hidden="1">
              <a:extLst>
                <a:ext uri="{63B3BB69-23CF-44E3-9099-C40C66FF867C}">
                  <a14:compatExt spid="_x0000_s1122"/>
                </a:ext>
                <a:ext uri="{FF2B5EF4-FFF2-40B4-BE49-F238E27FC236}">
                  <a16:creationId xmlns:a16="http://schemas.microsoft.com/office/drawing/2014/main" id="{00000000-0008-0000-04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17</xdr:row>
          <xdr:rowOff>161778</xdr:rowOff>
        </xdr:from>
        <xdr:to>
          <xdr:col>5</xdr:col>
          <xdr:colOff>175846</xdr:colOff>
          <xdr:row>19</xdr:row>
          <xdr:rowOff>42203</xdr:rowOff>
        </xdr:to>
        <xdr:sp macro="" textlink="">
          <xdr:nvSpPr>
            <xdr:cNvPr id="1123" name="Check Box 99" descr="Check Box" hidden="1">
              <a:extLst>
                <a:ext uri="{63B3BB69-23CF-44E3-9099-C40C66FF867C}">
                  <a14:compatExt spid="_x0000_s1123"/>
                </a:ext>
                <a:ext uri="{FF2B5EF4-FFF2-40B4-BE49-F238E27FC236}">
                  <a16:creationId xmlns:a16="http://schemas.microsoft.com/office/drawing/2014/main" id="{00000000-0008-0000-04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837028</xdr:colOff>
          <xdr:row>10</xdr:row>
          <xdr:rowOff>84406</xdr:rowOff>
        </xdr:from>
        <xdr:to>
          <xdr:col>9</xdr:col>
          <xdr:colOff>126609</xdr:colOff>
          <xdr:row>12</xdr:row>
          <xdr:rowOff>35169</xdr:rowOff>
        </xdr:to>
        <xdr:sp macro="" textlink="">
          <xdr:nvSpPr>
            <xdr:cNvPr id="1124" name="Check Box 100" descr="Check Box" hidden="1">
              <a:extLst>
                <a:ext uri="{63B3BB69-23CF-44E3-9099-C40C66FF867C}">
                  <a14:compatExt spid="_x0000_s1124"/>
                </a:ext>
                <a:ext uri="{FF2B5EF4-FFF2-40B4-BE49-F238E27FC236}">
                  <a16:creationId xmlns:a16="http://schemas.microsoft.com/office/drawing/2014/main" id="{00000000-0008-0000-04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837028</xdr:colOff>
          <xdr:row>16</xdr:row>
          <xdr:rowOff>0</xdr:rowOff>
        </xdr:from>
        <xdr:to>
          <xdr:col>9</xdr:col>
          <xdr:colOff>161778</xdr:colOff>
          <xdr:row>17</xdr:row>
          <xdr:rowOff>70338</xdr:rowOff>
        </xdr:to>
        <xdr:sp macro="" textlink="">
          <xdr:nvSpPr>
            <xdr:cNvPr id="1125" name="Check Box 101" descr="Check Box" hidden="1">
              <a:extLst>
                <a:ext uri="{63B3BB69-23CF-44E3-9099-C40C66FF867C}">
                  <a14:compatExt spid="_x0000_s1125"/>
                </a:ext>
                <a:ext uri="{FF2B5EF4-FFF2-40B4-BE49-F238E27FC236}">
                  <a16:creationId xmlns:a16="http://schemas.microsoft.com/office/drawing/2014/main" id="{00000000-0008-0000-04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837028</xdr:colOff>
          <xdr:row>11</xdr:row>
          <xdr:rowOff>161778</xdr:rowOff>
        </xdr:from>
        <xdr:to>
          <xdr:col>9</xdr:col>
          <xdr:colOff>126609</xdr:colOff>
          <xdr:row>13</xdr:row>
          <xdr:rowOff>14068</xdr:rowOff>
        </xdr:to>
        <xdr:sp macro="" textlink="">
          <xdr:nvSpPr>
            <xdr:cNvPr id="1126" name="Check Box 102" descr="Check Box" hidden="1">
              <a:extLst>
                <a:ext uri="{63B3BB69-23CF-44E3-9099-C40C66FF867C}">
                  <a14:compatExt spid="_x0000_s1126"/>
                </a:ext>
                <a:ext uri="{FF2B5EF4-FFF2-40B4-BE49-F238E27FC236}">
                  <a16:creationId xmlns:a16="http://schemas.microsoft.com/office/drawing/2014/main" id="{00000000-0008-0000-04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837028</xdr:colOff>
          <xdr:row>12</xdr:row>
          <xdr:rowOff>161778</xdr:rowOff>
        </xdr:from>
        <xdr:to>
          <xdr:col>9</xdr:col>
          <xdr:colOff>126609</xdr:colOff>
          <xdr:row>14</xdr:row>
          <xdr:rowOff>28135</xdr:rowOff>
        </xdr:to>
        <xdr:sp macro="" textlink="">
          <xdr:nvSpPr>
            <xdr:cNvPr id="1127" name="Check Box 103" descr="Check Box" hidden="1">
              <a:extLst>
                <a:ext uri="{63B3BB69-23CF-44E3-9099-C40C66FF867C}">
                  <a14:compatExt spid="_x0000_s1127"/>
                </a:ext>
                <a:ext uri="{FF2B5EF4-FFF2-40B4-BE49-F238E27FC236}">
                  <a16:creationId xmlns:a16="http://schemas.microsoft.com/office/drawing/2014/main" id="{00000000-0008-0000-04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837028</xdr:colOff>
          <xdr:row>13</xdr:row>
          <xdr:rowOff>161778</xdr:rowOff>
        </xdr:from>
        <xdr:to>
          <xdr:col>9</xdr:col>
          <xdr:colOff>126609</xdr:colOff>
          <xdr:row>15</xdr:row>
          <xdr:rowOff>35169</xdr:rowOff>
        </xdr:to>
        <xdr:sp macro="" textlink="">
          <xdr:nvSpPr>
            <xdr:cNvPr id="1128" name="Check Box 104" descr="Check Box" hidden="1">
              <a:extLst>
                <a:ext uri="{63B3BB69-23CF-44E3-9099-C40C66FF867C}">
                  <a14:compatExt spid="_x0000_s1128"/>
                </a:ext>
                <a:ext uri="{FF2B5EF4-FFF2-40B4-BE49-F238E27FC236}">
                  <a16:creationId xmlns:a16="http://schemas.microsoft.com/office/drawing/2014/main" id="{00000000-0008-0000-04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837028</xdr:colOff>
          <xdr:row>14</xdr:row>
          <xdr:rowOff>182880</xdr:rowOff>
        </xdr:from>
        <xdr:to>
          <xdr:col>9</xdr:col>
          <xdr:colOff>126609</xdr:colOff>
          <xdr:row>16</xdr:row>
          <xdr:rowOff>70338</xdr:rowOff>
        </xdr:to>
        <xdr:sp macro="" textlink="">
          <xdr:nvSpPr>
            <xdr:cNvPr id="1129" name="Check Box 105" descr="Check Box" hidden="1">
              <a:extLst>
                <a:ext uri="{63B3BB69-23CF-44E3-9099-C40C66FF867C}">
                  <a14:compatExt spid="_x0000_s1129"/>
                </a:ext>
                <a:ext uri="{FF2B5EF4-FFF2-40B4-BE49-F238E27FC236}">
                  <a16:creationId xmlns:a16="http://schemas.microsoft.com/office/drawing/2014/main" id="{00000000-0008-0000-04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520505</xdr:colOff>
          <xdr:row>51</xdr:row>
          <xdr:rowOff>0</xdr:rowOff>
        </xdr:from>
        <xdr:to>
          <xdr:col>2</xdr:col>
          <xdr:colOff>49237</xdr:colOff>
          <xdr:row>52</xdr:row>
          <xdr:rowOff>35169</xdr:rowOff>
        </xdr:to>
        <xdr:sp macro="" textlink="">
          <xdr:nvSpPr>
            <xdr:cNvPr id="1132" name="Check Box 108" descr="Check Box" hidden="1">
              <a:extLst>
                <a:ext uri="{63B3BB69-23CF-44E3-9099-C40C66FF867C}">
                  <a14:compatExt spid="_x0000_s1132"/>
                </a:ext>
                <a:ext uri="{FF2B5EF4-FFF2-40B4-BE49-F238E27FC236}">
                  <a16:creationId xmlns:a16="http://schemas.microsoft.com/office/drawing/2014/main" id="{00000000-0008-0000-04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520505</xdr:colOff>
          <xdr:row>51</xdr:row>
          <xdr:rowOff>189914</xdr:rowOff>
        </xdr:from>
        <xdr:to>
          <xdr:col>2</xdr:col>
          <xdr:colOff>49237</xdr:colOff>
          <xdr:row>53</xdr:row>
          <xdr:rowOff>14068</xdr:rowOff>
        </xdr:to>
        <xdr:sp macro="" textlink="">
          <xdr:nvSpPr>
            <xdr:cNvPr id="1133" name="Check Box 109" descr="Check Box" hidden="1">
              <a:extLst>
                <a:ext uri="{63B3BB69-23CF-44E3-9099-C40C66FF867C}">
                  <a14:compatExt spid="_x0000_s1133"/>
                </a:ext>
                <a:ext uri="{FF2B5EF4-FFF2-40B4-BE49-F238E27FC236}">
                  <a16:creationId xmlns:a16="http://schemas.microsoft.com/office/drawing/2014/main" id="{00000000-0008-0000-04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752622</xdr:colOff>
          <xdr:row>54</xdr:row>
          <xdr:rowOff>196948</xdr:rowOff>
        </xdr:from>
        <xdr:to>
          <xdr:col>9</xdr:col>
          <xdr:colOff>28135</xdr:colOff>
          <xdr:row>56</xdr:row>
          <xdr:rowOff>14068</xdr:rowOff>
        </xdr:to>
        <xdr:sp macro="" textlink="">
          <xdr:nvSpPr>
            <xdr:cNvPr id="1134" name="Check Box 110" descr="Check Box" hidden="1">
              <a:extLst>
                <a:ext uri="{63B3BB69-23CF-44E3-9099-C40C66FF867C}">
                  <a14:compatExt spid="_x0000_s1134"/>
                </a:ext>
                <a:ext uri="{FF2B5EF4-FFF2-40B4-BE49-F238E27FC236}">
                  <a16:creationId xmlns:a16="http://schemas.microsoft.com/office/drawing/2014/main" id="{00000000-0008-0000-04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19</xdr:row>
          <xdr:rowOff>161778</xdr:rowOff>
        </xdr:from>
        <xdr:to>
          <xdr:col>5</xdr:col>
          <xdr:colOff>175846</xdr:colOff>
          <xdr:row>21</xdr:row>
          <xdr:rowOff>42203</xdr:rowOff>
        </xdr:to>
        <xdr:sp macro="" textlink="">
          <xdr:nvSpPr>
            <xdr:cNvPr id="1155" name="Check Box 131" descr="Check Box" hidden="1">
              <a:extLst>
                <a:ext uri="{63B3BB69-23CF-44E3-9099-C40C66FF867C}">
                  <a14:compatExt spid="_x0000_s1155"/>
                </a:ext>
                <a:ext uri="{FF2B5EF4-FFF2-40B4-BE49-F238E27FC236}">
                  <a16:creationId xmlns:a16="http://schemas.microsoft.com/office/drawing/2014/main" id="{00000000-0008-0000-04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21</xdr:row>
          <xdr:rowOff>161778</xdr:rowOff>
        </xdr:from>
        <xdr:to>
          <xdr:col>5</xdr:col>
          <xdr:colOff>175846</xdr:colOff>
          <xdr:row>23</xdr:row>
          <xdr:rowOff>42203</xdr:rowOff>
        </xdr:to>
        <xdr:sp macro="" textlink="">
          <xdr:nvSpPr>
            <xdr:cNvPr id="1156" name="Check Box 132" descr="Check Box" hidden="1">
              <a:extLst>
                <a:ext uri="{63B3BB69-23CF-44E3-9099-C40C66FF867C}">
                  <a14:compatExt spid="_x0000_s1156"/>
                </a:ext>
                <a:ext uri="{FF2B5EF4-FFF2-40B4-BE49-F238E27FC236}">
                  <a16:creationId xmlns:a16="http://schemas.microsoft.com/office/drawing/2014/main" id="{00000000-0008-0000-04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24</xdr:row>
          <xdr:rowOff>161778</xdr:rowOff>
        </xdr:from>
        <xdr:to>
          <xdr:col>5</xdr:col>
          <xdr:colOff>175846</xdr:colOff>
          <xdr:row>26</xdr:row>
          <xdr:rowOff>42203</xdr:rowOff>
        </xdr:to>
        <xdr:sp macro="" textlink="">
          <xdr:nvSpPr>
            <xdr:cNvPr id="1157" name="Check Box 133" descr="Check Box" hidden="1">
              <a:extLst>
                <a:ext uri="{63B3BB69-23CF-44E3-9099-C40C66FF867C}">
                  <a14:compatExt spid="_x0000_s1157"/>
                </a:ext>
                <a:ext uri="{FF2B5EF4-FFF2-40B4-BE49-F238E27FC236}">
                  <a16:creationId xmlns:a16="http://schemas.microsoft.com/office/drawing/2014/main" id="{00000000-0008-0000-04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23</xdr:row>
          <xdr:rowOff>161778</xdr:rowOff>
        </xdr:from>
        <xdr:to>
          <xdr:col>5</xdr:col>
          <xdr:colOff>175846</xdr:colOff>
          <xdr:row>25</xdr:row>
          <xdr:rowOff>42203</xdr:rowOff>
        </xdr:to>
        <xdr:sp macro="" textlink="">
          <xdr:nvSpPr>
            <xdr:cNvPr id="1158" name="Check Box 134" descr="Check Box" hidden="1">
              <a:extLst>
                <a:ext uri="{63B3BB69-23CF-44E3-9099-C40C66FF867C}">
                  <a14:compatExt spid="_x0000_s1158"/>
                </a:ext>
                <a:ext uri="{FF2B5EF4-FFF2-40B4-BE49-F238E27FC236}">
                  <a16:creationId xmlns:a16="http://schemas.microsoft.com/office/drawing/2014/main" id="{00000000-0008-0000-04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22</xdr:row>
          <xdr:rowOff>161778</xdr:rowOff>
        </xdr:from>
        <xdr:to>
          <xdr:col>5</xdr:col>
          <xdr:colOff>175846</xdr:colOff>
          <xdr:row>24</xdr:row>
          <xdr:rowOff>42203</xdr:rowOff>
        </xdr:to>
        <xdr:sp macro="" textlink="">
          <xdr:nvSpPr>
            <xdr:cNvPr id="1159" name="Check Box 135" descr="Check Box" hidden="1">
              <a:extLst>
                <a:ext uri="{63B3BB69-23CF-44E3-9099-C40C66FF867C}">
                  <a14:compatExt spid="_x0000_s1159"/>
                </a:ext>
                <a:ext uri="{FF2B5EF4-FFF2-40B4-BE49-F238E27FC236}">
                  <a16:creationId xmlns:a16="http://schemas.microsoft.com/office/drawing/2014/main" id="{00000000-0008-0000-04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20</xdr:row>
          <xdr:rowOff>161778</xdr:rowOff>
        </xdr:from>
        <xdr:to>
          <xdr:col>5</xdr:col>
          <xdr:colOff>175846</xdr:colOff>
          <xdr:row>22</xdr:row>
          <xdr:rowOff>42203</xdr:rowOff>
        </xdr:to>
        <xdr:sp macro="" textlink="">
          <xdr:nvSpPr>
            <xdr:cNvPr id="1160" name="Check Box 136" descr="Check Box" hidden="1">
              <a:extLst>
                <a:ext uri="{63B3BB69-23CF-44E3-9099-C40C66FF867C}">
                  <a14:compatExt spid="_x0000_s1160"/>
                </a:ext>
                <a:ext uri="{FF2B5EF4-FFF2-40B4-BE49-F238E27FC236}">
                  <a16:creationId xmlns:a16="http://schemas.microsoft.com/office/drawing/2014/main" id="{00000000-0008-0000-04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26</xdr:row>
          <xdr:rowOff>161778</xdr:rowOff>
        </xdr:from>
        <xdr:to>
          <xdr:col>5</xdr:col>
          <xdr:colOff>175846</xdr:colOff>
          <xdr:row>28</xdr:row>
          <xdr:rowOff>42203</xdr:rowOff>
        </xdr:to>
        <xdr:sp macro="" textlink="">
          <xdr:nvSpPr>
            <xdr:cNvPr id="1161" name="Check Box 137" descr="Check Box" hidden="1">
              <a:extLst>
                <a:ext uri="{63B3BB69-23CF-44E3-9099-C40C66FF867C}">
                  <a14:compatExt spid="_x0000_s1161"/>
                </a:ext>
                <a:ext uri="{FF2B5EF4-FFF2-40B4-BE49-F238E27FC236}">
                  <a16:creationId xmlns:a16="http://schemas.microsoft.com/office/drawing/2014/main" id="{00000000-0008-0000-04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25</xdr:row>
          <xdr:rowOff>161778</xdr:rowOff>
        </xdr:from>
        <xdr:to>
          <xdr:col>5</xdr:col>
          <xdr:colOff>175846</xdr:colOff>
          <xdr:row>27</xdr:row>
          <xdr:rowOff>42203</xdr:rowOff>
        </xdr:to>
        <xdr:sp macro="" textlink="">
          <xdr:nvSpPr>
            <xdr:cNvPr id="1162" name="Check Box 138" descr="Check Box" hidden="1">
              <a:extLst>
                <a:ext uri="{63B3BB69-23CF-44E3-9099-C40C66FF867C}">
                  <a14:compatExt spid="_x0000_s1162"/>
                </a:ext>
                <a:ext uri="{FF2B5EF4-FFF2-40B4-BE49-F238E27FC236}">
                  <a16:creationId xmlns:a16="http://schemas.microsoft.com/office/drawing/2014/main" id="{00000000-0008-0000-04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27</xdr:row>
          <xdr:rowOff>161778</xdr:rowOff>
        </xdr:from>
        <xdr:to>
          <xdr:col>5</xdr:col>
          <xdr:colOff>175846</xdr:colOff>
          <xdr:row>29</xdr:row>
          <xdr:rowOff>42203</xdr:rowOff>
        </xdr:to>
        <xdr:sp macro="" textlink="">
          <xdr:nvSpPr>
            <xdr:cNvPr id="1163" name="Check Box 139" descr="Check Box" hidden="1">
              <a:extLst>
                <a:ext uri="{63B3BB69-23CF-44E3-9099-C40C66FF867C}">
                  <a14:compatExt spid="_x0000_s1163"/>
                </a:ext>
                <a:ext uri="{FF2B5EF4-FFF2-40B4-BE49-F238E27FC236}">
                  <a16:creationId xmlns:a16="http://schemas.microsoft.com/office/drawing/2014/main" id="{00000000-0008-0000-04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28</xdr:row>
          <xdr:rowOff>161778</xdr:rowOff>
        </xdr:from>
        <xdr:to>
          <xdr:col>5</xdr:col>
          <xdr:colOff>175846</xdr:colOff>
          <xdr:row>30</xdr:row>
          <xdr:rowOff>42203</xdr:rowOff>
        </xdr:to>
        <xdr:sp macro="" textlink="">
          <xdr:nvSpPr>
            <xdr:cNvPr id="1164" name="Check Box 140" descr="Check Box" hidden="1">
              <a:extLst>
                <a:ext uri="{63B3BB69-23CF-44E3-9099-C40C66FF867C}">
                  <a14:compatExt spid="_x0000_s1164"/>
                </a:ext>
                <a:ext uri="{FF2B5EF4-FFF2-40B4-BE49-F238E27FC236}">
                  <a16:creationId xmlns:a16="http://schemas.microsoft.com/office/drawing/2014/main" id="{00000000-0008-0000-04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837028</xdr:colOff>
          <xdr:row>20</xdr:row>
          <xdr:rowOff>161778</xdr:rowOff>
        </xdr:from>
        <xdr:to>
          <xdr:col>9</xdr:col>
          <xdr:colOff>126609</xdr:colOff>
          <xdr:row>22</xdr:row>
          <xdr:rowOff>35169</xdr:rowOff>
        </xdr:to>
        <xdr:sp macro="" textlink="">
          <xdr:nvSpPr>
            <xdr:cNvPr id="1178" name="Check Box 154" descr="Check Box" hidden="1">
              <a:extLst>
                <a:ext uri="{63B3BB69-23CF-44E3-9099-C40C66FF867C}">
                  <a14:compatExt spid="_x0000_s1178"/>
                </a:ext>
                <a:ext uri="{FF2B5EF4-FFF2-40B4-BE49-F238E27FC236}">
                  <a16:creationId xmlns:a16="http://schemas.microsoft.com/office/drawing/2014/main" id="{00000000-0008-0000-04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837028</xdr:colOff>
          <xdr:row>26</xdr:row>
          <xdr:rowOff>0</xdr:rowOff>
        </xdr:from>
        <xdr:to>
          <xdr:col>9</xdr:col>
          <xdr:colOff>161778</xdr:colOff>
          <xdr:row>27</xdr:row>
          <xdr:rowOff>70338</xdr:rowOff>
        </xdr:to>
        <xdr:sp macro="" textlink="">
          <xdr:nvSpPr>
            <xdr:cNvPr id="1179" name="Check Box 155" descr="Check Box" hidden="1">
              <a:extLst>
                <a:ext uri="{63B3BB69-23CF-44E3-9099-C40C66FF867C}">
                  <a14:compatExt spid="_x0000_s1179"/>
                </a:ext>
                <a:ext uri="{FF2B5EF4-FFF2-40B4-BE49-F238E27FC236}">
                  <a16:creationId xmlns:a16="http://schemas.microsoft.com/office/drawing/2014/main" id="{00000000-0008-0000-04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837028</xdr:colOff>
          <xdr:row>21</xdr:row>
          <xdr:rowOff>161778</xdr:rowOff>
        </xdr:from>
        <xdr:to>
          <xdr:col>9</xdr:col>
          <xdr:colOff>126609</xdr:colOff>
          <xdr:row>23</xdr:row>
          <xdr:rowOff>35169</xdr:rowOff>
        </xdr:to>
        <xdr:sp macro="" textlink="">
          <xdr:nvSpPr>
            <xdr:cNvPr id="1180" name="Check Box 156" descr="Check Box" hidden="1">
              <a:extLst>
                <a:ext uri="{63B3BB69-23CF-44E3-9099-C40C66FF867C}">
                  <a14:compatExt spid="_x0000_s1180"/>
                </a:ext>
                <a:ext uri="{FF2B5EF4-FFF2-40B4-BE49-F238E27FC236}">
                  <a16:creationId xmlns:a16="http://schemas.microsoft.com/office/drawing/2014/main" id="{00000000-0008-0000-04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837028</xdr:colOff>
          <xdr:row>22</xdr:row>
          <xdr:rowOff>154745</xdr:rowOff>
        </xdr:from>
        <xdr:to>
          <xdr:col>9</xdr:col>
          <xdr:colOff>126609</xdr:colOff>
          <xdr:row>24</xdr:row>
          <xdr:rowOff>35169</xdr:rowOff>
        </xdr:to>
        <xdr:sp macro="" textlink="">
          <xdr:nvSpPr>
            <xdr:cNvPr id="1181" name="Check Box 157" descr="Check Box" hidden="1">
              <a:extLst>
                <a:ext uri="{63B3BB69-23CF-44E3-9099-C40C66FF867C}">
                  <a14:compatExt spid="_x0000_s1181"/>
                </a:ext>
                <a:ext uri="{FF2B5EF4-FFF2-40B4-BE49-F238E27FC236}">
                  <a16:creationId xmlns:a16="http://schemas.microsoft.com/office/drawing/2014/main" id="{00000000-0008-0000-04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837028</xdr:colOff>
          <xdr:row>23</xdr:row>
          <xdr:rowOff>161778</xdr:rowOff>
        </xdr:from>
        <xdr:to>
          <xdr:col>9</xdr:col>
          <xdr:colOff>126609</xdr:colOff>
          <xdr:row>25</xdr:row>
          <xdr:rowOff>42203</xdr:rowOff>
        </xdr:to>
        <xdr:sp macro="" textlink="">
          <xdr:nvSpPr>
            <xdr:cNvPr id="1182" name="Check Box 158" descr="Check Box" hidden="1">
              <a:extLst>
                <a:ext uri="{63B3BB69-23CF-44E3-9099-C40C66FF867C}">
                  <a14:compatExt spid="_x0000_s1182"/>
                </a:ext>
                <a:ext uri="{FF2B5EF4-FFF2-40B4-BE49-F238E27FC236}">
                  <a16:creationId xmlns:a16="http://schemas.microsoft.com/office/drawing/2014/main" id="{00000000-0008-0000-04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837028</xdr:colOff>
          <xdr:row>24</xdr:row>
          <xdr:rowOff>182880</xdr:rowOff>
        </xdr:from>
        <xdr:to>
          <xdr:col>9</xdr:col>
          <xdr:colOff>126609</xdr:colOff>
          <xdr:row>26</xdr:row>
          <xdr:rowOff>70338</xdr:rowOff>
        </xdr:to>
        <xdr:sp macro="" textlink="">
          <xdr:nvSpPr>
            <xdr:cNvPr id="1183" name="Check Box 159" descr="Check Box" hidden="1">
              <a:extLst>
                <a:ext uri="{63B3BB69-23CF-44E3-9099-C40C66FF867C}">
                  <a14:compatExt spid="_x0000_s1183"/>
                </a:ext>
                <a:ext uri="{FF2B5EF4-FFF2-40B4-BE49-F238E27FC236}">
                  <a16:creationId xmlns:a16="http://schemas.microsoft.com/office/drawing/2014/main" id="{00000000-0008-0000-04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30</xdr:row>
          <xdr:rowOff>161778</xdr:rowOff>
        </xdr:from>
        <xdr:to>
          <xdr:col>5</xdr:col>
          <xdr:colOff>175846</xdr:colOff>
          <xdr:row>32</xdr:row>
          <xdr:rowOff>42203</xdr:rowOff>
        </xdr:to>
        <xdr:sp macro="" textlink="">
          <xdr:nvSpPr>
            <xdr:cNvPr id="1184" name="Check Box 160" descr="Check Box" hidden="1">
              <a:extLst>
                <a:ext uri="{63B3BB69-23CF-44E3-9099-C40C66FF867C}">
                  <a14:compatExt spid="_x0000_s1184"/>
                </a:ext>
                <a:ext uri="{FF2B5EF4-FFF2-40B4-BE49-F238E27FC236}">
                  <a16:creationId xmlns:a16="http://schemas.microsoft.com/office/drawing/2014/main" id="{00000000-0008-0000-04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32</xdr:row>
          <xdr:rowOff>161778</xdr:rowOff>
        </xdr:from>
        <xdr:to>
          <xdr:col>5</xdr:col>
          <xdr:colOff>175846</xdr:colOff>
          <xdr:row>34</xdr:row>
          <xdr:rowOff>42203</xdr:rowOff>
        </xdr:to>
        <xdr:sp macro="" textlink="">
          <xdr:nvSpPr>
            <xdr:cNvPr id="1185" name="Check Box 161" descr="Check Box" hidden="1">
              <a:extLst>
                <a:ext uri="{63B3BB69-23CF-44E3-9099-C40C66FF867C}">
                  <a14:compatExt spid="_x0000_s1185"/>
                </a:ext>
                <a:ext uri="{FF2B5EF4-FFF2-40B4-BE49-F238E27FC236}">
                  <a16:creationId xmlns:a16="http://schemas.microsoft.com/office/drawing/2014/main" id="{00000000-0008-0000-04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35</xdr:row>
          <xdr:rowOff>161778</xdr:rowOff>
        </xdr:from>
        <xdr:to>
          <xdr:col>5</xdr:col>
          <xdr:colOff>175846</xdr:colOff>
          <xdr:row>37</xdr:row>
          <xdr:rowOff>42203</xdr:rowOff>
        </xdr:to>
        <xdr:sp macro="" textlink="">
          <xdr:nvSpPr>
            <xdr:cNvPr id="1186" name="Check Box 162" descr="Check Box" hidden="1">
              <a:extLst>
                <a:ext uri="{63B3BB69-23CF-44E3-9099-C40C66FF867C}">
                  <a14:compatExt spid="_x0000_s1186"/>
                </a:ext>
                <a:ext uri="{FF2B5EF4-FFF2-40B4-BE49-F238E27FC236}">
                  <a16:creationId xmlns:a16="http://schemas.microsoft.com/office/drawing/2014/main" id="{00000000-0008-0000-04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34</xdr:row>
          <xdr:rowOff>161778</xdr:rowOff>
        </xdr:from>
        <xdr:to>
          <xdr:col>5</xdr:col>
          <xdr:colOff>175846</xdr:colOff>
          <xdr:row>36</xdr:row>
          <xdr:rowOff>42203</xdr:rowOff>
        </xdr:to>
        <xdr:sp macro="" textlink="">
          <xdr:nvSpPr>
            <xdr:cNvPr id="1187" name="Check Box 163" descr="Check Box" hidden="1">
              <a:extLst>
                <a:ext uri="{63B3BB69-23CF-44E3-9099-C40C66FF867C}">
                  <a14:compatExt spid="_x0000_s1187"/>
                </a:ext>
                <a:ext uri="{FF2B5EF4-FFF2-40B4-BE49-F238E27FC236}">
                  <a16:creationId xmlns:a16="http://schemas.microsoft.com/office/drawing/2014/main" id="{00000000-0008-0000-04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33</xdr:row>
          <xdr:rowOff>161778</xdr:rowOff>
        </xdr:from>
        <xdr:to>
          <xdr:col>5</xdr:col>
          <xdr:colOff>175846</xdr:colOff>
          <xdr:row>35</xdr:row>
          <xdr:rowOff>42203</xdr:rowOff>
        </xdr:to>
        <xdr:sp macro="" textlink="">
          <xdr:nvSpPr>
            <xdr:cNvPr id="1188" name="Check Box 164" descr="Check Box" hidden="1">
              <a:extLst>
                <a:ext uri="{63B3BB69-23CF-44E3-9099-C40C66FF867C}">
                  <a14:compatExt spid="_x0000_s1188"/>
                </a:ext>
                <a:ext uri="{FF2B5EF4-FFF2-40B4-BE49-F238E27FC236}">
                  <a16:creationId xmlns:a16="http://schemas.microsoft.com/office/drawing/2014/main" id="{00000000-0008-0000-04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31</xdr:row>
          <xdr:rowOff>161778</xdr:rowOff>
        </xdr:from>
        <xdr:to>
          <xdr:col>5</xdr:col>
          <xdr:colOff>175846</xdr:colOff>
          <xdr:row>33</xdr:row>
          <xdr:rowOff>42203</xdr:rowOff>
        </xdr:to>
        <xdr:sp macro="" textlink="">
          <xdr:nvSpPr>
            <xdr:cNvPr id="1189" name="Check Box 165" descr="Check Box" hidden="1">
              <a:extLst>
                <a:ext uri="{63B3BB69-23CF-44E3-9099-C40C66FF867C}">
                  <a14:compatExt spid="_x0000_s1189"/>
                </a:ext>
                <a:ext uri="{FF2B5EF4-FFF2-40B4-BE49-F238E27FC236}">
                  <a16:creationId xmlns:a16="http://schemas.microsoft.com/office/drawing/2014/main" id="{00000000-0008-0000-04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37</xdr:row>
          <xdr:rowOff>161778</xdr:rowOff>
        </xdr:from>
        <xdr:to>
          <xdr:col>5</xdr:col>
          <xdr:colOff>175846</xdr:colOff>
          <xdr:row>39</xdr:row>
          <xdr:rowOff>42203</xdr:rowOff>
        </xdr:to>
        <xdr:sp macro="" textlink="">
          <xdr:nvSpPr>
            <xdr:cNvPr id="1190" name="Check Box 166" descr="Check Box" hidden="1">
              <a:extLst>
                <a:ext uri="{63B3BB69-23CF-44E3-9099-C40C66FF867C}">
                  <a14:compatExt spid="_x0000_s1190"/>
                </a:ext>
                <a:ext uri="{FF2B5EF4-FFF2-40B4-BE49-F238E27FC236}">
                  <a16:creationId xmlns:a16="http://schemas.microsoft.com/office/drawing/2014/main" id="{00000000-0008-0000-04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36</xdr:row>
          <xdr:rowOff>161778</xdr:rowOff>
        </xdr:from>
        <xdr:to>
          <xdr:col>5</xdr:col>
          <xdr:colOff>175846</xdr:colOff>
          <xdr:row>38</xdr:row>
          <xdr:rowOff>42203</xdr:rowOff>
        </xdr:to>
        <xdr:sp macro="" textlink="">
          <xdr:nvSpPr>
            <xdr:cNvPr id="1191" name="Check Box 167" descr="Check Box" hidden="1">
              <a:extLst>
                <a:ext uri="{63B3BB69-23CF-44E3-9099-C40C66FF867C}">
                  <a14:compatExt spid="_x0000_s1191"/>
                </a:ext>
                <a:ext uri="{FF2B5EF4-FFF2-40B4-BE49-F238E27FC236}">
                  <a16:creationId xmlns:a16="http://schemas.microsoft.com/office/drawing/2014/main" id="{00000000-0008-0000-04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949569</xdr:colOff>
          <xdr:row>38</xdr:row>
          <xdr:rowOff>161778</xdr:rowOff>
        </xdr:from>
        <xdr:to>
          <xdr:col>5</xdr:col>
          <xdr:colOff>175846</xdr:colOff>
          <xdr:row>40</xdr:row>
          <xdr:rowOff>42203</xdr:rowOff>
        </xdr:to>
        <xdr:sp macro="" textlink="">
          <xdr:nvSpPr>
            <xdr:cNvPr id="1192" name="Check Box 168" descr="Check Box" hidden="1">
              <a:extLst>
                <a:ext uri="{63B3BB69-23CF-44E3-9099-C40C66FF867C}">
                  <a14:compatExt spid="_x0000_s1192"/>
                </a:ext>
                <a:ext uri="{FF2B5EF4-FFF2-40B4-BE49-F238E27FC236}">
                  <a16:creationId xmlns:a16="http://schemas.microsoft.com/office/drawing/2014/main" id="{00000000-0008-0000-04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837028</xdr:colOff>
          <xdr:row>30</xdr:row>
          <xdr:rowOff>161778</xdr:rowOff>
        </xdr:from>
        <xdr:to>
          <xdr:col>9</xdr:col>
          <xdr:colOff>161778</xdr:colOff>
          <xdr:row>32</xdr:row>
          <xdr:rowOff>42203</xdr:rowOff>
        </xdr:to>
        <xdr:sp macro="" textlink="">
          <xdr:nvSpPr>
            <xdr:cNvPr id="1194" name="Check Box 170" descr="Check Box" hidden="1">
              <a:extLst>
                <a:ext uri="{63B3BB69-23CF-44E3-9099-C40C66FF867C}">
                  <a14:compatExt spid="_x0000_s1194"/>
                </a:ext>
                <a:ext uri="{FF2B5EF4-FFF2-40B4-BE49-F238E27FC236}">
                  <a16:creationId xmlns:a16="http://schemas.microsoft.com/office/drawing/2014/main" id="{00000000-0008-0000-04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837028</xdr:colOff>
          <xdr:row>32</xdr:row>
          <xdr:rowOff>161778</xdr:rowOff>
        </xdr:from>
        <xdr:to>
          <xdr:col>9</xdr:col>
          <xdr:colOff>161778</xdr:colOff>
          <xdr:row>34</xdr:row>
          <xdr:rowOff>42203</xdr:rowOff>
        </xdr:to>
        <xdr:sp macro="" textlink="">
          <xdr:nvSpPr>
            <xdr:cNvPr id="1195" name="Check Box 171" descr="Check Box" hidden="1">
              <a:extLst>
                <a:ext uri="{63B3BB69-23CF-44E3-9099-C40C66FF867C}">
                  <a14:compatExt spid="_x0000_s1195"/>
                </a:ext>
                <a:ext uri="{FF2B5EF4-FFF2-40B4-BE49-F238E27FC236}">
                  <a16:creationId xmlns:a16="http://schemas.microsoft.com/office/drawing/2014/main" id="{00000000-0008-0000-04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837028</xdr:colOff>
          <xdr:row>35</xdr:row>
          <xdr:rowOff>161778</xdr:rowOff>
        </xdr:from>
        <xdr:to>
          <xdr:col>9</xdr:col>
          <xdr:colOff>161778</xdr:colOff>
          <xdr:row>37</xdr:row>
          <xdr:rowOff>42203</xdr:rowOff>
        </xdr:to>
        <xdr:sp macro="" textlink="">
          <xdr:nvSpPr>
            <xdr:cNvPr id="1196" name="Check Box 172" descr="Check Box" hidden="1">
              <a:extLst>
                <a:ext uri="{63B3BB69-23CF-44E3-9099-C40C66FF867C}">
                  <a14:compatExt spid="_x0000_s1196"/>
                </a:ext>
                <a:ext uri="{FF2B5EF4-FFF2-40B4-BE49-F238E27FC236}">
                  <a16:creationId xmlns:a16="http://schemas.microsoft.com/office/drawing/2014/main" id="{00000000-0008-0000-04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837028</xdr:colOff>
          <xdr:row>34</xdr:row>
          <xdr:rowOff>161778</xdr:rowOff>
        </xdr:from>
        <xdr:to>
          <xdr:col>9</xdr:col>
          <xdr:colOff>161778</xdr:colOff>
          <xdr:row>36</xdr:row>
          <xdr:rowOff>42203</xdr:rowOff>
        </xdr:to>
        <xdr:sp macro="" textlink="">
          <xdr:nvSpPr>
            <xdr:cNvPr id="1197" name="Check Box 173" descr="Check Box" hidden="1">
              <a:extLst>
                <a:ext uri="{63B3BB69-23CF-44E3-9099-C40C66FF867C}">
                  <a14:compatExt spid="_x0000_s1197"/>
                </a:ext>
                <a:ext uri="{FF2B5EF4-FFF2-40B4-BE49-F238E27FC236}">
                  <a16:creationId xmlns:a16="http://schemas.microsoft.com/office/drawing/2014/main" id="{00000000-0008-0000-04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837028</xdr:colOff>
          <xdr:row>33</xdr:row>
          <xdr:rowOff>161778</xdr:rowOff>
        </xdr:from>
        <xdr:to>
          <xdr:col>9</xdr:col>
          <xdr:colOff>161778</xdr:colOff>
          <xdr:row>35</xdr:row>
          <xdr:rowOff>42203</xdr:rowOff>
        </xdr:to>
        <xdr:sp macro="" textlink="">
          <xdr:nvSpPr>
            <xdr:cNvPr id="1198" name="Check Box 174" descr="Check Box" hidden="1">
              <a:extLst>
                <a:ext uri="{63B3BB69-23CF-44E3-9099-C40C66FF867C}">
                  <a14:compatExt spid="_x0000_s1198"/>
                </a:ext>
                <a:ext uri="{FF2B5EF4-FFF2-40B4-BE49-F238E27FC236}">
                  <a16:creationId xmlns:a16="http://schemas.microsoft.com/office/drawing/2014/main" id="{00000000-0008-0000-04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844062</xdr:colOff>
          <xdr:row>31</xdr:row>
          <xdr:rowOff>161778</xdr:rowOff>
        </xdr:from>
        <xdr:to>
          <xdr:col>9</xdr:col>
          <xdr:colOff>161778</xdr:colOff>
          <xdr:row>33</xdr:row>
          <xdr:rowOff>42203</xdr:rowOff>
        </xdr:to>
        <xdr:sp macro="" textlink="">
          <xdr:nvSpPr>
            <xdr:cNvPr id="1199" name="Check Box 175" descr="Check Box" hidden="1">
              <a:extLst>
                <a:ext uri="{63B3BB69-23CF-44E3-9099-C40C66FF867C}">
                  <a14:compatExt spid="_x0000_s1199"/>
                </a:ext>
                <a:ext uri="{FF2B5EF4-FFF2-40B4-BE49-F238E27FC236}">
                  <a16:creationId xmlns:a16="http://schemas.microsoft.com/office/drawing/2014/main" id="{00000000-0008-0000-04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837028</xdr:colOff>
          <xdr:row>37</xdr:row>
          <xdr:rowOff>161778</xdr:rowOff>
        </xdr:from>
        <xdr:to>
          <xdr:col>9</xdr:col>
          <xdr:colOff>161778</xdr:colOff>
          <xdr:row>39</xdr:row>
          <xdr:rowOff>42203</xdr:rowOff>
        </xdr:to>
        <xdr:sp macro="" textlink="">
          <xdr:nvSpPr>
            <xdr:cNvPr id="1200" name="Check Box 176" descr="Check Box" hidden="1">
              <a:extLst>
                <a:ext uri="{63B3BB69-23CF-44E3-9099-C40C66FF867C}">
                  <a14:compatExt spid="_x0000_s1200"/>
                </a:ext>
                <a:ext uri="{FF2B5EF4-FFF2-40B4-BE49-F238E27FC236}">
                  <a16:creationId xmlns:a16="http://schemas.microsoft.com/office/drawing/2014/main" id="{00000000-0008-0000-04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837028</xdr:colOff>
          <xdr:row>36</xdr:row>
          <xdr:rowOff>161778</xdr:rowOff>
        </xdr:from>
        <xdr:to>
          <xdr:col>9</xdr:col>
          <xdr:colOff>161778</xdr:colOff>
          <xdr:row>38</xdr:row>
          <xdr:rowOff>42203</xdr:rowOff>
        </xdr:to>
        <xdr:sp macro="" textlink="">
          <xdr:nvSpPr>
            <xdr:cNvPr id="1201" name="Check Box 177" descr="Check Box" hidden="1">
              <a:extLst>
                <a:ext uri="{63B3BB69-23CF-44E3-9099-C40C66FF867C}">
                  <a14:compatExt spid="_x0000_s1201"/>
                </a:ext>
                <a:ext uri="{FF2B5EF4-FFF2-40B4-BE49-F238E27FC236}">
                  <a16:creationId xmlns:a16="http://schemas.microsoft.com/office/drawing/2014/main" id="{00000000-0008-0000-04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837028</xdr:colOff>
          <xdr:row>38</xdr:row>
          <xdr:rowOff>161778</xdr:rowOff>
        </xdr:from>
        <xdr:to>
          <xdr:col>9</xdr:col>
          <xdr:colOff>161778</xdr:colOff>
          <xdr:row>40</xdr:row>
          <xdr:rowOff>42203</xdr:rowOff>
        </xdr:to>
        <xdr:sp macro="" textlink="">
          <xdr:nvSpPr>
            <xdr:cNvPr id="1202" name="Check Box 178" descr="Check Box" hidden="1">
              <a:extLst>
                <a:ext uri="{63B3BB69-23CF-44E3-9099-C40C66FF867C}">
                  <a14:compatExt spid="_x0000_s1202"/>
                </a:ext>
                <a:ext uri="{FF2B5EF4-FFF2-40B4-BE49-F238E27FC236}">
                  <a16:creationId xmlns:a16="http://schemas.microsoft.com/office/drawing/2014/main" id="{00000000-0008-0000-04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794825</xdr:colOff>
          <xdr:row>63</xdr:row>
          <xdr:rowOff>189914</xdr:rowOff>
        </xdr:from>
        <xdr:to>
          <xdr:col>8</xdr:col>
          <xdr:colOff>49237</xdr:colOff>
          <xdr:row>65</xdr:row>
          <xdr:rowOff>14068</xdr:rowOff>
        </xdr:to>
        <xdr:sp macro="" textlink="">
          <xdr:nvSpPr>
            <xdr:cNvPr id="1203" name="Check Box 179" descr="Check Box" hidden="1">
              <a:extLst>
                <a:ext uri="{63B3BB69-23CF-44E3-9099-C40C66FF867C}">
                  <a14:compatExt spid="_x0000_s1203"/>
                </a:ext>
                <a:ext uri="{FF2B5EF4-FFF2-40B4-BE49-F238E27FC236}">
                  <a16:creationId xmlns:a16="http://schemas.microsoft.com/office/drawing/2014/main" id="{00000000-0008-0000-04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794825</xdr:colOff>
          <xdr:row>63</xdr:row>
          <xdr:rowOff>189914</xdr:rowOff>
        </xdr:from>
        <xdr:to>
          <xdr:col>8</xdr:col>
          <xdr:colOff>49237</xdr:colOff>
          <xdr:row>65</xdr:row>
          <xdr:rowOff>14068</xdr:rowOff>
        </xdr:to>
        <xdr:sp macro="" textlink="">
          <xdr:nvSpPr>
            <xdr:cNvPr id="1204" name="Check Box 180" descr="Check Box" hidden="1">
              <a:extLst>
                <a:ext uri="{63B3BB69-23CF-44E3-9099-C40C66FF867C}">
                  <a14:compatExt spid="_x0000_s1204"/>
                </a:ext>
                <a:ext uri="{FF2B5EF4-FFF2-40B4-BE49-F238E27FC236}">
                  <a16:creationId xmlns:a16="http://schemas.microsoft.com/office/drawing/2014/main" id="{00000000-0008-0000-04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794825</xdr:colOff>
          <xdr:row>63</xdr:row>
          <xdr:rowOff>196948</xdr:rowOff>
        </xdr:from>
        <xdr:to>
          <xdr:col>7</xdr:col>
          <xdr:colOff>49237</xdr:colOff>
          <xdr:row>65</xdr:row>
          <xdr:rowOff>14068</xdr:rowOff>
        </xdr:to>
        <xdr:sp macro="" textlink="">
          <xdr:nvSpPr>
            <xdr:cNvPr id="1205" name="Check Box 181" descr="Check Box" hidden="1">
              <a:extLst>
                <a:ext uri="{63B3BB69-23CF-44E3-9099-C40C66FF867C}">
                  <a14:compatExt spid="_x0000_s1205"/>
                </a:ext>
                <a:ext uri="{FF2B5EF4-FFF2-40B4-BE49-F238E27FC236}">
                  <a16:creationId xmlns:a16="http://schemas.microsoft.com/office/drawing/2014/main" id="{00000000-0008-0000-04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487680</xdr:colOff>
      <xdr:row>0</xdr:row>
      <xdr:rowOff>154577</xdr:rowOff>
    </xdr:from>
    <xdr:to>
      <xdr:col>2</xdr:col>
      <xdr:colOff>410130</xdr:colOff>
      <xdr:row>3</xdr:row>
      <xdr:rowOff>57290</xdr:rowOff>
    </xdr:to>
    <xdr:sp macro="[0]!Populate" textlink="">
      <xdr:nvSpPr>
        <xdr:cNvPr id="2" name="Rectangle 1">
          <a:extLst>
            <a:ext uri="{FF2B5EF4-FFF2-40B4-BE49-F238E27FC236}">
              <a16:creationId xmlns:a16="http://schemas.microsoft.com/office/drawing/2014/main" id="{00000000-0008-0000-0500-000002000000}"/>
            </a:ext>
          </a:extLst>
        </xdr:cNvPr>
        <xdr:cNvSpPr/>
      </xdr:nvSpPr>
      <xdr:spPr bwMode="auto">
        <a:xfrm>
          <a:off x="457200" y="152400"/>
          <a:ext cx="1304925" cy="419100"/>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en-US" sz="1100"/>
            <a:t>Populate 20 year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LANNFP019\users1\H0\H56682\GRP%20Attachment%20D%20v1_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Owner Data Entry Instructions"/>
      <sheetName val="GRPCA Provider Instructions"/>
      <sheetName val="Owner Data Import"/>
      <sheetName val="Data Entry"/>
      <sheetName val="StartInput"/>
      <sheetName val="Initial Feasibility Assmt"/>
      <sheetName val="RentInput"/>
      <sheetName val="Revised Init Feasibility Assmt"/>
      <sheetName val="Feasibility Criteria"/>
      <sheetName val="Codes"/>
      <sheetName val="Cap Needs Input"/>
      <sheetName val="Advanced Analysis"/>
      <sheetName val="Utility Savings"/>
      <sheetName val="20 Year Detail"/>
      <sheetName val="20 Year Defaults"/>
      <sheetName val="Rehab-ExA Ref"/>
      <sheetName val="20 Year Schedule"/>
      <sheetName val="Controls"/>
      <sheetName val="Rehab Escrow Needs"/>
      <sheetName val="R4R Funding Schedule"/>
      <sheetName val="Inc &amp; Exp"/>
      <sheetName val="Sources&amp;Uses"/>
      <sheetName val="Final Feasibility"/>
      <sheetName val="Exhibit A-GRP"/>
      <sheetName val="Program Variables"/>
      <sheetName val="MISExport"/>
      <sheetName val="GreenExport"/>
      <sheetName val="Upgrade"/>
      <sheetName val="GRP Patch"/>
      <sheetName val="Special Patch 1-21-10"/>
    </sheetNames>
    <sheetDataSet>
      <sheetData sheetId="0"/>
      <sheetData sheetId="1" refreshError="1"/>
      <sheetData sheetId="2" refreshError="1"/>
      <sheetData sheetId="3" refreshError="1"/>
      <sheetData sheetId="4"/>
      <sheetData sheetId="5">
        <row r="27">
          <cell r="AB27" t="str">
            <v>Rural</v>
          </cell>
          <cell r="AD27" t="str">
            <v>Elderly</v>
          </cell>
        </row>
        <row r="28">
          <cell r="AB28" t="str">
            <v>Suburban</v>
          </cell>
          <cell r="AD28" t="str">
            <v>Family</v>
          </cell>
        </row>
        <row r="29">
          <cell r="AB29" t="str">
            <v>Urban</v>
          </cell>
        </row>
        <row r="30">
          <cell r="AB30" t="str">
            <v>Urban MSA</v>
          </cell>
          <cell r="AD30" t="str">
            <v>Elevator</v>
          </cell>
        </row>
        <row r="31">
          <cell r="AB31" t="str">
            <v>Urban Other</v>
          </cell>
          <cell r="AD31" t="str">
            <v>Garden</v>
          </cell>
        </row>
        <row r="32">
          <cell r="AB32" t="str">
            <v>Not Urban</v>
          </cell>
          <cell r="AD32" t="str">
            <v>Mixed</v>
          </cell>
        </row>
      </sheetData>
      <sheetData sheetId="6" refreshError="1"/>
      <sheetData sheetId="7" refreshError="1"/>
      <sheetData sheetId="8" refreshError="1"/>
      <sheetData sheetId="9" refreshError="1"/>
      <sheetData sheetId="10" refreshError="1"/>
      <sheetData sheetId="11">
        <row r="3">
          <cell r="AM3" t="str">
            <v>Tenant</v>
          </cell>
        </row>
        <row r="4">
          <cell r="AM4" t="str">
            <v>Owner</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01">
          <cell r="L101">
            <v>0</v>
          </cell>
        </row>
      </sheetData>
      <sheetData sheetId="22" refreshError="1"/>
      <sheetData sheetId="23" refreshError="1"/>
      <sheetData sheetId="24" refreshError="1"/>
      <sheetData sheetId="25">
        <row r="24">
          <cell r="D24">
            <v>1.5</v>
          </cell>
        </row>
        <row r="25">
          <cell r="D25">
            <v>0.15</v>
          </cell>
        </row>
        <row r="26">
          <cell r="H26">
            <v>0</v>
          </cell>
        </row>
      </sheetData>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E167"/>
  <sheetViews>
    <sheetView view="pageBreakPreview" topLeftCell="A15" zoomScale="80" zoomScaleNormal="80" zoomScaleSheetLayoutView="80" workbookViewId="0">
      <selection activeCell="A34" sqref="A34"/>
    </sheetView>
  </sheetViews>
  <sheetFormatPr defaultRowHeight="15"/>
  <cols>
    <col min="1" max="1" width="117.5" customWidth="1"/>
  </cols>
  <sheetData>
    <row r="1" spans="1:1" ht="17.25">
      <c r="A1" s="411" t="s">
        <v>0</v>
      </c>
    </row>
    <row r="3" spans="1:1">
      <c r="A3" s="412" t="s">
        <v>1</v>
      </c>
    </row>
    <row r="5" spans="1:1" ht="59.85">
      <c r="A5" s="413" t="s">
        <v>2</v>
      </c>
    </row>
    <row r="7" spans="1:1" ht="44.85">
      <c r="A7" s="414" t="s">
        <v>3</v>
      </c>
    </row>
    <row r="9" spans="1:1" ht="17.25">
      <c r="A9" s="417" t="s">
        <v>4</v>
      </c>
    </row>
    <row r="10" spans="1:1">
      <c r="A10" s="412" t="s">
        <v>5</v>
      </c>
    </row>
    <row r="11" spans="1:1">
      <c r="A11" t="s">
        <v>6</v>
      </c>
    </row>
    <row r="12" spans="1:1">
      <c r="A12" t="s">
        <v>7</v>
      </c>
    </row>
    <row r="13" spans="1:1">
      <c r="A13" s="219" t="s">
        <v>8</v>
      </c>
    </row>
    <row r="14" spans="1:1">
      <c r="A14" s="219" t="s">
        <v>9</v>
      </c>
    </row>
    <row r="15" spans="1:1">
      <c r="A15" s="219" t="s">
        <v>10</v>
      </c>
    </row>
    <row r="16" spans="1:1" ht="30">
      <c r="A16" s="492" t="s">
        <v>11</v>
      </c>
    </row>
    <row r="17" spans="1:5">
      <c r="A17" t="s">
        <v>12</v>
      </c>
    </row>
    <row r="18" spans="1:5">
      <c r="A18" s="219" t="s">
        <v>13</v>
      </c>
    </row>
    <row r="19" spans="1:5">
      <c r="A19" t="s">
        <v>14</v>
      </c>
      <c r="B19" s="219"/>
    </row>
    <row r="20" spans="1:5" ht="30">
      <c r="A20" s="492" t="s">
        <v>15</v>
      </c>
    </row>
    <row r="21" spans="1:5">
      <c r="A21" t="s">
        <v>16</v>
      </c>
    </row>
    <row r="22" spans="1:5">
      <c r="A22" t="s">
        <v>17</v>
      </c>
    </row>
    <row r="23" spans="1:5">
      <c r="A23" t="s">
        <v>18</v>
      </c>
    </row>
    <row r="24" spans="1:5">
      <c r="A24" t="s">
        <v>19</v>
      </c>
    </row>
    <row r="25" spans="1:5" ht="44.85">
      <c r="A25" s="414" t="s">
        <v>20</v>
      </c>
    </row>
    <row r="26" spans="1:5">
      <c r="A26" s="416" t="s">
        <v>21</v>
      </c>
    </row>
    <row r="27" spans="1:5">
      <c r="A27" s="219" t="s">
        <v>22</v>
      </c>
    </row>
    <row r="28" spans="1:5" ht="12.75" customHeight="1">
      <c r="A28" s="487" t="s">
        <v>23</v>
      </c>
    </row>
    <row r="29" spans="1:5" ht="30">
      <c r="A29" s="414" t="s">
        <v>24</v>
      </c>
      <c r="E29" s="219"/>
    </row>
    <row r="30" spans="1:5">
      <c r="A30" s="219" t="s">
        <v>25</v>
      </c>
    </row>
    <row r="31" spans="1:5">
      <c r="A31" s="219" t="s">
        <v>26</v>
      </c>
      <c r="B31" s="219"/>
    </row>
    <row r="32" spans="1:5" ht="30">
      <c r="A32" s="414" t="s">
        <v>27</v>
      </c>
      <c r="B32" s="219"/>
    </row>
    <row r="33" spans="1:1" ht="30">
      <c r="A33" s="414" t="s">
        <v>28</v>
      </c>
    </row>
    <row r="34" spans="1:1">
      <c r="A34" s="416" t="s">
        <v>29</v>
      </c>
    </row>
    <row r="35" spans="1:1">
      <c r="A35" s="415" t="s">
        <v>30</v>
      </c>
    </row>
    <row r="36" spans="1:1">
      <c r="A36" s="415" t="s">
        <v>31</v>
      </c>
    </row>
    <row r="37" spans="1:1">
      <c r="A37" s="415" t="s">
        <v>32</v>
      </c>
    </row>
    <row r="38" spans="1:1">
      <c r="A38" s="415" t="s">
        <v>33</v>
      </c>
    </row>
    <row r="39" spans="1:1">
      <c r="A39" s="415" t="s">
        <v>34</v>
      </c>
    </row>
    <row r="40" spans="1:1">
      <c r="A40" s="415" t="s">
        <v>35</v>
      </c>
    </row>
    <row r="41" spans="1:1">
      <c r="A41" s="415" t="s">
        <v>36</v>
      </c>
    </row>
    <row r="42" spans="1:1">
      <c r="A42" s="415" t="s">
        <v>37</v>
      </c>
    </row>
    <row r="43" spans="1:1">
      <c r="A43" s="415" t="s">
        <v>38</v>
      </c>
    </row>
    <row r="44" spans="1:1">
      <c r="A44" s="415" t="s">
        <v>39</v>
      </c>
    </row>
    <row r="45" spans="1:1">
      <c r="A45" s="415" t="s">
        <v>40</v>
      </c>
    </row>
    <row r="46" spans="1:1">
      <c r="A46" s="416" t="s">
        <v>41</v>
      </c>
    </row>
    <row r="47" spans="1:1">
      <c r="A47" s="415" t="s">
        <v>42</v>
      </c>
    </row>
    <row r="48" spans="1:1">
      <c r="A48" s="415" t="s">
        <v>43</v>
      </c>
    </row>
    <row r="49" spans="1:3">
      <c r="A49" s="415" t="s">
        <v>44</v>
      </c>
    </row>
    <row r="50" spans="1:3">
      <c r="A50" s="415" t="s">
        <v>45</v>
      </c>
    </row>
    <row r="51" spans="1:3">
      <c r="A51" s="416" t="s">
        <v>46</v>
      </c>
    </row>
    <row r="52" spans="1:3">
      <c r="A52" s="415" t="s">
        <v>47</v>
      </c>
    </row>
    <row r="53" spans="1:3">
      <c r="A53" s="415" t="s">
        <v>48</v>
      </c>
    </row>
    <row r="54" spans="1:3">
      <c r="A54" s="40"/>
      <c r="B54" s="219"/>
    </row>
    <row r="55" spans="1:3" ht="17.25">
      <c r="A55" s="417" t="s">
        <v>49</v>
      </c>
    </row>
    <row r="56" spans="1:3">
      <c r="A56" s="415" t="s">
        <v>50</v>
      </c>
    </row>
    <row r="57" spans="1:3">
      <c r="A57" s="415" t="s">
        <v>51</v>
      </c>
    </row>
    <row r="58" spans="1:3" ht="30">
      <c r="A58" s="487" t="s">
        <v>52</v>
      </c>
    </row>
    <row r="59" spans="1:3">
      <c r="A59" s="415" t="s">
        <v>53</v>
      </c>
      <c r="B59" s="219"/>
    </row>
    <row r="60" spans="1:3" ht="30">
      <c r="A60" s="487" t="s">
        <v>54</v>
      </c>
    </row>
    <row r="61" spans="1:3">
      <c r="A61" s="415" t="s">
        <v>55</v>
      </c>
    </row>
    <row r="62" spans="1:3">
      <c r="A62" s="415" t="s">
        <v>56</v>
      </c>
    </row>
    <row r="63" spans="1:3" ht="30">
      <c r="A63" s="487" t="s">
        <v>57</v>
      </c>
    </row>
    <row r="64" spans="1:3" ht="26.45" customHeight="1">
      <c r="A64" s="487" t="s">
        <v>58</v>
      </c>
      <c r="C64" s="148"/>
    </row>
    <row r="65" spans="1:3" ht="30">
      <c r="A65" s="414" t="s">
        <v>59</v>
      </c>
      <c r="C65" s="148"/>
    </row>
    <row r="66" spans="1:3">
      <c r="A66" s="219"/>
      <c r="C66" s="148"/>
    </row>
    <row r="67" spans="1:3" ht="17.25">
      <c r="A67" s="417" t="s">
        <v>60</v>
      </c>
      <c r="C67" s="148"/>
    </row>
    <row r="68" spans="1:3">
      <c r="A68" s="412" t="s">
        <v>61</v>
      </c>
      <c r="C68" s="148"/>
    </row>
    <row r="69" spans="1:3">
      <c r="A69" s="219" t="s">
        <v>62</v>
      </c>
      <c r="C69" s="148"/>
    </row>
    <row r="70" spans="1:3">
      <c r="A70" s="219" t="s">
        <v>63</v>
      </c>
      <c r="C70" s="148"/>
    </row>
    <row r="71" spans="1:3">
      <c r="A71" s="412" t="s">
        <v>64</v>
      </c>
      <c r="C71" s="148"/>
    </row>
    <row r="72" spans="1:3">
      <c r="A72" s="219" t="s">
        <v>65</v>
      </c>
      <c r="C72" s="148"/>
    </row>
    <row r="73" spans="1:3">
      <c r="A73" s="219" t="s">
        <v>66</v>
      </c>
      <c r="C73" s="150"/>
    </row>
    <row r="74" spans="1:3">
      <c r="A74" s="219" t="s">
        <v>67</v>
      </c>
      <c r="C74" s="148"/>
    </row>
    <row r="75" spans="1:3">
      <c r="A75" s="219" t="s">
        <v>68</v>
      </c>
      <c r="C75" s="148"/>
    </row>
    <row r="76" spans="1:3">
      <c r="A76" s="219" t="s">
        <v>69</v>
      </c>
      <c r="C76" s="148"/>
    </row>
    <row r="77" spans="1:3">
      <c r="A77" s="219" t="s">
        <v>70</v>
      </c>
      <c r="C77" s="148"/>
    </row>
    <row r="78" spans="1:3">
      <c r="A78" s="219" t="s">
        <v>71</v>
      </c>
      <c r="C78" s="148"/>
    </row>
    <row r="79" spans="1:3">
      <c r="A79" s="219" t="s">
        <v>72</v>
      </c>
    </row>
    <row r="80" spans="1:3">
      <c r="A80" s="219" t="s">
        <v>73</v>
      </c>
    </row>
    <row r="81" spans="1:1">
      <c r="A81" s="219" t="s">
        <v>74</v>
      </c>
    </row>
    <row r="82" spans="1:1">
      <c r="A82" s="219" t="s">
        <v>75</v>
      </c>
    </row>
    <row r="83" spans="1:1">
      <c r="A83" s="415" t="s">
        <v>76</v>
      </c>
    </row>
    <row r="84" spans="1:1">
      <c r="A84" s="415" t="s">
        <v>77</v>
      </c>
    </row>
    <row r="85" spans="1:1">
      <c r="A85" s="415" t="s">
        <v>78</v>
      </c>
    </row>
    <row r="86" spans="1:1" ht="30">
      <c r="A86" s="487" t="s">
        <v>79</v>
      </c>
    </row>
    <row r="87" spans="1:1" ht="30">
      <c r="A87" s="487" t="s">
        <v>80</v>
      </c>
    </row>
    <row r="88" spans="1:1">
      <c r="A88" s="415" t="s">
        <v>81</v>
      </c>
    </row>
    <row r="89" spans="1:1">
      <c r="A89" s="40"/>
    </row>
    <row r="90" spans="1:1" ht="17.25">
      <c r="A90" s="417" t="s">
        <v>82</v>
      </c>
    </row>
    <row r="91" spans="1:1">
      <c r="A91" s="219" t="s">
        <v>83</v>
      </c>
    </row>
    <row r="92" spans="1:1">
      <c r="A92" s="414" t="s">
        <v>84</v>
      </c>
    </row>
    <row r="93" spans="1:1">
      <c r="A93" s="219" t="s">
        <v>85</v>
      </c>
    </row>
    <row r="94" spans="1:1">
      <c r="A94" t="s">
        <v>86</v>
      </c>
    </row>
    <row r="95" spans="1:1" ht="30">
      <c r="A95" s="414" t="s">
        <v>87</v>
      </c>
    </row>
    <row r="96" spans="1:1">
      <c r="A96" s="219" t="s">
        <v>88</v>
      </c>
    </row>
    <row r="97" spans="1:1">
      <c r="A97" s="219" t="s">
        <v>89</v>
      </c>
    </row>
    <row r="98" spans="1:1">
      <c r="A98" s="219" t="s">
        <v>90</v>
      </c>
    </row>
    <row r="99" spans="1:1">
      <c r="A99" s="219" t="s">
        <v>91</v>
      </c>
    </row>
    <row r="100" spans="1:1">
      <c r="A100" s="219" t="s">
        <v>92</v>
      </c>
    </row>
    <row r="101" spans="1:1">
      <c r="A101" s="219" t="s">
        <v>93</v>
      </c>
    </row>
    <row r="102" spans="1:1">
      <c r="A102" s="219" t="s">
        <v>94</v>
      </c>
    </row>
    <row r="103" spans="1:1">
      <c r="A103" s="219" t="s">
        <v>95</v>
      </c>
    </row>
    <row r="104" spans="1:1">
      <c r="A104" s="219" t="s">
        <v>96</v>
      </c>
    </row>
    <row r="105" spans="1:1">
      <c r="A105" s="219" t="s">
        <v>97</v>
      </c>
    </row>
    <row r="106" spans="1:1">
      <c r="A106" s="219" t="s">
        <v>98</v>
      </c>
    </row>
    <row r="107" spans="1:1">
      <c r="A107" s="219" t="s">
        <v>99</v>
      </c>
    </row>
    <row r="108" spans="1:1">
      <c r="A108" s="219" t="s">
        <v>100</v>
      </c>
    </row>
    <row r="109" spans="1:1">
      <c r="A109" s="219" t="s">
        <v>101</v>
      </c>
    </row>
    <row r="110" spans="1:1">
      <c r="A110" s="219" t="s">
        <v>102</v>
      </c>
    </row>
    <row r="111" spans="1:1">
      <c r="A111" s="219" t="s">
        <v>103</v>
      </c>
    </row>
    <row r="112" spans="1:1">
      <c r="A112" s="219" t="s">
        <v>104</v>
      </c>
    </row>
    <row r="113" spans="1:1" ht="30">
      <c r="A113" s="414" t="s">
        <v>105</v>
      </c>
    </row>
    <row r="114" spans="1:1" ht="30">
      <c r="A114" s="414" t="s">
        <v>106</v>
      </c>
    </row>
    <row r="115" spans="1:1">
      <c r="A115" s="219" t="s">
        <v>107</v>
      </c>
    </row>
    <row r="116" spans="1:1">
      <c r="A116" s="219" t="s">
        <v>108</v>
      </c>
    </row>
    <row r="117" spans="1:1">
      <c r="A117" s="219" t="s">
        <v>109</v>
      </c>
    </row>
    <row r="118" spans="1:1">
      <c r="A118" s="219" t="s">
        <v>110</v>
      </c>
    </row>
    <row r="119" spans="1:1">
      <c r="A119" s="219" t="s">
        <v>111</v>
      </c>
    </row>
    <row r="120" spans="1:1">
      <c r="A120" s="219" t="s">
        <v>112</v>
      </c>
    </row>
    <row r="121" spans="1:1">
      <c r="A121" s="219" t="s">
        <v>113</v>
      </c>
    </row>
    <row r="122" spans="1:1">
      <c r="A122" s="219" t="s">
        <v>114</v>
      </c>
    </row>
    <row r="123" spans="1:1">
      <c r="A123" s="219" t="s">
        <v>115</v>
      </c>
    </row>
    <row r="124" spans="1:1">
      <c r="A124" s="219" t="s">
        <v>116</v>
      </c>
    </row>
    <row r="125" spans="1:1">
      <c r="A125" s="219" t="s">
        <v>117</v>
      </c>
    </row>
    <row r="126" spans="1:1">
      <c r="A126" s="219" t="s">
        <v>118</v>
      </c>
    </row>
    <row r="127" spans="1:1">
      <c r="A127" s="219" t="s">
        <v>119</v>
      </c>
    </row>
    <row r="128" spans="1:1">
      <c r="A128" s="219" t="s">
        <v>120</v>
      </c>
    </row>
    <row r="129" spans="1:3" ht="44.85">
      <c r="A129" s="414" t="s">
        <v>121</v>
      </c>
    </row>
    <row r="130" spans="1:3" ht="44.85">
      <c r="A130" s="414" t="s">
        <v>122</v>
      </c>
    </row>
    <row r="136" spans="1:3" ht="134.65">
      <c r="A136" s="414" t="s">
        <v>123</v>
      </c>
    </row>
    <row r="137" spans="1:3">
      <c r="A137" s="219"/>
    </row>
    <row r="138" spans="1:3">
      <c r="A138" s="219"/>
    </row>
    <row r="139" spans="1:3">
      <c r="A139" s="219"/>
    </row>
    <row r="141" spans="1:3">
      <c r="C141" t="s">
        <v>124</v>
      </c>
    </row>
    <row r="142" spans="1:3">
      <c r="C142" t="s">
        <v>125</v>
      </c>
    </row>
    <row r="144" spans="1:3">
      <c r="C144" t="s">
        <v>126</v>
      </c>
    </row>
    <row r="145" spans="3:3">
      <c r="C145" t="s">
        <v>127</v>
      </c>
    </row>
    <row r="147" spans="3:3">
      <c r="C147" t="s">
        <v>128</v>
      </c>
    </row>
    <row r="148" spans="3:3">
      <c r="C148" t="s">
        <v>129</v>
      </c>
    </row>
    <row r="150" spans="3:3">
      <c r="C150" t="s">
        <v>130</v>
      </c>
    </row>
    <row r="151" spans="3:3">
      <c r="C151" t="s">
        <v>131</v>
      </c>
    </row>
    <row r="152" spans="3:3">
      <c r="C152" t="s">
        <v>132</v>
      </c>
    </row>
    <row r="154" spans="3:3">
      <c r="C154" t="s">
        <v>133</v>
      </c>
    </row>
    <row r="155" spans="3:3">
      <c r="C155" t="s">
        <v>134</v>
      </c>
    </row>
    <row r="157" spans="3:3">
      <c r="C157" t="s">
        <v>135</v>
      </c>
    </row>
    <row r="158" spans="3:3">
      <c r="C158" t="s">
        <v>136</v>
      </c>
    </row>
    <row r="160" spans="3:3">
      <c r="C160" t="s">
        <v>137</v>
      </c>
    </row>
    <row r="161" spans="3:3">
      <c r="C161" t="s">
        <v>138</v>
      </c>
    </row>
    <row r="163" spans="3:3">
      <c r="C163" t="s">
        <v>139</v>
      </c>
    </row>
    <row r="164" spans="3:3">
      <c r="C164" t="s">
        <v>140</v>
      </c>
    </row>
    <row r="166" spans="3:3">
      <c r="C166" t="s">
        <v>141</v>
      </c>
    </row>
    <row r="167" spans="3:3">
      <c r="C167" t="s">
        <v>142</v>
      </c>
    </row>
  </sheetData>
  <phoneticPr fontId="3" type="noConversion"/>
  <pageMargins left="0.44" right="0.45" top="0.63" bottom="0.62"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225"/>
  <sheetViews>
    <sheetView topLeftCell="D1" zoomScaleNormal="100" workbookViewId="0">
      <selection activeCell="A246" sqref="A246"/>
    </sheetView>
  </sheetViews>
  <sheetFormatPr defaultColWidth="9" defaultRowHeight="13.9"/>
  <cols>
    <col min="1" max="1" width="85.25" style="148" customWidth="1"/>
    <col min="2" max="16384" width="9" style="148"/>
  </cols>
  <sheetData>
    <row r="1" spans="1:1" ht="22.15">
      <c r="A1" s="208" t="s">
        <v>143</v>
      </c>
    </row>
    <row r="3" spans="1:1">
      <c r="A3" s="209" t="str">
        <f>CNI!A5</f>
        <v>Asphalt/Concrete</v>
      </c>
    </row>
    <row r="4" spans="1:1" ht="55.35">
      <c r="A4" s="150" t="s">
        <v>144</v>
      </c>
    </row>
    <row r="5" spans="1:1">
      <c r="A5" s="209" t="str">
        <f>CNI!A15</f>
        <v>Seal Coat</v>
      </c>
    </row>
    <row r="6" spans="1:1" ht="69.2">
      <c r="A6" s="150" t="s">
        <v>145</v>
      </c>
    </row>
    <row r="7" spans="1:1">
      <c r="A7" s="209" t="str">
        <f>CNI!A25</f>
        <v>Striping</v>
      </c>
    </row>
    <row r="8" spans="1:1">
      <c r="A8" s="150" t="s">
        <v>146</v>
      </c>
    </row>
    <row r="9" spans="1:1">
      <c r="A9" s="209" t="str">
        <f>CNI!A35</f>
        <v>Curb and Gutter</v>
      </c>
    </row>
    <row r="10" spans="1:1">
      <c r="A10" s="150" t="s">
        <v>146</v>
      </c>
    </row>
    <row r="11" spans="1:1">
      <c r="A11" s="209" t="str">
        <f>CNI!A45</f>
        <v>Pedestrian Paving</v>
      </c>
    </row>
    <row r="12" spans="1:1">
      <c r="A12" s="150" t="s">
        <v>146</v>
      </c>
    </row>
    <row r="13" spans="1:1">
      <c r="A13" s="209" t="str">
        <f>CNI!A55</f>
        <v>Signage</v>
      </c>
    </row>
    <row r="14" spans="1:1" ht="41.65">
      <c r="A14" s="150" t="s">
        <v>147</v>
      </c>
    </row>
    <row r="15" spans="1:1">
      <c r="A15" s="209" t="str">
        <f>CNI!A65</f>
        <v>Water Lines/Mains</v>
      </c>
    </row>
    <row r="16" spans="1:1">
      <c r="A16" s="148" t="s">
        <v>146</v>
      </c>
    </row>
    <row r="17" spans="1:1">
      <c r="A17" s="209" t="str">
        <f>CNI!A75</f>
        <v>Sewer Lines/Mains</v>
      </c>
    </row>
    <row r="18" spans="1:1">
      <c r="A18" s="148" t="s">
        <v>146</v>
      </c>
    </row>
    <row r="19" spans="1:1">
      <c r="A19" s="209" t="str">
        <f>CNI!A85</f>
        <v>Irrigation</v>
      </c>
    </row>
    <row r="20" spans="1:1" ht="41.65">
      <c r="A20" s="475" t="s">
        <v>148</v>
      </c>
    </row>
    <row r="21" spans="1:1">
      <c r="A21" s="209" t="str">
        <f>CNI!A101</f>
        <v>Lighting</v>
      </c>
    </row>
    <row r="22" spans="1:1" ht="69.2">
      <c r="A22" s="150" t="s">
        <v>149</v>
      </c>
    </row>
    <row r="23" spans="1:1">
      <c r="A23" s="209" t="str">
        <f>CNI!A117</f>
        <v>Storm Drainage</v>
      </c>
    </row>
    <row r="24" spans="1:1" ht="55.35">
      <c r="A24" s="150" t="s">
        <v>150</v>
      </c>
    </row>
    <row r="25" spans="1:1">
      <c r="A25" s="209" t="str">
        <f>CNI!A127</f>
        <v>Landscaping</v>
      </c>
    </row>
    <row r="26" spans="1:1" ht="27.75">
      <c r="A26" s="150" t="s">
        <v>151</v>
      </c>
    </row>
    <row r="27" spans="1:1">
      <c r="A27" s="209" t="str">
        <f>CNI!A137</f>
        <v>Fencing</v>
      </c>
    </row>
    <row r="28" spans="1:1" ht="41.65">
      <c r="A28" s="150" t="s">
        <v>152</v>
      </c>
    </row>
    <row r="29" spans="1:1">
      <c r="A29" s="209" t="str">
        <f>CNI!A147</f>
        <v>Fence Painting</v>
      </c>
    </row>
    <row r="30" spans="1:1" ht="41.65">
      <c r="A30" s="150" t="s">
        <v>153</v>
      </c>
    </row>
    <row r="31" spans="1:1">
      <c r="A31" s="209" t="str">
        <f>CNI!A157</f>
        <v>Dumpsters &amp; Enclosures</v>
      </c>
    </row>
    <row r="32" spans="1:1">
      <c r="A32" s="150" t="s">
        <v>146</v>
      </c>
    </row>
    <row r="33" spans="1:1">
      <c r="A33" s="209" t="str">
        <f>CNI!A167</f>
        <v>Electrical Distibution</v>
      </c>
    </row>
    <row r="34" spans="1:1">
      <c r="A34" s="150" t="s">
        <v>146</v>
      </c>
    </row>
    <row r="35" spans="1:1">
      <c r="A35" s="209" t="str">
        <f>CNI!A177</f>
        <v>Playground Areas/Equipment</v>
      </c>
    </row>
    <row r="36" spans="1:1">
      <c r="A36" s="150" t="s">
        <v>146</v>
      </c>
    </row>
    <row r="37" spans="1:1">
      <c r="A37" s="209" t="str">
        <f>CNI!A297</f>
        <v>Administrative Building</v>
      </c>
    </row>
    <row r="38" spans="1:1" ht="69.2">
      <c r="A38" s="150" t="s">
        <v>154</v>
      </c>
    </row>
    <row r="39" spans="1:1">
      <c r="A39" s="209" t="str">
        <f>CNI!A307</f>
        <v>Community Building</v>
      </c>
    </row>
    <row r="40" spans="1:1" ht="69.2">
      <c r="A40" s="150" t="s">
        <v>154</v>
      </c>
    </row>
    <row r="41" spans="1:1">
      <c r="A41" s="209" t="str">
        <f>CNI!A317</f>
        <v>Shop</v>
      </c>
    </row>
    <row r="42" spans="1:1" ht="69.2">
      <c r="A42" s="150" t="s">
        <v>154</v>
      </c>
    </row>
    <row r="43" spans="1:1">
      <c r="A43" s="209" t="str">
        <f>CNI!A327</f>
        <v>Storage Area</v>
      </c>
    </row>
    <row r="44" spans="1:1" ht="41.65">
      <c r="A44" s="150" t="s">
        <v>155</v>
      </c>
    </row>
    <row r="45" spans="1:1">
      <c r="A45" s="209" t="str">
        <f>CNI!A337</f>
        <v>Central Boiler</v>
      </c>
    </row>
    <row r="47" spans="1:1">
      <c r="A47" s="209" t="str">
        <f>CNI!A347</f>
        <v>Central Chiller</v>
      </c>
    </row>
    <row r="49" spans="1:1">
      <c r="A49" s="209" t="str">
        <f>CNI!A357</f>
        <v>Family Investment Center</v>
      </c>
    </row>
    <row r="50" spans="1:1" ht="69.2">
      <c r="A50" s="150" t="s">
        <v>154</v>
      </c>
    </row>
    <row r="51" spans="1:1">
      <c r="A51" s="209" t="str">
        <f>CNI!A367</f>
        <v>Day Care Center</v>
      </c>
    </row>
    <row r="52" spans="1:1" ht="69.2">
      <c r="A52" s="150" t="s">
        <v>154</v>
      </c>
    </row>
    <row r="53" spans="1:1">
      <c r="A53" s="209" t="str">
        <f>CNI!A377</f>
        <v>Laundry Areas</v>
      </c>
    </row>
    <row r="54" spans="1:1" ht="27.75">
      <c r="A54" s="150" t="s">
        <v>156</v>
      </c>
    </row>
    <row r="55" spans="1:1">
      <c r="A55" s="209" t="str">
        <f>CNI!A387</f>
        <v>Common Area Washers</v>
      </c>
    </row>
    <row r="56" spans="1:1" ht="15" customHeight="1">
      <c r="A56" s="150" t="s">
        <v>157</v>
      </c>
    </row>
    <row r="57" spans="1:1">
      <c r="A57" s="209" t="str">
        <f>CNI!A397</f>
        <v>Common Area Dryers</v>
      </c>
    </row>
    <row r="58" spans="1:1">
      <c r="A58" s="148" t="s">
        <v>158</v>
      </c>
    </row>
    <row r="59" spans="1:1">
      <c r="A59" s="209" t="str">
        <f>CNI!A407</f>
        <v>Common Facilities Kitchen</v>
      </c>
    </row>
    <row r="60" spans="1:1" ht="27.75">
      <c r="A60" s="150" t="s">
        <v>159</v>
      </c>
    </row>
    <row r="61" spans="1:1">
      <c r="A61" s="209" t="str">
        <f>CNI!A417</f>
        <v>Common Facilities Appliances</v>
      </c>
    </row>
    <row r="62" spans="1:1">
      <c r="A62" s="148" t="s">
        <v>160</v>
      </c>
    </row>
    <row r="63" spans="1:1">
      <c r="A63" s="209" t="str">
        <f>CNI!A427</f>
        <v>Common Area Finishes</v>
      </c>
    </row>
    <row r="64" spans="1:1" ht="27.75" customHeight="1">
      <c r="A64" s="150" t="s">
        <v>161</v>
      </c>
    </row>
    <row r="65" spans="1:1">
      <c r="A65" s="209" t="str">
        <f>CNI!A547</f>
        <v>Carports/Surface Garage</v>
      </c>
    </row>
    <row r="66" spans="1:1">
      <c r="A66" s="148" t="s">
        <v>162</v>
      </c>
    </row>
    <row r="67" spans="1:1">
      <c r="A67" s="209" t="str">
        <f>CNI!A557</f>
        <v>Foundation</v>
      </c>
    </row>
    <row r="68" spans="1:1" ht="26.45" customHeight="1">
      <c r="A68" s="150" t="s">
        <v>163</v>
      </c>
    </row>
    <row r="69" spans="1:1">
      <c r="A69" s="209" t="str">
        <f>CNI!A567</f>
        <v>Foundation Waterproofing</v>
      </c>
    </row>
    <row r="70" spans="1:1">
      <c r="A70" s="150" t="s">
        <v>162</v>
      </c>
    </row>
    <row r="71" spans="1:1">
      <c r="A71" s="209" t="str">
        <f>CNI!A577</f>
        <v>Building Slab</v>
      </c>
    </row>
    <row r="72" spans="1:1">
      <c r="A72" s="150" t="s">
        <v>162</v>
      </c>
    </row>
    <row r="73" spans="1:1">
      <c r="A73" s="209" t="str">
        <f>CNI!A587</f>
        <v>Roofs</v>
      </c>
    </row>
    <row r="74" spans="1:1">
      <c r="A74" s="150" t="s">
        <v>164</v>
      </c>
    </row>
    <row r="75" spans="1:1">
      <c r="A75" s="209" t="str">
        <f>CNI!A603</f>
        <v>Exterior Walls - Structural</v>
      </c>
    </row>
    <row r="76" spans="1:1">
      <c r="A76" s="150" t="s">
        <v>164</v>
      </c>
    </row>
    <row r="77" spans="1:1">
      <c r="A77" s="209" t="str">
        <f>CNI!A619</f>
        <v>Exterior Walls - Finishes</v>
      </c>
    </row>
    <row r="78" spans="1:1">
      <c r="A78" s="150" t="s">
        <v>165</v>
      </c>
    </row>
    <row r="79" spans="1:1">
      <c r="A79" s="209" t="str">
        <f>CNI!A629</f>
        <v>Canopies</v>
      </c>
    </row>
    <row r="80" spans="1:1">
      <c r="A80" s="150" t="s">
        <v>166</v>
      </c>
    </row>
    <row r="81" spans="1:1">
      <c r="A81" s="209" t="str">
        <f>CNI!A639</f>
        <v>Tuck-Pointing</v>
      </c>
    </row>
    <row r="82" spans="1:1">
      <c r="A82" s="148" t="s">
        <v>167</v>
      </c>
    </row>
    <row r="83" spans="1:1">
      <c r="A83" s="209" t="str">
        <f>CNI!A649</f>
        <v>Exterior Paint &amp; Caulking</v>
      </c>
    </row>
    <row r="84" spans="1:1">
      <c r="A84" s="148" t="s">
        <v>165</v>
      </c>
    </row>
    <row r="85" spans="1:1">
      <c r="A85" s="209" t="str">
        <f>CNI!A659</f>
        <v>Soffits</v>
      </c>
    </row>
    <row r="87" spans="1:1">
      <c r="A87" s="209" t="str">
        <f>CNI!A669</f>
        <v>Siding</v>
      </c>
    </row>
    <row r="89" spans="1:1">
      <c r="A89" s="209" t="str">
        <f>CNI!A679</f>
        <v>Exterior Stairwells/Fire Escapes</v>
      </c>
    </row>
    <row r="91" spans="1:1">
      <c r="A91" s="209" t="str">
        <f>CNI!A689</f>
        <v>Landings &amp; Railings</v>
      </c>
    </row>
    <row r="93" spans="1:1">
      <c r="A93" s="209" t="str">
        <f>CNI!A699</f>
        <v>Balconies &amp; Railings</v>
      </c>
    </row>
    <row r="95" spans="1:1">
      <c r="A95" s="209" t="str">
        <f>CNI!A709</f>
        <v>Mail Facilities</v>
      </c>
    </row>
    <row r="97" spans="1:1">
      <c r="A97" s="209" t="str">
        <f>CNI!A719</f>
        <v>Exterior Doors</v>
      </c>
    </row>
    <row r="99" spans="1:1">
      <c r="A99" s="209" t="str">
        <f>CNI!A735</f>
        <v>Exterior Door Frames</v>
      </c>
    </row>
    <row r="100" spans="1:1">
      <c r="A100" s="209"/>
    </row>
    <row r="101" spans="1:1">
      <c r="A101" s="209" t="str">
        <f>CNI!A745</f>
        <v>Patio Doors</v>
      </c>
    </row>
    <row r="103" spans="1:1">
      <c r="A103" s="209" t="str">
        <f>CNI!A755</f>
        <v>Windows</v>
      </c>
    </row>
    <row r="105" spans="1:1">
      <c r="A105" s="209" t="str">
        <f>CNI!A771</f>
        <v>Window Frames</v>
      </c>
    </row>
    <row r="107" spans="1:1">
      <c r="A107" s="209" t="str">
        <f>CNI!A781</f>
        <v>Gutters/Downspouts</v>
      </c>
    </row>
    <row r="109" spans="1:1">
      <c r="A109" s="209" t="str">
        <f>CNI!A791</f>
        <v>Columns &amp; Porches</v>
      </c>
    </row>
    <row r="111" spans="1:1">
      <c r="A111" s="209" t="str">
        <f>CNI!A801</f>
        <v>Decks &amp; Patios</v>
      </c>
    </row>
    <row r="113" spans="1:1">
      <c r="A113" s="209" t="str">
        <f>CNI!A811</f>
        <v>Patio/Unit Fencing</v>
      </c>
    </row>
    <row r="115" spans="1:1">
      <c r="A115" s="209" t="str">
        <f>CNI!A821</f>
        <v>Exterior Lighting</v>
      </c>
    </row>
    <row r="117" spans="1:1">
      <c r="A117" s="209" t="str">
        <f>CNI!A947</f>
        <v>Interior Painting (non-routine)</v>
      </c>
    </row>
    <row r="119" spans="1:1">
      <c r="A119" s="209" t="str">
        <f>CNI!A957</f>
        <v>Interior Doors</v>
      </c>
    </row>
    <row r="121" spans="1:1">
      <c r="A121" s="209" t="str">
        <f>CNI!A967</f>
        <v>Interior Door Frames</v>
      </c>
    </row>
    <row r="123" spans="1:1">
      <c r="A123" s="209" t="str">
        <f>CNI!A977</f>
        <v>Flooring (non-routine)</v>
      </c>
    </row>
    <row r="125" spans="1:1">
      <c r="A125" s="209" t="str">
        <f>CNI!A987</f>
        <v>Shower/Tub Surrounds</v>
      </c>
    </row>
    <row r="127" spans="1:1">
      <c r="A127" s="209" t="str">
        <f>CNI!A1003</f>
        <v>Toilets</v>
      </c>
    </row>
    <row r="129" spans="1:1">
      <c r="A129" s="209" t="str">
        <f>CNI!A1019</f>
        <v>Vanities</v>
      </c>
    </row>
    <row r="131" spans="1:1">
      <c r="A131" s="209" t="str">
        <f>CNI!A1029</f>
        <v>Faucets</v>
      </c>
    </row>
    <row r="133" spans="1:1">
      <c r="A133" s="209" t="str">
        <f>CNI!A1045</f>
        <v>Bathroom Flooring (non-cyclical)</v>
      </c>
    </row>
    <row r="135" spans="1:1">
      <c r="A135" s="209" t="str">
        <f>CNI!A1055</f>
        <v>Bathroom Cabinets</v>
      </c>
    </row>
    <row r="137" spans="1:1">
      <c r="A137" s="209" t="str">
        <f>CNI!A1065</f>
        <v>Bathroom Exhaust Fans</v>
      </c>
    </row>
    <row r="139" spans="1:1">
      <c r="A139" s="209" t="str">
        <f>CNI!A1075</f>
        <v>Kitchen Cabinets</v>
      </c>
    </row>
    <row r="141" spans="1:1">
      <c r="A141" s="209" t="str">
        <f>CNI!A1085</f>
        <v>Ranges</v>
      </c>
    </row>
    <row r="143" spans="1:1">
      <c r="A143" s="209" t="str">
        <f>CNI!A1095</f>
        <v>Range Hoods</v>
      </c>
    </row>
    <row r="145" spans="1:1">
      <c r="A145" s="209" t="str">
        <f>CNI!A1105</f>
        <v>Refrigerators</v>
      </c>
    </row>
    <row r="147" spans="1:1">
      <c r="A147" s="209" t="str">
        <f>CNI!A1121</f>
        <v>Counters and Sinks</v>
      </c>
    </row>
    <row r="149" spans="1:1">
      <c r="A149" s="209" t="str">
        <f>CNI!A1131</f>
        <v>Dishwasher</v>
      </c>
    </row>
    <row r="151" spans="1:1">
      <c r="A151" s="209" t="str">
        <f>CNI!A1147</f>
        <v>Garbage Disposal</v>
      </c>
    </row>
    <row r="153" spans="1:1">
      <c r="A153" s="209" t="str">
        <f>CNI!A1157</f>
        <v>Microwave</v>
      </c>
    </row>
    <row r="155" spans="1:1">
      <c r="A155" s="209" t="str">
        <f>CNI!A1167</f>
        <v>Lighting</v>
      </c>
    </row>
    <row r="157" spans="1:1">
      <c r="A157" s="209" t="str">
        <f>CNI!A1183</f>
        <v>Washing Machines</v>
      </c>
    </row>
    <row r="159" spans="1:1">
      <c r="A159" s="209" t="str">
        <f>CNI!A1199</f>
        <v>Dryers</v>
      </c>
    </row>
    <row r="161" spans="1:1">
      <c r="A161" s="209" t="str">
        <f>CNI!A1209</f>
        <v>Call-For-Aid Systems</v>
      </c>
    </row>
    <row r="163" spans="1:1">
      <c r="A163" s="209" t="str">
        <f>CNI!A1219</f>
        <v>Stairs and Handrails</v>
      </c>
    </row>
    <row r="165" spans="1:1">
      <c r="A165" s="209" t="str">
        <f>CNI!A1339</f>
        <v>Water Distribution</v>
      </c>
    </row>
    <row r="167" spans="1:1">
      <c r="A167" s="209" t="str">
        <f>CNI!A1349</f>
        <v>Heating Equipment/System</v>
      </c>
    </row>
    <row r="169" spans="1:1">
      <c r="A169" s="209" t="str">
        <f>CNI!A1359</f>
        <v>Electric Distribution</v>
      </c>
    </row>
    <row r="171" spans="1:1">
      <c r="A171" s="209" t="str">
        <f>CNI!A1369</f>
        <v>Water Heaters</v>
      </c>
    </row>
    <row r="173" spans="1:1">
      <c r="A173" s="209" t="str">
        <f>CNI!A1379</f>
        <v>Domestic Water - Boilers</v>
      </c>
    </row>
    <row r="175" spans="1:1">
      <c r="A175" s="209" t="str">
        <f>CNI!A1389</f>
        <v>Domestic Water-Pumps</v>
      </c>
    </row>
    <row r="177" spans="1:1">
      <c r="A177" s="209" t="str">
        <f>CNI!A1399</f>
        <v>Unit Sub-Panels</v>
      </c>
    </row>
    <row r="179" spans="1:1">
      <c r="A179" s="209" t="str">
        <f>CNI!A1409</f>
        <v>Trash Compactor</v>
      </c>
    </row>
    <row r="181" spans="1:1">
      <c r="A181" s="209" t="str">
        <f>CNI!A1419</f>
        <v>Cooling Equipment/Systems</v>
      </c>
    </row>
    <row r="183" spans="1:1">
      <c r="A183" s="209" t="str">
        <f>CNI!A1429</f>
        <v>Smoke/Fire Detection</v>
      </c>
    </row>
    <row r="185" spans="1:1">
      <c r="A185" s="209" t="str">
        <f>CNI!A1439</f>
        <v>Unit Reconfiguration</v>
      </c>
    </row>
    <row r="187" spans="1:1">
      <c r="A187" s="209" t="str">
        <f>CNI!A1449</f>
        <v>Security/Fire Alarm</v>
      </c>
    </row>
    <row r="189" spans="1:1">
      <c r="A189" s="209" t="str">
        <f>CNI!A1459</f>
        <v>Fire Supression System</v>
      </c>
    </row>
    <row r="191" spans="1:1">
      <c r="A191" s="209" t="str">
        <f>CNI!A1469</f>
        <v>Generator</v>
      </c>
    </row>
    <row r="193" spans="1:1">
      <c r="A193" s="209" t="str">
        <f>CNI!A1479</f>
        <v>Emergency Lighting</v>
      </c>
    </row>
    <row r="195" spans="1:1">
      <c r="A195" s="209" t="str">
        <f>CNI!A1609</f>
        <v>Dwelling Units</v>
      </c>
    </row>
    <row r="197" spans="1:1">
      <c r="A197" s="209" t="str">
        <f>CNI!A1619</f>
        <v>Administrative Building</v>
      </c>
    </row>
    <row r="199" spans="1:1">
      <c r="A199" s="209" t="str">
        <f>CNI!A1629</f>
        <v>Community Building</v>
      </c>
    </row>
    <row r="201" spans="1:1">
      <c r="A201" s="209" t="str">
        <f>CNI!A1639</f>
        <v>Shop</v>
      </c>
    </row>
    <row r="203" spans="1:1">
      <c r="A203" s="209" t="str">
        <f>CNI!A1649</f>
        <v>Storage Area</v>
      </c>
    </row>
    <row r="205" spans="1:1">
      <c r="A205" s="209" t="str">
        <f>CNI!A1659</f>
        <v>Family Investment Center</v>
      </c>
    </row>
    <row r="207" spans="1:1">
      <c r="A207" s="209" t="str">
        <f>CNI!A1669</f>
        <v>Day Care Center</v>
      </c>
    </row>
    <row r="209" spans="1:1">
      <c r="A209" s="209" t="str">
        <f>CNI!A1679</f>
        <v>Laundry Areas</v>
      </c>
    </row>
    <row r="211" spans="1:1">
      <c r="A211" s="209" t="str">
        <f>CNI!A1799</f>
        <v>Site Acquisition</v>
      </c>
    </row>
    <row r="213" spans="1:1">
      <c r="A213" s="209" t="str">
        <f>CNI!A1809</f>
        <v>Other Fees / Costs</v>
      </c>
    </row>
    <row r="215" spans="1:1">
      <c r="A215" s="209" t="str">
        <f>CNI!A1819</f>
        <v>Demolition</v>
      </c>
    </row>
    <row r="217" spans="1:1">
      <c r="A217" s="209" t="str">
        <f>CNI!A1829</f>
        <v>Dwelling Unit Conversion</v>
      </c>
    </row>
    <row r="219" spans="1:1">
      <c r="A219" s="209" t="str">
        <f>CNI!A1839</f>
        <v>Contingency</v>
      </c>
    </row>
    <row r="221" spans="1:1">
      <c r="A221" s="209" t="str">
        <f>CNI!A1959</f>
        <v>Lead Paint / Asbestos Compliance</v>
      </c>
    </row>
    <row r="223" spans="1:1">
      <c r="A223" s="209" t="str">
        <f>CNI!A1969</f>
        <v>Section 504 Compliance</v>
      </c>
    </row>
    <row r="225" spans="1:1">
      <c r="A225" s="20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H85"/>
  <sheetViews>
    <sheetView view="pageBreakPreview" zoomScale="60" zoomScaleNormal="100" workbookViewId="0">
      <selection activeCell="I5" sqref="I5:K6"/>
    </sheetView>
  </sheetViews>
  <sheetFormatPr defaultColWidth="9" defaultRowHeight="16.7"/>
  <cols>
    <col min="1" max="1" width="2.375" style="108" customWidth="1"/>
    <col min="2" max="3" width="2.25" style="108" customWidth="1"/>
    <col min="4" max="4" width="27.125" style="108" customWidth="1"/>
    <col min="5" max="7" width="13.75" style="108" customWidth="1"/>
    <col min="8" max="8" width="5.875" style="108" customWidth="1"/>
    <col min="9" max="9" width="32.875" style="108" customWidth="1"/>
    <col min="10" max="10" width="11.75" style="108" customWidth="1"/>
    <col min="11" max="11" width="13.625" style="108" customWidth="1"/>
    <col min="12" max="14" width="3.125" style="108" customWidth="1"/>
    <col min="15" max="15" width="6.125" style="108" customWidth="1"/>
    <col min="16" max="16" width="13.5" style="108" customWidth="1"/>
    <col min="17" max="17" width="13.625" style="108" customWidth="1"/>
    <col min="18" max="25" width="12.875" style="108" customWidth="1"/>
    <col min="26" max="26" width="9" style="108"/>
    <col min="27" max="27" width="8" style="108" customWidth="1"/>
    <col min="28" max="28" width="13" style="108" customWidth="1"/>
    <col min="29" max="34" width="8" style="108" customWidth="1"/>
    <col min="35" max="16384" width="9" style="108"/>
  </cols>
  <sheetData>
    <row r="1" spans="1:32" ht="5.25" customHeight="1">
      <c r="A1" s="131"/>
      <c r="B1" s="131"/>
      <c r="C1" s="131"/>
      <c r="D1" s="131"/>
      <c r="E1" s="131"/>
      <c r="F1" s="131"/>
      <c r="G1" s="131"/>
      <c r="H1" s="131"/>
      <c r="I1" s="131"/>
      <c r="J1" s="131"/>
      <c r="K1" s="131"/>
    </row>
    <row r="2" spans="1:32" s="107" customFormat="1" ht="20.45">
      <c r="A2" s="115"/>
      <c r="B2" s="115" t="str">
        <f>"Primary Input Page for "&amp;E7</f>
        <v>Primary Input Page for HA001</v>
      </c>
      <c r="C2" s="115"/>
      <c r="D2" s="115"/>
      <c r="E2" s="115"/>
      <c r="F2" s="115"/>
      <c r="G2" s="115"/>
      <c r="H2" s="115"/>
      <c r="I2" s="115"/>
      <c r="J2" s="116" t="s">
        <v>168</v>
      </c>
      <c r="K2" s="384">
        <v>1.03</v>
      </c>
      <c r="AB2" s="117" t="s">
        <v>169</v>
      </c>
      <c r="AC2" s="117"/>
      <c r="AD2" s="117"/>
      <c r="AE2" s="117"/>
      <c r="AF2" s="117"/>
    </row>
    <row r="3" spans="1:32" s="107" customFormat="1" ht="20.45">
      <c r="A3" s="115"/>
      <c r="B3" s="115"/>
      <c r="C3" s="115"/>
      <c r="D3" s="115"/>
      <c r="E3" s="118" t="s">
        <v>170</v>
      </c>
      <c r="F3" s="119">
        <f>MAX([1]Cover!$E$16:$E$30)</f>
        <v>0</v>
      </c>
      <c r="G3" s="115"/>
      <c r="H3" s="115"/>
      <c r="I3" s="115"/>
      <c r="J3" s="116" t="s">
        <v>171</v>
      </c>
      <c r="K3" s="385">
        <v>40199</v>
      </c>
    </row>
    <row r="4" spans="1:32" s="107" customFormat="1" ht="21" thickBot="1">
      <c r="A4" s="386"/>
      <c r="B4" s="120"/>
      <c r="C4" s="118"/>
      <c r="F4" s="115"/>
      <c r="G4" s="115"/>
      <c r="H4" s="115"/>
      <c r="I4" s="474" t="s">
        <v>172</v>
      </c>
      <c r="J4" s="115"/>
      <c r="K4" s="473" t="s">
        <v>173</v>
      </c>
      <c r="P4" s="113" t="s">
        <v>174</v>
      </c>
      <c r="Q4" s="113"/>
      <c r="R4" s="108"/>
      <c r="S4" s="108"/>
      <c r="T4" s="108"/>
      <c r="U4" s="108"/>
    </row>
    <row r="5" spans="1:32" ht="31.7" customHeight="1">
      <c r="A5" s="131"/>
      <c r="B5" s="552" t="s">
        <v>175</v>
      </c>
      <c r="C5" s="553"/>
      <c r="D5" s="553"/>
      <c r="E5" s="553"/>
      <c r="F5" s="553"/>
      <c r="G5" s="554"/>
      <c r="I5" s="543" t="s">
        <v>176</v>
      </c>
      <c r="J5" s="544"/>
      <c r="K5" s="545"/>
      <c r="L5" s="107"/>
      <c r="M5" s="107"/>
      <c r="N5" s="107"/>
      <c r="O5" s="107"/>
      <c r="P5" s="551" t="s">
        <v>177</v>
      </c>
      <c r="Q5" s="551" t="s">
        <v>178</v>
      </c>
      <c r="R5" s="551" t="s">
        <v>179</v>
      </c>
      <c r="S5" s="551" t="s">
        <v>180</v>
      </c>
      <c r="T5" s="551" t="s">
        <v>181</v>
      </c>
      <c r="U5" s="551" t="s">
        <v>182</v>
      </c>
      <c r="V5" s="551" t="s">
        <v>183</v>
      </c>
      <c r="W5" s="551" t="s">
        <v>184</v>
      </c>
      <c r="X5" s="551" t="s">
        <v>185</v>
      </c>
      <c r="Y5" s="551" t="s">
        <v>186</v>
      </c>
    </row>
    <row r="6" spans="1:32">
      <c r="A6" s="131"/>
      <c r="B6" s="539" t="s">
        <v>187</v>
      </c>
      <c r="C6" s="540"/>
      <c r="D6" s="540"/>
      <c r="E6" s="541" t="s">
        <v>188</v>
      </c>
      <c r="F6" s="549"/>
      <c r="G6" s="550"/>
      <c r="I6" s="546"/>
      <c r="J6" s="547"/>
      <c r="K6" s="548"/>
      <c r="P6" s="551"/>
      <c r="Q6" s="551"/>
      <c r="R6" s="551"/>
      <c r="S6" s="551"/>
      <c r="T6" s="551"/>
      <c r="U6" s="551"/>
      <c r="V6" s="551"/>
      <c r="W6" s="551"/>
      <c r="X6" s="551"/>
      <c r="Y6" s="551"/>
      <c r="AB6" s="110" t="s">
        <v>189</v>
      </c>
      <c r="AF6" s="108" t="s">
        <v>190</v>
      </c>
    </row>
    <row r="7" spans="1:32">
      <c r="A7" s="131"/>
      <c r="B7" s="539" t="s">
        <v>191</v>
      </c>
      <c r="C7" s="540"/>
      <c r="D7" s="540"/>
      <c r="E7" s="541" t="s">
        <v>192</v>
      </c>
      <c r="F7" s="541"/>
      <c r="G7" s="542"/>
      <c r="I7" s="389" t="s">
        <v>193</v>
      </c>
      <c r="J7" s="222" t="s">
        <v>194</v>
      </c>
      <c r="K7" s="227" t="s">
        <v>195</v>
      </c>
      <c r="P7" s="396"/>
      <c r="Q7" s="396"/>
      <c r="R7" s="396"/>
      <c r="S7" s="396"/>
      <c r="T7" s="396"/>
      <c r="U7" s="396"/>
      <c r="V7" s="396"/>
      <c r="W7" s="396"/>
      <c r="X7" s="396"/>
      <c r="Y7" s="396"/>
      <c r="AB7" s="110"/>
    </row>
    <row r="8" spans="1:32">
      <c r="A8" s="131"/>
      <c r="B8" s="539" t="s">
        <v>196</v>
      </c>
      <c r="C8" s="540"/>
      <c r="D8" s="540"/>
      <c r="E8" s="541" t="s">
        <v>197</v>
      </c>
      <c r="F8" s="549"/>
      <c r="G8" s="550"/>
      <c r="I8" s="481" t="s">
        <v>198</v>
      </c>
      <c r="J8" s="387">
        <f>SUM(J9:J10)</f>
        <v>350</v>
      </c>
      <c r="K8" s="390">
        <f>SUM(K9:K10)</f>
        <v>40</v>
      </c>
      <c r="P8" s="482">
        <v>200</v>
      </c>
      <c r="Q8" s="482"/>
      <c r="R8" s="482">
        <v>1</v>
      </c>
      <c r="S8" s="482">
        <v>1</v>
      </c>
      <c r="T8" s="482">
        <v>2</v>
      </c>
      <c r="U8" s="482">
        <v>1</v>
      </c>
      <c r="V8" s="482">
        <v>1</v>
      </c>
      <c r="W8" s="109">
        <f>$P8*T8</f>
        <v>400</v>
      </c>
      <c r="X8" s="109">
        <f>$P8*U8</f>
        <v>200</v>
      </c>
      <c r="Y8" s="109">
        <f>$P8*V8</f>
        <v>200</v>
      </c>
      <c r="AB8" s="110" t="s">
        <v>199</v>
      </c>
      <c r="AF8" s="108" t="s">
        <v>200</v>
      </c>
    </row>
    <row r="9" spans="1:32">
      <c r="A9" s="131"/>
      <c r="B9" s="539" t="s">
        <v>201</v>
      </c>
      <c r="C9" s="540"/>
      <c r="D9" s="540"/>
      <c r="E9" s="541" t="s">
        <v>202</v>
      </c>
      <c r="F9" s="549"/>
      <c r="G9" s="550"/>
      <c r="I9" s="481" t="s">
        <v>203</v>
      </c>
      <c r="J9" s="482">
        <v>300</v>
      </c>
      <c r="K9" s="483">
        <v>20</v>
      </c>
      <c r="P9" s="482"/>
      <c r="Q9" s="482"/>
      <c r="R9" s="482"/>
      <c r="S9" s="482"/>
      <c r="T9" s="482"/>
      <c r="U9" s="482"/>
      <c r="V9" s="482"/>
      <c r="W9" s="109">
        <f t="shared" ref="W9:Y37" si="0">$P9*T9</f>
        <v>0</v>
      </c>
      <c r="X9" s="109">
        <f t="shared" si="0"/>
        <v>0</v>
      </c>
      <c r="Y9" s="109">
        <f t="shared" si="0"/>
        <v>0</v>
      </c>
      <c r="AB9" s="110" t="s">
        <v>204</v>
      </c>
      <c r="AF9" s="108" t="s">
        <v>205</v>
      </c>
    </row>
    <row r="10" spans="1:32">
      <c r="A10" s="131"/>
      <c r="B10" s="539" t="s">
        <v>206</v>
      </c>
      <c r="C10" s="540"/>
      <c r="D10" s="540"/>
      <c r="E10" s="541" t="s">
        <v>207</v>
      </c>
      <c r="F10" s="549"/>
      <c r="G10" s="550"/>
      <c r="I10" s="481" t="s">
        <v>208</v>
      </c>
      <c r="J10" s="482">
        <v>50</v>
      </c>
      <c r="K10" s="483">
        <v>20</v>
      </c>
      <c r="P10" s="482"/>
      <c r="Q10" s="482"/>
      <c r="R10" s="482"/>
      <c r="S10" s="482"/>
      <c r="T10" s="482"/>
      <c r="U10" s="482"/>
      <c r="V10" s="482"/>
      <c r="W10" s="109">
        <f t="shared" si="0"/>
        <v>0</v>
      </c>
      <c r="X10" s="109">
        <f t="shared" si="0"/>
        <v>0</v>
      </c>
      <c r="Y10" s="109">
        <f t="shared" si="0"/>
        <v>0</v>
      </c>
      <c r="AB10" s="110" t="s">
        <v>209</v>
      </c>
    </row>
    <row r="11" spans="1:32">
      <c r="A11" s="131"/>
      <c r="B11" s="539" t="s">
        <v>210</v>
      </c>
      <c r="C11" s="540"/>
      <c r="D11" s="540"/>
      <c r="E11" s="541" t="s">
        <v>211</v>
      </c>
      <c r="F11" s="549"/>
      <c r="G11" s="550"/>
      <c r="I11" s="481" t="s">
        <v>212</v>
      </c>
      <c r="J11" s="482">
        <v>0</v>
      </c>
      <c r="K11" s="483">
        <v>0</v>
      </c>
      <c r="P11" s="482"/>
      <c r="Q11" s="482"/>
      <c r="R11" s="482"/>
      <c r="S11" s="482"/>
      <c r="T11" s="482"/>
      <c r="U11" s="482"/>
      <c r="V11" s="482"/>
      <c r="W11" s="109">
        <f t="shared" si="0"/>
        <v>0</v>
      </c>
      <c r="X11" s="109">
        <f t="shared" si="0"/>
        <v>0</v>
      </c>
      <c r="Y11" s="109">
        <f t="shared" si="0"/>
        <v>0</v>
      </c>
    </row>
    <row r="12" spans="1:32">
      <c r="A12" s="131"/>
      <c r="B12" s="539" t="s">
        <v>213</v>
      </c>
      <c r="C12" s="540"/>
      <c r="D12" s="540"/>
      <c r="E12" s="541">
        <v>5</v>
      </c>
      <c r="F12" s="549"/>
      <c r="G12" s="550"/>
      <c r="I12" s="389" t="s">
        <v>214</v>
      </c>
      <c r="J12" s="388"/>
      <c r="K12" s="391"/>
      <c r="P12" s="482"/>
      <c r="Q12" s="482"/>
      <c r="R12" s="482"/>
      <c r="S12" s="482"/>
      <c r="T12" s="482"/>
      <c r="U12" s="482"/>
      <c r="V12" s="482"/>
      <c r="W12" s="109">
        <f t="shared" si="0"/>
        <v>0</v>
      </c>
      <c r="X12" s="109">
        <f t="shared" si="0"/>
        <v>0</v>
      </c>
      <c r="Y12" s="109">
        <f t="shared" si="0"/>
        <v>0</v>
      </c>
      <c r="AB12" s="110" t="s">
        <v>215</v>
      </c>
    </row>
    <row r="13" spans="1:32">
      <c r="A13" s="131"/>
      <c r="B13" s="539" t="s">
        <v>216</v>
      </c>
      <c r="C13" s="540"/>
      <c r="D13" s="540"/>
      <c r="E13" s="541">
        <v>4</v>
      </c>
      <c r="F13" s="549"/>
      <c r="G13" s="550"/>
      <c r="I13" s="481" t="s">
        <v>217</v>
      </c>
      <c r="J13" s="482">
        <v>0</v>
      </c>
      <c r="K13" s="483">
        <v>0</v>
      </c>
      <c r="P13" s="482"/>
      <c r="Q13" s="482"/>
      <c r="R13" s="482"/>
      <c r="S13" s="482"/>
      <c r="T13" s="482"/>
      <c r="U13" s="482"/>
      <c r="V13" s="482"/>
      <c r="W13" s="109">
        <f t="shared" si="0"/>
        <v>0</v>
      </c>
      <c r="X13" s="109">
        <f t="shared" si="0"/>
        <v>0</v>
      </c>
      <c r="Y13" s="109">
        <f t="shared" si="0"/>
        <v>0</v>
      </c>
      <c r="AB13" s="110" t="s">
        <v>218</v>
      </c>
    </row>
    <row r="14" spans="1:32">
      <c r="A14" s="131"/>
      <c r="B14" s="539" t="s">
        <v>219</v>
      </c>
      <c r="C14" s="540"/>
      <c r="D14" s="540"/>
      <c r="E14" s="541">
        <v>97</v>
      </c>
      <c r="F14" s="549"/>
      <c r="G14" s="550"/>
      <c r="I14" s="229" t="s">
        <v>220</v>
      </c>
      <c r="J14" s="482">
        <v>200</v>
      </c>
      <c r="K14" s="483">
        <v>10</v>
      </c>
      <c r="P14" s="482"/>
      <c r="Q14" s="482"/>
      <c r="R14" s="482"/>
      <c r="S14" s="482"/>
      <c r="T14" s="482"/>
      <c r="U14" s="482"/>
      <c r="V14" s="482"/>
      <c r="W14" s="109">
        <f t="shared" si="0"/>
        <v>0</v>
      </c>
      <c r="X14" s="109">
        <f t="shared" si="0"/>
        <v>0</v>
      </c>
      <c r="Y14" s="109">
        <f t="shared" si="0"/>
        <v>0</v>
      </c>
    </row>
    <row r="15" spans="1:32">
      <c r="A15" s="131"/>
      <c r="B15" s="539" t="s">
        <v>221</v>
      </c>
      <c r="C15" s="540"/>
      <c r="D15" s="540"/>
      <c r="E15" s="541">
        <v>1988</v>
      </c>
      <c r="F15" s="569"/>
      <c r="G15" s="570"/>
      <c r="I15" s="229" t="s">
        <v>222</v>
      </c>
      <c r="J15" s="482">
        <v>100</v>
      </c>
      <c r="K15" s="483">
        <v>10</v>
      </c>
      <c r="P15" s="482"/>
      <c r="Q15" s="482"/>
      <c r="R15" s="482"/>
      <c r="S15" s="482"/>
      <c r="T15" s="482"/>
      <c r="U15" s="482"/>
      <c r="V15" s="482"/>
      <c r="W15" s="109">
        <f t="shared" si="0"/>
        <v>0</v>
      </c>
      <c r="X15" s="109">
        <f t="shared" si="0"/>
        <v>0</v>
      </c>
      <c r="Y15" s="109">
        <f t="shared" si="0"/>
        <v>0</v>
      </c>
    </row>
    <row r="16" spans="1:32">
      <c r="A16" s="131"/>
      <c r="B16" s="539" t="s">
        <v>223</v>
      </c>
      <c r="C16" s="540"/>
      <c r="D16" s="540"/>
      <c r="E16" s="541">
        <v>5</v>
      </c>
      <c r="F16" s="569"/>
      <c r="G16" s="570"/>
      <c r="I16" s="229" t="s">
        <v>224</v>
      </c>
      <c r="J16" s="482">
        <v>50</v>
      </c>
      <c r="K16" s="483">
        <v>20</v>
      </c>
      <c r="P16" s="482"/>
      <c r="Q16" s="482"/>
      <c r="R16" s="482"/>
      <c r="S16" s="482"/>
      <c r="T16" s="482"/>
      <c r="U16" s="482"/>
      <c r="V16" s="482"/>
      <c r="W16" s="109">
        <f t="shared" si="0"/>
        <v>0</v>
      </c>
      <c r="X16" s="109">
        <f t="shared" si="0"/>
        <v>0</v>
      </c>
      <c r="Y16" s="109">
        <f t="shared" si="0"/>
        <v>0</v>
      </c>
      <c r="AB16" s="111"/>
      <c r="AC16" s="123"/>
    </row>
    <row r="17" spans="1:32">
      <c r="A17" s="131"/>
      <c r="B17" s="539" t="s">
        <v>225</v>
      </c>
      <c r="C17" s="540"/>
      <c r="D17" s="540"/>
      <c r="E17" s="541">
        <v>255</v>
      </c>
      <c r="F17" s="569"/>
      <c r="G17" s="570"/>
      <c r="I17" s="229" t="s">
        <v>226</v>
      </c>
      <c r="J17" s="482">
        <v>0</v>
      </c>
      <c r="K17" s="483">
        <v>0</v>
      </c>
      <c r="P17" s="482"/>
      <c r="Q17" s="482"/>
      <c r="R17" s="482"/>
      <c r="S17" s="482"/>
      <c r="T17" s="482"/>
      <c r="U17" s="482"/>
      <c r="V17" s="482"/>
      <c r="W17" s="109">
        <f t="shared" si="0"/>
        <v>0</v>
      </c>
      <c r="X17" s="109">
        <f t="shared" si="0"/>
        <v>0</v>
      </c>
      <c r="Y17" s="109">
        <f t="shared" si="0"/>
        <v>0</v>
      </c>
      <c r="AB17" s="111"/>
    </row>
    <row r="18" spans="1:32">
      <c r="A18" s="131"/>
      <c r="B18" s="539" t="s">
        <v>227</v>
      </c>
      <c r="C18" s="540"/>
      <c r="D18" s="540"/>
      <c r="E18" s="541">
        <v>8.6999999999999993</v>
      </c>
      <c r="F18" s="549"/>
      <c r="G18" s="550"/>
      <c r="I18" s="229" t="s">
        <v>228</v>
      </c>
      <c r="J18" s="482">
        <v>0</v>
      </c>
      <c r="K18" s="483">
        <v>0</v>
      </c>
      <c r="P18" s="482"/>
      <c r="Q18" s="482"/>
      <c r="R18" s="482"/>
      <c r="S18" s="482"/>
      <c r="T18" s="482"/>
      <c r="U18" s="482"/>
      <c r="V18" s="482"/>
      <c r="W18" s="109">
        <f t="shared" si="0"/>
        <v>0</v>
      </c>
      <c r="X18" s="109">
        <f t="shared" si="0"/>
        <v>0</v>
      </c>
      <c r="Y18" s="109">
        <f t="shared" si="0"/>
        <v>0</v>
      </c>
      <c r="AB18" s="111"/>
    </row>
    <row r="19" spans="1:32">
      <c r="A19" s="131"/>
      <c r="B19" s="539" t="s">
        <v>229</v>
      </c>
      <c r="C19" s="540"/>
      <c r="D19" s="540"/>
      <c r="E19" s="541">
        <v>30000</v>
      </c>
      <c r="F19" s="549"/>
      <c r="G19" s="550"/>
      <c r="I19" s="229" t="s">
        <v>230</v>
      </c>
      <c r="J19" s="482">
        <v>0</v>
      </c>
      <c r="K19" s="483">
        <v>0</v>
      </c>
      <c r="P19" s="482"/>
      <c r="Q19" s="482"/>
      <c r="R19" s="482"/>
      <c r="S19" s="482"/>
      <c r="T19" s="482"/>
      <c r="U19" s="482"/>
      <c r="V19" s="482"/>
      <c r="W19" s="109">
        <f t="shared" si="0"/>
        <v>0</v>
      </c>
      <c r="X19" s="109">
        <f t="shared" si="0"/>
        <v>0</v>
      </c>
      <c r="Y19" s="109">
        <f t="shared" si="0"/>
        <v>0</v>
      </c>
      <c r="AB19" s="111"/>
    </row>
    <row r="20" spans="1:32" ht="17.25" thickBot="1">
      <c r="A20" s="131"/>
      <c r="B20" s="595" t="s">
        <v>231</v>
      </c>
      <c r="C20" s="596"/>
      <c r="D20" s="596"/>
      <c r="E20" s="592">
        <v>1998</v>
      </c>
      <c r="F20" s="593"/>
      <c r="G20" s="594"/>
      <c r="I20" s="230" t="s">
        <v>232</v>
      </c>
      <c r="J20" s="225">
        <v>0</v>
      </c>
      <c r="K20" s="226">
        <v>0</v>
      </c>
      <c r="P20" s="482"/>
      <c r="Q20" s="482"/>
      <c r="R20" s="482"/>
      <c r="S20" s="482"/>
      <c r="T20" s="482"/>
      <c r="U20" s="482"/>
      <c r="V20" s="482"/>
      <c r="W20" s="109">
        <f t="shared" si="0"/>
        <v>0</v>
      </c>
      <c r="X20" s="109">
        <f t="shared" si="0"/>
        <v>0</v>
      </c>
      <c r="Y20" s="109">
        <f t="shared" si="0"/>
        <v>0</v>
      </c>
      <c r="AB20" s="111"/>
    </row>
    <row r="21" spans="1:32">
      <c r="A21" s="131"/>
      <c r="B21" s="575"/>
      <c r="C21" s="575"/>
      <c r="D21" s="575"/>
      <c r="E21" s="597"/>
      <c r="F21" s="598"/>
      <c r="G21" s="598"/>
      <c r="I21" s="124" t="str">
        <f>IF(OR(SUM(J9:J10)&lt;&gt;J8,SUM(K9:K10)&lt;&gt;K8,SUM(J13:J20)&lt;&gt;J8,SUM(K13:K20)&lt;&gt;K8),"Total unit count and distribution are not matching","")</f>
        <v/>
      </c>
      <c r="P21" s="482"/>
      <c r="Q21" s="482"/>
      <c r="R21" s="482"/>
      <c r="S21" s="482"/>
      <c r="T21" s="482"/>
      <c r="U21" s="482"/>
      <c r="V21" s="482"/>
      <c r="W21" s="109">
        <f t="shared" si="0"/>
        <v>0</v>
      </c>
      <c r="X21" s="109">
        <f t="shared" si="0"/>
        <v>0</v>
      </c>
      <c r="Y21" s="109">
        <f t="shared" si="0"/>
        <v>0</v>
      </c>
      <c r="AB21" s="111"/>
    </row>
    <row r="22" spans="1:32" ht="17.25" thickBot="1">
      <c r="A22" s="131"/>
      <c r="I22" s="125"/>
      <c r="P22" s="482"/>
      <c r="Q22" s="482"/>
      <c r="R22" s="482"/>
      <c r="S22" s="482"/>
      <c r="T22" s="482"/>
      <c r="U22" s="482"/>
      <c r="V22" s="482"/>
      <c r="W22" s="109">
        <f t="shared" si="0"/>
        <v>0</v>
      </c>
      <c r="X22" s="109">
        <f t="shared" si="0"/>
        <v>0</v>
      </c>
      <c r="Y22" s="109">
        <f t="shared" si="0"/>
        <v>0</v>
      </c>
      <c r="AB22" s="111"/>
    </row>
    <row r="23" spans="1:32">
      <c r="A23" s="131"/>
      <c r="B23" s="552" t="s">
        <v>21</v>
      </c>
      <c r="C23" s="553"/>
      <c r="D23" s="553"/>
      <c r="E23" s="553"/>
      <c r="F23" s="553"/>
      <c r="G23" s="554"/>
      <c r="I23" s="599" t="s">
        <v>233</v>
      </c>
      <c r="J23" s="600"/>
      <c r="K23" s="601"/>
      <c r="P23" s="482"/>
      <c r="Q23" s="482"/>
      <c r="R23" s="482"/>
      <c r="S23" s="482"/>
      <c r="T23" s="482"/>
      <c r="U23" s="482"/>
      <c r="V23" s="482"/>
      <c r="W23" s="109">
        <f t="shared" si="0"/>
        <v>0</v>
      </c>
      <c r="X23" s="109">
        <f t="shared" si="0"/>
        <v>0</v>
      </c>
      <c r="Y23" s="109">
        <f t="shared" si="0"/>
        <v>0</v>
      </c>
      <c r="AB23" s="111"/>
    </row>
    <row r="24" spans="1:32">
      <c r="A24" s="131"/>
      <c r="B24" s="539" t="s">
        <v>234</v>
      </c>
      <c r="C24" s="540"/>
      <c r="D24" s="540"/>
      <c r="E24" s="540"/>
      <c r="F24" s="604">
        <v>1971</v>
      </c>
      <c r="G24" s="605"/>
      <c r="I24" s="615" t="s">
        <v>235</v>
      </c>
      <c r="J24" s="616"/>
      <c r="K24" s="483"/>
      <c r="P24" s="482"/>
      <c r="Q24" s="482"/>
      <c r="R24" s="482"/>
      <c r="S24" s="482"/>
      <c r="T24" s="482"/>
      <c r="U24" s="482"/>
      <c r="V24" s="482"/>
      <c r="W24" s="109">
        <f t="shared" si="0"/>
        <v>0</v>
      </c>
      <c r="X24" s="109">
        <f t="shared" si="0"/>
        <v>0</v>
      </c>
      <c r="Y24" s="109">
        <f t="shared" si="0"/>
        <v>0</v>
      </c>
      <c r="AB24" s="111"/>
    </row>
    <row r="25" spans="1:32">
      <c r="A25" s="131"/>
      <c r="B25" s="539" t="s">
        <v>236</v>
      </c>
      <c r="C25" s="540"/>
      <c r="D25" s="540"/>
      <c r="E25" s="540"/>
      <c r="F25" s="606">
        <v>2010</v>
      </c>
      <c r="G25" s="607"/>
      <c r="I25" s="615" t="s">
        <v>237</v>
      </c>
      <c r="J25" s="616"/>
      <c r="K25" s="483"/>
      <c r="P25" s="482"/>
      <c r="Q25" s="482"/>
      <c r="R25" s="482"/>
      <c r="S25" s="482"/>
      <c r="T25" s="482"/>
      <c r="U25" s="482"/>
      <c r="V25" s="482"/>
      <c r="W25" s="109">
        <f t="shared" si="0"/>
        <v>0</v>
      </c>
      <c r="X25" s="109">
        <f t="shared" si="0"/>
        <v>0</v>
      </c>
      <c r="Y25" s="109">
        <f t="shared" si="0"/>
        <v>0</v>
      </c>
    </row>
    <row r="26" spans="1:32">
      <c r="A26" s="131"/>
      <c r="B26" s="539" t="s">
        <v>238</v>
      </c>
      <c r="C26" s="540"/>
      <c r="D26" s="540"/>
      <c r="E26" s="540"/>
      <c r="F26" s="573" t="s">
        <v>239</v>
      </c>
      <c r="G26" s="574"/>
      <c r="I26" s="615" t="s">
        <v>240</v>
      </c>
      <c r="J26" s="616"/>
      <c r="K26" s="483"/>
      <c r="P26" s="482"/>
      <c r="Q26" s="482"/>
      <c r="R26" s="482"/>
      <c r="S26" s="482"/>
      <c r="T26" s="482"/>
      <c r="U26" s="482"/>
      <c r="V26" s="482"/>
      <c r="W26" s="109">
        <f t="shared" si="0"/>
        <v>0</v>
      </c>
      <c r="X26" s="109">
        <f t="shared" si="0"/>
        <v>0</v>
      </c>
      <c r="Y26" s="109">
        <f t="shared" si="0"/>
        <v>0</v>
      </c>
    </row>
    <row r="27" spans="1:32" ht="17.25" thickBot="1">
      <c r="A27" s="131"/>
      <c r="B27" s="602" t="s">
        <v>241</v>
      </c>
      <c r="C27" s="603"/>
      <c r="D27" s="603"/>
      <c r="E27" s="603"/>
      <c r="F27" s="573" t="s">
        <v>242</v>
      </c>
      <c r="G27" s="574"/>
      <c r="I27" s="617" t="s">
        <v>243</v>
      </c>
      <c r="J27" s="618"/>
      <c r="K27" s="226"/>
      <c r="P27" s="482"/>
      <c r="Q27" s="482"/>
      <c r="R27" s="482"/>
      <c r="S27" s="482"/>
      <c r="T27" s="482"/>
      <c r="U27" s="482"/>
      <c r="V27" s="482"/>
      <c r="W27" s="109">
        <f t="shared" si="0"/>
        <v>0</v>
      </c>
      <c r="X27" s="109">
        <f t="shared" si="0"/>
        <v>0</v>
      </c>
      <c r="Y27" s="109">
        <f t="shared" si="0"/>
        <v>0</v>
      </c>
    </row>
    <row r="28" spans="1:32" ht="17.25" thickBot="1">
      <c r="A28" s="131"/>
      <c r="B28" s="539" t="s">
        <v>244</v>
      </c>
      <c r="C28" s="540"/>
      <c r="D28" s="540"/>
      <c r="E28" s="540"/>
      <c r="F28" s="608">
        <v>5551212</v>
      </c>
      <c r="G28" s="609"/>
      <c r="P28" s="482"/>
      <c r="Q28" s="482"/>
      <c r="R28" s="482"/>
      <c r="S28" s="482"/>
      <c r="T28" s="482"/>
      <c r="U28" s="482"/>
      <c r="V28" s="482"/>
      <c r="W28" s="109">
        <f t="shared" si="0"/>
        <v>0</v>
      </c>
      <c r="X28" s="109">
        <f t="shared" si="0"/>
        <v>0</v>
      </c>
      <c r="Y28" s="109">
        <f t="shared" si="0"/>
        <v>0</v>
      </c>
      <c r="AB28" s="110" t="s">
        <v>245</v>
      </c>
      <c r="AD28" s="110" t="s">
        <v>246</v>
      </c>
      <c r="AF28" s="110" t="s">
        <v>247</v>
      </c>
    </row>
    <row r="29" spans="1:32">
      <c r="A29" s="131"/>
      <c r="B29" s="539" t="s">
        <v>248</v>
      </c>
      <c r="C29" s="540"/>
      <c r="D29" s="540"/>
      <c r="E29" s="540"/>
      <c r="F29" s="573">
        <v>10</v>
      </c>
      <c r="G29" s="574"/>
      <c r="I29" s="599" t="s">
        <v>46</v>
      </c>
      <c r="J29" s="600"/>
      <c r="K29" s="601"/>
      <c r="P29" s="482"/>
      <c r="Q29" s="482"/>
      <c r="R29" s="482"/>
      <c r="S29" s="482"/>
      <c r="T29" s="482"/>
      <c r="U29" s="482"/>
      <c r="V29" s="482"/>
      <c r="W29" s="109">
        <f t="shared" si="0"/>
        <v>0</v>
      </c>
      <c r="X29" s="109">
        <f t="shared" si="0"/>
        <v>0</v>
      </c>
      <c r="Y29" s="109">
        <f t="shared" si="0"/>
        <v>0</v>
      </c>
      <c r="AB29" s="110" t="s">
        <v>249</v>
      </c>
      <c r="AD29" s="110" t="s">
        <v>250</v>
      </c>
      <c r="AF29" s="110" t="s">
        <v>251</v>
      </c>
    </row>
    <row r="30" spans="1:32">
      <c r="A30" s="131"/>
      <c r="B30" s="539" t="s">
        <v>252</v>
      </c>
      <c r="C30" s="540"/>
      <c r="D30" s="540"/>
      <c r="E30" s="540"/>
      <c r="F30" s="573">
        <v>0</v>
      </c>
      <c r="G30" s="574"/>
      <c r="I30" s="393" t="s">
        <v>253</v>
      </c>
      <c r="J30" s="392"/>
      <c r="K30" s="483" t="s">
        <v>200</v>
      </c>
      <c r="P30" s="482"/>
      <c r="Q30" s="482"/>
      <c r="R30" s="482"/>
      <c r="S30" s="482"/>
      <c r="T30" s="482"/>
      <c r="U30" s="482"/>
      <c r="V30" s="482"/>
      <c r="W30" s="109">
        <f t="shared" si="0"/>
        <v>0</v>
      </c>
      <c r="X30" s="109">
        <f t="shared" si="0"/>
        <v>0</v>
      </c>
      <c r="Y30" s="109">
        <f t="shared" si="0"/>
        <v>0</v>
      </c>
      <c r="AB30" s="110" t="s">
        <v>254</v>
      </c>
      <c r="AF30" s="110" t="s">
        <v>255</v>
      </c>
    </row>
    <row r="31" spans="1:32" ht="17.25" thickBot="1">
      <c r="A31" s="131"/>
      <c r="B31" s="612" t="s">
        <v>256</v>
      </c>
      <c r="C31" s="613"/>
      <c r="D31" s="613"/>
      <c r="E31" s="613"/>
      <c r="F31" s="571">
        <v>50</v>
      </c>
      <c r="G31" s="572"/>
      <c r="I31" s="228" t="s">
        <v>48</v>
      </c>
      <c r="J31" s="122"/>
      <c r="K31" s="226" t="s">
        <v>200</v>
      </c>
      <c r="P31" s="482"/>
      <c r="Q31" s="482"/>
      <c r="R31" s="482"/>
      <c r="S31" s="482"/>
      <c r="T31" s="482"/>
      <c r="U31" s="482"/>
      <c r="V31" s="482"/>
      <c r="W31" s="109">
        <f t="shared" si="0"/>
        <v>0</v>
      </c>
      <c r="X31" s="109">
        <f t="shared" si="0"/>
        <v>0</v>
      </c>
      <c r="Y31" s="109">
        <f t="shared" si="0"/>
        <v>0</v>
      </c>
      <c r="AB31" s="110" t="s">
        <v>257</v>
      </c>
      <c r="AD31" s="110" t="s">
        <v>258</v>
      </c>
    </row>
    <row r="32" spans="1:32">
      <c r="A32" s="131"/>
      <c r="B32" s="539" t="s">
        <v>259</v>
      </c>
      <c r="C32" s="540"/>
      <c r="D32" s="540"/>
      <c r="E32" s="540"/>
      <c r="F32" s="573">
        <v>50</v>
      </c>
      <c r="G32" s="574"/>
      <c r="I32" s="125" t="str">
        <f>IF(AND(K30="Yes",K31="No",'[1]Inc &amp; Exp'!L101=0),"Ensure flood insurance is underwritten","")</f>
        <v/>
      </c>
      <c r="P32" s="482"/>
      <c r="Q32" s="482"/>
      <c r="R32" s="482"/>
      <c r="S32" s="482"/>
      <c r="T32" s="482"/>
      <c r="U32" s="482"/>
      <c r="V32" s="482"/>
      <c r="W32" s="109">
        <f t="shared" si="0"/>
        <v>0</v>
      </c>
      <c r="X32" s="109">
        <f t="shared" si="0"/>
        <v>0</v>
      </c>
      <c r="Y32" s="109">
        <f t="shared" si="0"/>
        <v>0</v>
      </c>
      <c r="AB32" s="110" t="s">
        <v>260</v>
      </c>
      <c r="AD32" s="110" t="s">
        <v>261</v>
      </c>
    </row>
    <row r="33" spans="1:30">
      <c r="A33" s="131"/>
      <c r="B33" s="539" t="s">
        <v>262</v>
      </c>
      <c r="C33" s="540"/>
      <c r="D33" s="540"/>
      <c r="E33" s="540"/>
      <c r="F33" s="573">
        <v>25</v>
      </c>
      <c r="G33" s="574"/>
      <c r="I33" s="375"/>
      <c r="J33" s="231"/>
      <c r="K33" s="231"/>
      <c r="P33" s="482"/>
      <c r="Q33" s="482"/>
      <c r="R33" s="482"/>
      <c r="S33" s="482"/>
      <c r="T33" s="482"/>
      <c r="U33" s="482"/>
      <c r="V33" s="482"/>
      <c r="W33" s="109">
        <f t="shared" si="0"/>
        <v>0</v>
      </c>
      <c r="X33" s="109">
        <f t="shared" si="0"/>
        <v>0</v>
      </c>
      <c r="Y33" s="109">
        <f t="shared" si="0"/>
        <v>0</v>
      </c>
      <c r="AB33" s="110" t="s">
        <v>263</v>
      </c>
      <c r="AD33" s="110" t="s">
        <v>264</v>
      </c>
    </row>
    <row r="34" spans="1:30" ht="15.75" customHeight="1">
      <c r="A34" s="131"/>
      <c r="B34" s="539" t="s">
        <v>265</v>
      </c>
      <c r="C34" s="540"/>
      <c r="D34" s="540"/>
      <c r="E34" s="540"/>
      <c r="F34" s="573">
        <v>0</v>
      </c>
      <c r="G34" s="574"/>
      <c r="I34" s="376"/>
      <c r="J34" s="376"/>
      <c r="K34" s="377"/>
      <c r="P34" s="482"/>
      <c r="Q34" s="482"/>
      <c r="R34" s="482"/>
      <c r="S34" s="482"/>
      <c r="T34" s="482"/>
      <c r="U34" s="482"/>
      <c r="V34" s="482"/>
      <c r="W34" s="109">
        <f t="shared" si="0"/>
        <v>0</v>
      </c>
      <c r="X34" s="109">
        <f t="shared" si="0"/>
        <v>0</v>
      </c>
      <c r="Y34" s="109">
        <f t="shared" si="0"/>
        <v>0</v>
      </c>
    </row>
    <row r="35" spans="1:30">
      <c r="A35" s="131"/>
      <c r="B35" s="539" t="s">
        <v>266</v>
      </c>
      <c r="C35" s="540"/>
      <c r="D35" s="540"/>
      <c r="E35" s="540"/>
      <c r="F35" s="573">
        <v>0</v>
      </c>
      <c r="G35" s="574"/>
      <c r="I35" s="484"/>
      <c r="J35" s="484"/>
      <c r="K35" s="378"/>
      <c r="P35" s="482"/>
      <c r="Q35" s="482"/>
      <c r="R35" s="482"/>
      <c r="S35" s="482"/>
      <c r="T35" s="482"/>
      <c r="U35" s="482"/>
      <c r="V35" s="482"/>
      <c r="W35" s="109">
        <f t="shared" si="0"/>
        <v>0</v>
      </c>
      <c r="X35" s="109">
        <f t="shared" si="0"/>
        <v>0</v>
      </c>
      <c r="Y35" s="109">
        <f t="shared" si="0"/>
        <v>0</v>
      </c>
    </row>
    <row r="36" spans="1:30">
      <c r="A36" s="131"/>
      <c r="B36" s="539" t="s">
        <v>267</v>
      </c>
      <c r="C36" s="540"/>
      <c r="D36" s="540"/>
      <c r="E36" s="540"/>
      <c r="F36" s="573">
        <v>0</v>
      </c>
      <c r="G36" s="574"/>
      <c r="I36" s="379"/>
      <c r="J36" s="231"/>
      <c r="K36" s="231"/>
      <c r="P36" s="482"/>
      <c r="Q36" s="482"/>
      <c r="R36" s="482"/>
      <c r="S36" s="482"/>
      <c r="T36" s="482"/>
      <c r="U36" s="482"/>
      <c r="V36" s="482"/>
      <c r="W36" s="109">
        <f t="shared" si="0"/>
        <v>0</v>
      </c>
      <c r="X36" s="109">
        <f t="shared" si="0"/>
        <v>0</v>
      </c>
      <c r="Y36" s="109">
        <f t="shared" si="0"/>
        <v>0</v>
      </c>
    </row>
    <row r="37" spans="1:30" ht="17.25" thickBot="1">
      <c r="A37" s="131"/>
      <c r="B37" s="595" t="s">
        <v>268</v>
      </c>
      <c r="C37" s="596"/>
      <c r="D37" s="596"/>
      <c r="E37" s="596"/>
      <c r="F37" s="610">
        <v>0</v>
      </c>
      <c r="G37" s="611"/>
      <c r="I37" s="379" t="str">
        <f>IF('[1]Program Variables'!H26=0,"",IF('[1]Program Variables'!H26=1,"There is one Program Variables non-standard setting","There are "&amp;'[1]Program Variables'!H26&amp;" Program Variables non-standard settings"))</f>
        <v/>
      </c>
      <c r="J37" s="231"/>
      <c r="K37" s="231"/>
      <c r="P37" s="225"/>
      <c r="Q37" s="225"/>
      <c r="R37" s="225"/>
      <c r="S37" s="225"/>
      <c r="T37" s="225"/>
      <c r="U37" s="225"/>
      <c r="V37" s="225"/>
      <c r="W37" s="126">
        <f t="shared" si="0"/>
        <v>0</v>
      </c>
      <c r="X37" s="126">
        <f t="shared" si="0"/>
        <v>0</v>
      </c>
      <c r="Y37" s="126">
        <f t="shared" si="0"/>
        <v>0</v>
      </c>
    </row>
    <row r="38" spans="1:30">
      <c r="A38" s="131"/>
      <c r="B38" s="232"/>
      <c r="I38" s="375"/>
      <c r="J38" s="231"/>
      <c r="K38" s="231"/>
      <c r="N38" s="567" t="s">
        <v>269</v>
      </c>
      <c r="O38" s="568"/>
      <c r="P38" s="127">
        <f>SUM(P8:P37)</f>
        <v>200</v>
      </c>
      <c r="Q38" s="127" t="s">
        <v>205</v>
      </c>
      <c r="R38" s="127" t="s">
        <v>205</v>
      </c>
      <c r="S38" s="127" t="s">
        <v>205</v>
      </c>
      <c r="T38" s="127" t="s">
        <v>205</v>
      </c>
      <c r="U38" s="127" t="s">
        <v>205</v>
      </c>
      <c r="V38" s="127" t="s">
        <v>205</v>
      </c>
      <c r="W38" s="127">
        <f>SUM(W8:W37)</f>
        <v>400</v>
      </c>
      <c r="X38" s="127">
        <f>SUM(X8:X37)</f>
        <v>200</v>
      </c>
      <c r="Y38" s="127">
        <f>SUM(Y8:Y37)</f>
        <v>200</v>
      </c>
    </row>
    <row r="39" spans="1:30">
      <c r="A39" s="131"/>
      <c r="B39" s="231"/>
      <c r="C39" s="231"/>
      <c r="D39" s="231"/>
      <c r="E39" s="231"/>
      <c r="F39" s="231"/>
      <c r="G39" s="372"/>
      <c r="I39" s="484"/>
      <c r="J39" s="233"/>
      <c r="K39" s="380"/>
      <c r="W39" s="128" t="str">
        <f>IF(W38&lt;&gt;W40,"Mismatch","")</f>
        <v>Mismatch</v>
      </c>
      <c r="X39" s="128" t="str">
        <f>IF(X38&lt;&gt;X40,"Mismatch","")</f>
        <v>Mismatch</v>
      </c>
      <c r="Y39" s="128" t="str">
        <f>IF(Y38&lt;&gt;Y40,"Mismatch","")</f>
        <v>Mismatch</v>
      </c>
    </row>
    <row r="40" spans="1:30">
      <c r="A40" s="131"/>
      <c r="B40" s="484"/>
      <c r="C40" s="231"/>
      <c r="D40" s="231"/>
      <c r="E40" s="231"/>
      <c r="F40" s="231"/>
      <c r="G40" s="373"/>
      <c r="I40" s="484"/>
      <c r="J40" s="233"/>
      <c r="K40" s="381"/>
      <c r="T40" s="576" t="s">
        <v>270</v>
      </c>
      <c r="U40" s="577"/>
      <c r="V40" s="578"/>
      <c r="W40" s="112">
        <f>CNI!$G$1039</f>
        <v>200</v>
      </c>
      <c r="X40" s="112">
        <f>CNI!$G$1013</f>
        <v>100</v>
      </c>
      <c r="Y40" s="112">
        <f>CNI!$G$997</f>
        <v>100</v>
      </c>
    </row>
    <row r="41" spans="1:30">
      <c r="A41" s="131"/>
      <c r="B41" s="484"/>
      <c r="C41" s="231"/>
      <c r="D41" s="231"/>
      <c r="E41" s="231"/>
      <c r="F41" s="231"/>
      <c r="G41" s="373"/>
      <c r="I41" s="484"/>
      <c r="J41" s="233"/>
      <c r="K41" s="381"/>
      <c r="T41" s="579" t="s">
        <v>271</v>
      </c>
      <c r="U41" s="579"/>
      <c r="V41" s="579"/>
    </row>
    <row r="42" spans="1:30" ht="3" customHeight="1">
      <c r="A42" s="131"/>
      <c r="B42" s="484"/>
      <c r="C42" s="231"/>
      <c r="D42" s="231"/>
      <c r="E42" s="231"/>
      <c r="F42" s="231"/>
      <c r="G42" s="373"/>
      <c r="I42" s="484"/>
      <c r="J42" s="233"/>
      <c r="K42" s="382"/>
    </row>
    <row r="43" spans="1:30" ht="3" customHeight="1">
      <c r="A43" s="131"/>
      <c r="B43" s="484"/>
      <c r="C43" s="231"/>
      <c r="D43" s="231"/>
      <c r="E43" s="231"/>
      <c r="F43" s="231"/>
      <c r="G43" s="374"/>
      <c r="I43" s="484"/>
      <c r="J43" s="233"/>
      <c r="K43" s="383"/>
    </row>
    <row r="44" spans="1:30" ht="3" customHeight="1">
      <c r="A44" s="131"/>
      <c r="B44" s="484"/>
      <c r="C44" s="231"/>
      <c r="D44" s="231"/>
      <c r="E44" s="231"/>
      <c r="F44" s="231"/>
      <c r="G44" s="374"/>
      <c r="I44" s="484"/>
      <c r="J44" s="233"/>
      <c r="K44" s="380"/>
    </row>
    <row r="45" spans="1:30" ht="3" customHeight="1">
      <c r="A45" s="131"/>
      <c r="B45" s="231"/>
      <c r="C45" s="231"/>
      <c r="D45" s="231"/>
      <c r="E45" s="231"/>
      <c r="F45" s="231"/>
      <c r="G45" s="372"/>
      <c r="I45" s="484"/>
      <c r="J45" s="233"/>
      <c r="K45" s="381"/>
    </row>
    <row r="46" spans="1:30" ht="3" customHeight="1">
      <c r="A46" s="131"/>
      <c r="G46" s="371"/>
      <c r="I46" s="484"/>
      <c r="J46" s="233"/>
      <c r="K46" s="381"/>
    </row>
    <row r="47" spans="1:30" ht="3" customHeight="1">
      <c r="A47" s="131"/>
      <c r="B47" s="125" t="str">
        <f>IF(G45&gt;K8,"Management Fee unit count exceeds the underwritten total","")</f>
        <v/>
      </c>
    </row>
    <row r="48" spans="1:30">
      <c r="A48" s="131"/>
    </row>
    <row r="49" spans="2:33" ht="15.75" customHeight="1" thickBot="1">
      <c r="B49" s="555" t="s">
        <v>272</v>
      </c>
      <c r="C49" s="556"/>
      <c r="D49" s="556"/>
      <c r="E49" s="556"/>
      <c r="F49" s="556"/>
      <c r="G49" s="556"/>
      <c r="H49" s="556"/>
      <c r="I49" s="556"/>
      <c r="J49" s="556"/>
      <c r="K49" s="557"/>
      <c r="P49" s="113" t="s">
        <v>273</v>
      </c>
    </row>
    <row r="50" spans="2:33">
      <c r="B50" s="558"/>
      <c r="C50" s="559"/>
      <c r="D50" s="559"/>
      <c r="E50" s="559"/>
      <c r="F50" s="559"/>
      <c r="G50" s="559"/>
      <c r="H50" s="559"/>
      <c r="I50" s="559"/>
      <c r="J50" s="559"/>
      <c r="K50" s="560"/>
      <c r="L50" s="132"/>
      <c r="M50" s="132"/>
      <c r="N50" s="132"/>
      <c r="O50" s="132"/>
      <c r="P50" s="584" t="s">
        <v>274</v>
      </c>
      <c r="Q50" s="585"/>
      <c r="R50" s="585"/>
      <c r="S50" s="586"/>
      <c r="T50" s="132"/>
      <c r="U50" s="584" t="s">
        <v>275</v>
      </c>
      <c r="V50" s="585"/>
      <c r="W50" s="585"/>
      <c r="X50" s="586"/>
      <c r="Y50" s="132"/>
    </row>
    <row r="51" spans="2:33" ht="15.75" customHeight="1">
      <c r="B51" s="555" t="s">
        <v>272</v>
      </c>
      <c r="C51" s="556"/>
      <c r="D51" s="556"/>
      <c r="E51" s="556"/>
      <c r="F51" s="556"/>
      <c r="G51" s="556"/>
      <c r="H51" s="556"/>
      <c r="I51" s="556"/>
      <c r="J51" s="556"/>
      <c r="K51" s="557"/>
      <c r="L51" s="132"/>
      <c r="M51" s="132"/>
      <c r="N51" s="132"/>
      <c r="O51" s="132"/>
      <c r="P51" s="587" t="s">
        <v>276</v>
      </c>
      <c r="Q51" s="580"/>
      <c r="R51" s="580" t="s">
        <v>277</v>
      </c>
      <c r="S51" s="581"/>
      <c r="T51" s="132"/>
      <c r="U51" s="587" t="s">
        <v>276</v>
      </c>
      <c r="V51" s="580"/>
      <c r="W51" s="580" t="s">
        <v>277</v>
      </c>
      <c r="X51" s="581"/>
      <c r="Y51" s="132"/>
    </row>
    <row r="52" spans="2:33">
      <c r="B52" s="558"/>
      <c r="C52" s="559"/>
      <c r="D52" s="559"/>
      <c r="E52" s="559"/>
      <c r="F52" s="559"/>
      <c r="G52" s="559"/>
      <c r="H52" s="559"/>
      <c r="I52" s="559"/>
      <c r="J52" s="559"/>
      <c r="K52" s="560"/>
      <c r="L52" s="132"/>
      <c r="M52" s="132"/>
      <c r="N52" s="132"/>
      <c r="O52" s="132"/>
      <c r="P52" s="587" t="s">
        <v>278</v>
      </c>
      <c r="Q52" s="580"/>
      <c r="R52" s="580" t="s">
        <v>279</v>
      </c>
      <c r="S52" s="581"/>
      <c r="T52" s="132"/>
      <c r="U52" s="587" t="s">
        <v>278</v>
      </c>
      <c r="V52" s="580"/>
      <c r="W52" s="580" t="s">
        <v>279</v>
      </c>
      <c r="X52" s="581"/>
      <c r="Y52" s="132"/>
    </row>
    <row r="53" spans="2:33" ht="15.75" customHeight="1">
      <c r="B53" s="555" t="s">
        <v>272</v>
      </c>
      <c r="C53" s="556"/>
      <c r="D53" s="556"/>
      <c r="E53" s="556"/>
      <c r="F53" s="556"/>
      <c r="G53" s="556"/>
      <c r="H53" s="556"/>
      <c r="I53" s="556"/>
      <c r="J53" s="556"/>
      <c r="K53" s="557"/>
      <c r="L53" s="132"/>
      <c r="M53" s="132"/>
      <c r="N53" s="132"/>
      <c r="O53" s="132"/>
      <c r="P53" s="588"/>
      <c r="Q53" s="582"/>
      <c r="R53" s="582"/>
      <c r="S53" s="583"/>
      <c r="T53" s="132"/>
      <c r="U53" s="588"/>
      <c r="V53" s="582"/>
      <c r="W53" s="582"/>
      <c r="X53" s="583"/>
      <c r="Y53" s="132"/>
    </row>
    <row r="54" spans="2:33">
      <c r="B54" s="558"/>
      <c r="C54" s="559"/>
      <c r="D54" s="559"/>
      <c r="E54" s="559"/>
      <c r="F54" s="559"/>
      <c r="G54" s="559"/>
      <c r="H54" s="559"/>
      <c r="I54" s="559"/>
      <c r="J54" s="559"/>
      <c r="K54" s="560"/>
      <c r="L54" s="132"/>
      <c r="M54" s="132"/>
      <c r="N54" s="132"/>
      <c r="O54" s="132"/>
      <c r="P54" s="588"/>
      <c r="Q54" s="582"/>
      <c r="R54" s="582"/>
      <c r="S54" s="583"/>
      <c r="T54" s="132"/>
      <c r="U54" s="588"/>
      <c r="V54" s="582"/>
      <c r="W54" s="582"/>
      <c r="X54" s="583"/>
      <c r="Y54" s="132"/>
    </row>
    <row r="55" spans="2:33" ht="15.75" customHeight="1">
      <c r="B55" s="555" t="s">
        <v>272</v>
      </c>
      <c r="C55" s="556"/>
      <c r="D55" s="556"/>
      <c r="E55" s="556"/>
      <c r="F55" s="556"/>
      <c r="G55" s="556"/>
      <c r="H55" s="556"/>
      <c r="I55" s="556"/>
      <c r="J55" s="556"/>
      <c r="K55" s="557"/>
      <c r="L55" s="132"/>
      <c r="M55" s="132"/>
      <c r="N55" s="132"/>
      <c r="O55" s="132"/>
      <c r="P55" s="588"/>
      <c r="Q55" s="582"/>
      <c r="R55" s="582"/>
      <c r="S55" s="583"/>
      <c r="T55" s="132"/>
      <c r="U55" s="588"/>
      <c r="V55" s="582"/>
      <c r="W55" s="582"/>
      <c r="X55" s="583"/>
      <c r="Y55" s="132"/>
    </row>
    <row r="56" spans="2:33" ht="17.25" thickBot="1">
      <c r="B56" s="558"/>
      <c r="C56" s="559"/>
      <c r="D56" s="559"/>
      <c r="E56" s="559"/>
      <c r="F56" s="559"/>
      <c r="G56" s="559"/>
      <c r="H56" s="559"/>
      <c r="I56" s="559"/>
      <c r="J56" s="559"/>
      <c r="K56" s="560"/>
      <c r="L56" s="132"/>
      <c r="M56" s="132"/>
      <c r="N56" s="132"/>
      <c r="O56" s="132"/>
      <c r="P56" s="619" t="s">
        <v>280</v>
      </c>
      <c r="Q56" s="620"/>
      <c r="R56" s="621"/>
      <c r="S56" s="622"/>
      <c r="T56" s="132" t="s">
        <v>281</v>
      </c>
      <c r="U56" s="619" t="s">
        <v>280</v>
      </c>
      <c r="V56" s="620"/>
      <c r="W56" s="621"/>
      <c r="X56" s="622"/>
      <c r="Y56" s="132" t="s">
        <v>281</v>
      </c>
    </row>
    <row r="57" spans="2:33" ht="17.25" thickBot="1">
      <c r="F57" s="133" t="s">
        <v>282</v>
      </c>
      <c r="G57" s="133" t="s">
        <v>283</v>
      </c>
      <c r="L57" s="132"/>
      <c r="M57" s="132"/>
      <c r="N57" s="132"/>
      <c r="O57" s="132"/>
      <c r="P57" s="614"/>
      <c r="Q57" s="614"/>
      <c r="R57" s="614"/>
      <c r="S57" s="614"/>
      <c r="T57" s="132"/>
      <c r="U57" s="132"/>
    </row>
    <row r="58" spans="2:33">
      <c r="D58" s="220" t="s">
        <v>284</v>
      </c>
      <c r="E58" s="221" t="s">
        <v>285</v>
      </c>
      <c r="F58" s="221" t="s">
        <v>286</v>
      </c>
      <c r="G58" s="221" t="s">
        <v>287</v>
      </c>
      <c r="H58" s="561" t="s">
        <v>288</v>
      </c>
      <c r="I58" s="562"/>
      <c r="J58" s="562"/>
      <c r="K58" s="563"/>
      <c r="L58" s="132"/>
      <c r="M58" s="132"/>
      <c r="N58" s="132"/>
      <c r="O58" s="132"/>
      <c r="P58" s="584" t="s">
        <v>289</v>
      </c>
      <c r="Q58" s="585"/>
      <c r="R58" s="585"/>
      <c r="S58" s="586"/>
      <c r="T58" s="132"/>
      <c r="U58" s="584" t="s">
        <v>290</v>
      </c>
      <c r="V58" s="585"/>
      <c r="W58" s="585"/>
      <c r="X58" s="586"/>
      <c r="Y58" s="132"/>
    </row>
    <row r="59" spans="2:33">
      <c r="D59" s="220" t="s">
        <v>291</v>
      </c>
      <c r="E59" s="221" t="s">
        <v>292</v>
      </c>
      <c r="F59" s="221" t="s">
        <v>293</v>
      </c>
      <c r="G59" s="221" t="s">
        <v>294</v>
      </c>
      <c r="H59" s="564"/>
      <c r="I59" s="565"/>
      <c r="J59" s="565"/>
      <c r="K59" s="566"/>
      <c r="P59" s="587" t="s">
        <v>276</v>
      </c>
      <c r="Q59" s="580"/>
      <c r="R59" s="580" t="s">
        <v>277</v>
      </c>
      <c r="S59" s="581"/>
      <c r="T59" s="132"/>
      <c r="U59" s="587" t="s">
        <v>276</v>
      </c>
      <c r="V59" s="580"/>
      <c r="W59" s="580" t="s">
        <v>277</v>
      </c>
      <c r="X59" s="581"/>
      <c r="Y59" s="132"/>
    </row>
    <row r="60" spans="2:33">
      <c r="D60" s="110" t="s">
        <v>295</v>
      </c>
      <c r="E60" s="109" t="s">
        <v>295</v>
      </c>
      <c r="F60" s="134">
        <v>1</v>
      </c>
      <c r="G60" s="134">
        <v>1</v>
      </c>
      <c r="H60" s="589" t="s">
        <v>296</v>
      </c>
      <c r="I60" s="590"/>
      <c r="J60" s="590"/>
      <c r="K60" s="591"/>
      <c r="P60" s="587" t="s">
        <v>278</v>
      </c>
      <c r="Q60" s="580"/>
      <c r="R60" s="580" t="s">
        <v>297</v>
      </c>
      <c r="S60" s="581"/>
      <c r="T60" s="132"/>
      <c r="U60" s="587" t="s">
        <v>278</v>
      </c>
      <c r="V60" s="580"/>
      <c r="W60" s="580" t="s">
        <v>279</v>
      </c>
      <c r="X60" s="581"/>
      <c r="Y60" s="132"/>
    </row>
    <row r="61" spans="2:33">
      <c r="B61" s="123"/>
      <c r="D61" s="110" t="s">
        <v>298</v>
      </c>
      <c r="E61" s="109" t="s">
        <v>299</v>
      </c>
      <c r="F61" s="394">
        <v>0.19</v>
      </c>
      <c r="G61" s="394">
        <v>0.15</v>
      </c>
      <c r="H61" s="589" t="s">
        <v>296</v>
      </c>
      <c r="I61" s="590"/>
      <c r="J61" s="590"/>
      <c r="K61" s="591"/>
      <c r="P61" s="588"/>
      <c r="Q61" s="582"/>
      <c r="R61" s="582"/>
      <c r="S61" s="583"/>
      <c r="T61" s="132"/>
      <c r="U61" s="588"/>
      <c r="V61" s="582"/>
      <c r="W61" s="582"/>
      <c r="X61" s="583"/>
      <c r="Y61" s="132"/>
    </row>
    <row r="62" spans="2:33">
      <c r="D62" s="110" t="s">
        <v>300</v>
      </c>
      <c r="E62" s="109" t="s">
        <v>301</v>
      </c>
      <c r="F62" s="394">
        <v>0</v>
      </c>
      <c r="G62" s="394">
        <v>0</v>
      </c>
      <c r="H62" s="589" t="s">
        <v>296</v>
      </c>
      <c r="I62" s="590"/>
      <c r="J62" s="590"/>
      <c r="K62" s="591"/>
      <c r="P62" s="588"/>
      <c r="Q62" s="582"/>
      <c r="R62" s="582"/>
      <c r="S62" s="583"/>
      <c r="T62" s="132"/>
      <c r="U62" s="588"/>
      <c r="V62" s="582"/>
      <c r="W62" s="582"/>
      <c r="X62" s="583"/>
      <c r="Y62" s="132"/>
    </row>
    <row r="63" spans="2:33">
      <c r="D63" s="110" t="s">
        <v>302</v>
      </c>
      <c r="E63" s="482" t="s">
        <v>303</v>
      </c>
      <c r="F63" s="394">
        <v>0</v>
      </c>
      <c r="G63" s="394">
        <v>0</v>
      </c>
      <c r="H63" s="589" t="s">
        <v>296</v>
      </c>
      <c r="I63" s="590"/>
      <c r="J63" s="590"/>
      <c r="K63" s="591"/>
      <c r="P63" s="588"/>
      <c r="Q63" s="582"/>
      <c r="R63" s="582"/>
      <c r="S63" s="583"/>
      <c r="T63" s="132"/>
      <c r="U63" s="588"/>
      <c r="V63" s="582"/>
      <c r="W63" s="582"/>
      <c r="X63" s="583"/>
      <c r="Y63" s="132"/>
      <c r="AF63" s="108" t="s">
        <v>304</v>
      </c>
      <c r="AG63" s="108" t="s">
        <v>301</v>
      </c>
    </row>
    <row r="64" spans="2:33" ht="17.25" thickBot="1">
      <c r="D64" s="110" t="s">
        <v>305</v>
      </c>
      <c r="E64" s="109" t="s">
        <v>301</v>
      </c>
      <c r="F64" s="394">
        <v>0</v>
      </c>
      <c r="G64" s="394">
        <v>0</v>
      </c>
      <c r="H64" s="589" t="s">
        <v>296</v>
      </c>
      <c r="I64" s="590"/>
      <c r="J64" s="590"/>
      <c r="K64" s="591"/>
      <c r="P64" s="619" t="s">
        <v>280</v>
      </c>
      <c r="Q64" s="620"/>
      <c r="R64" s="621"/>
      <c r="S64" s="622"/>
      <c r="T64" s="132" t="s">
        <v>306</v>
      </c>
      <c r="U64" s="619" t="s">
        <v>280</v>
      </c>
      <c r="V64" s="620"/>
      <c r="W64" s="621"/>
      <c r="X64" s="622"/>
      <c r="Y64" s="132" t="s">
        <v>281</v>
      </c>
      <c r="AF64" s="108" t="s">
        <v>303</v>
      </c>
      <c r="AG64" s="108" t="s">
        <v>307</v>
      </c>
    </row>
    <row r="65" spans="1:34" ht="17.25" thickBot="1">
      <c r="D65" s="110" t="s">
        <v>308</v>
      </c>
      <c r="E65" s="109" t="s">
        <v>301</v>
      </c>
      <c r="F65" s="394">
        <v>0</v>
      </c>
      <c r="G65" s="394">
        <v>0</v>
      </c>
      <c r="H65" s="589" t="s">
        <v>296</v>
      </c>
      <c r="I65" s="590"/>
      <c r="J65" s="590"/>
      <c r="K65" s="591"/>
      <c r="P65" s="614"/>
      <c r="Q65" s="614"/>
      <c r="R65" s="614"/>
      <c r="S65" s="614"/>
      <c r="AF65" s="108" t="s">
        <v>307</v>
      </c>
    </row>
    <row r="66" spans="1:34">
      <c r="D66" s="110" t="s">
        <v>309</v>
      </c>
      <c r="E66" s="482" t="s">
        <v>301</v>
      </c>
      <c r="F66" s="394">
        <v>1.5E-3</v>
      </c>
      <c r="G66" s="394">
        <v>1.5E-3</v>
      </c>
      <c r="H66" s="589" t="s">
        <v>296</v>
      </c>
      <c r="I66" s="590"/>
      <c r="J66" s="590"/>
      <c r="K66" s="591"/>
      <c r="P66" s="584" t="s">
        <v>310</v>
      </c>
      <c r="Q66" s="585"/>
      <c r="R66" s="585"/>
      <c r="S66" s="586"/>
      <c r="T66" s="132"/>
    </row>
    <row r="67" spans="1:34">
      <c r="D67" s="110" t="s">
        <v>311</v>
      </c>
      <c r="E67" s="482" t="s">
        <v>301</v>
      </c>
      <c r="F67" s="394">
        <v>0</v>
      </c>
      <c r="G67" s="394">
        <v>0</v>
      </c>
      <c r="H67" s="589" t="s">
        <v>296</v>
      </c>
      <c r="I67" s="590"/>
      <c r="J67" s="590"/>
      <c r="K67" s="591"/>
      <c r="P67" s="587" t="s">
        <v>276</v>
      </c>
      <c r="Q67" s="580"/>
      <c r="R67" s="580" t="s">
        <v>277</v>
      </c>
      <c r="S67" s="581"/>
      <c r="T67" s="132"/>
    </row>
    <row r="68" spans="1:34">
      <c r="D68" s="395" t="s">
        <v>209</v>
      </c>
      <c r="E68" s="482"/>
      <c r="F68" s="394">
        <v>0</v>
      </c>
      <c r="G68" s="394">
        <v>0</v>
      </c>
      <c r="H68" s="589" t="s">
        <v>296</v>
      </c>
      <c r="I68" s="590"/>
      <c r="J68" s="590"/>
      <c r="K68" s="591"/>
      <c r="P68" s="587" t="s">
        <v>278</v>
      </c>
      <c r="Q68" s="580"/>
      <c r="R68" s="580" t="s">
        <v>312</v>
      </c>
      <c r="S68" s="581"/>
      <c r="T68" s="132"/>
    </row>
    <row r="69" spans="1:34">
      <c r="D69" s="135" t="str">
        <f>IF(E66&lt;&gt;E67,"Water and Sewer should be the same consumption unit type","")</f>
        <v/>
      </c>
      <c r="P69" s="588"/>
      <c r="Q69" s="582"/>
      <c r="R69" s="582"/>
      <c r="S69" s="583"/>
      <c r="T69" s="132"/>
    </row>
    <row r="70" spans="1:34">
      <c r="A70" s="136"/>
      <c r="D70" s="221" t="s">
        <v>313</v>
      </c>
      <c r="E70" s="221" t="s">
        <v>314</v>
      </c>
      <c r="F70" s="221" t="s">
        <v>315</v>
      </c>
      <c r="G70" s="576" t="s">
        <v>288</v>
      </c>
      <c r="H70" s="577"/>
      <c r="I70" s="577"/>
      <c r="J70" s="577"/>
      <c r="K70" s="578"/>
      <c r="P70" s="588"/>
      <c r="Q70" s="582"/>
      <c r="R70" s="582"/>
      <c r="S70" s="583"/>
      <c r="T70" s="132"/>
    </row>
    <row r="71" spans="1:34">
      <c r="A71" s="136"/>
      <c r="D71" s="110" t="s">
        <v>316</v>
      </c>
      <c r="E71" s="482" t="s">
        <v>298</v>
      </c>
      <c r="F71" s="482" t="s">
        <v>282</v>
      </c>
      <c r="G71" s="589" t="s">
        <v>296</v>
      </c>
      <c r="H71" s="590"/>
      <c r="I71" s="590"/>
      <c r="J71" s="590"/>
      <c r="K71" s="591"/>
      <c r="P71" s="588"/>
      <c r="Q71" s="582"/>
      <c r="R71" s="582"/>
      <c r="S71" s="583"/>
      <c r="T71" s="132"/>
      <c r="AF71" s="108" t="s">
        <v>298</v>
      </c>
      <c r="AH71" s="108" t="s">
        <v>283</v>
      </c>
    </row>
    <row r="72" spans="1:34" ht="17.25" thickBot="1">
      <c r="A72" s="136"/>
      <c r="D72" s="110" t="s">
        <v>317</v>
      </c>
      <c r="E72" s="482" t="s">
        <v>298</v>
      </c>
      <c r="F72" s="482" t="s">
        <v>282</v>
      </c>
      <c r="G72" s="589" t="s">
        <v>296</v>
      </c>
      <c r="H72" s="590"/>
      <c r="I72" s="590"/>
      <c r="J72" s="590"/>
      <c r="K72" s="591"/>
      <c r="P72" s="619" t="s">
        <v>280</v>
      </c>
      <c r="Q72" s="620"/>
      <c r="R72" s="621"/>
      <c r="S72" s="622"/>
      <c r="T72" s="132" t="s">
        <v>318</v>
      </c>
      <c r="AF72" s="108" t="s">
        <v>302</v>
      </c>
      <c r="AH72" s="108" t="s">
        <v>282</v>
      </c>
    </row>
    <row r="73" spans="1:34" ht="17.25" thickBot="1">
      <c r="A73" s="136"/>
      <c r="D73" s="110" t="s">
        <v>319</v>
      </c>
      <c r="E73" s="109" t="s">
        <v>298</v>
      </c>
      <c r="F73" s="482" t="s">
        <v>282</v>
      </c>
      <c r="G73" s="589" t="s">
        <v>296</v>
      </c>
      <c r="H73" s="590"/>
      <c r="I73" s="590"/>
      <c r="J73" s="590"/>
      <c r="K73" s="591"/>
      <c r="AF73" s="108" t="s">
        <v>305</v>
      </c>
    </row>
    <row r="74" spans="1:34">
      <c r="A74" s="136"/>
      <c r="D74" s="110" t="s">
        <v>320</v>
      </c>
      <c r="E74" s="109" t="s">
        <v>298</v>
      </c>
      <c r="F74" s="482" t="s">
        <v>283</v>
      </c>
      <c r="G74" s="589" t="s">
        <v>296</v>
      </c>
      <c r="H74" s="590"/>
      <c r="I74" s="590"/>
      <c r="J74" s="590"/>
      <c r="K74" s="591"/>
      <c r="P74" s="584" t="s">
        <v>321</v>
      </c>
      <c r="Q74" s="585"/>
      <c r="R74" s="585"/>
      <c r="S74" s="586"/>
      <c r="T74" s="132"/>
      <c r="AF74" s="108" t="s">
        <v>300</v>
      </c>
    </row>
    <row r="75" spans="1:34">
      <c r="A75" s="136"/>
      <c r="D75" s="110" t="s">
        <v>322</v>
      </c>
      <c r="E75" s="109" t="s">
        <v>323</v>
      </c>
      <c r="F75" s="482" t="s">
        <v>282</v>
      </c>
      <c r="G75" s="589" t="s">
        <v>296</v>
      </c>
      <c r="H75" s="590"/>
      <c r="I75" s="590"/>
      <c r="J75" s="590"/>
      <c r="K75" s="591"/>
      <c r="P75" s="587" t="s">
        <v>276</v>
      </c>
      <c r="Q75" s="580"/>
      <c r="R75" s="580" t="s">
        <v>277</v>
      </c>
      <c r="S75" s="581"/>
      <c r="T75" s="132"/>
      <c r="AF75" s="108" t="s">
        <v>308</v>
      </c>
    </row>
    <row r="76" spans="1:34">
      <c r="A76" s="136"/>
      <c r="D76" s="110" t="s">
        <v>324</v>
      </c>
      <c r="E76" s="482" t="s">
        <v>302</v>
      </c>
      <c r="F76" s="482" t="s">
        <v>282</v>
      </c>
      <c r="G76" s="589" t="s">
        <v>296</v>
      </c>
      <c r="H76" s="590"/>
      <c r="I76" s="590"/>
      <c r="J76" s="590"/>
      <c r="K76" s="591"/>
      <c r="P76" s="587" t="s">
        <v>278</v>
      </c>
      <c r="Q76" s="580"/>
      <c r="R76" s="580" t="s">
        <v>312</v>
      </c>
      <c r="S76" s="581"/>
      <c r="T76" s="132"/>
    </row>
    <row r="77" spans="1:34">
      <c r="A77" s="136"/>
      <c r="D77" s="110" t="s">
        <v>325</v>
      </c>
      <c r="E77" s="109" t="s">
        <v>298</v>
      </c>
      <c r="F77" s="482" t="s">
        <v>282</v>
      </c>
      <c r="G77" s="478" t="s">
        <v>296</v>
      </c>
      <c r="H77" s="479"/>
      <c r="I77" s="479"/>
      <c r="J77" s="479"/>
      <c r="K77" s="480"/>
      <c r="P77" s="588"/>
      <c r="Q77" s="582"/>
      <c r="R77" s="582"/>
      <c r="S77" s="583"/>
      <c r="T77" s="132"/>
    </row>
    <row r="78" spans="1:34">
      <c r="A78" s="136"/>
      <c r="D78" s="110" t="s">
        <v>326</v>
      </c>
      <c r="E78" s="482" t="s">
        <v>298</v>
      </c>
      <c r="F78" s="482" t="s">
        <v>282</v>
      </c>
      <c r="G78" s="478" t="s">
        <v>296</v>
      </c>
      <c r="H78" s="479"/>
      <c r="I78" s="479"/>
      <c r="J78" s="479"/>
      <c r="K78" s="480"/>
      <c r="P78" s="588"/>
      <c r="Q78" s="582"/>
      <c r="R78" s="582"/>
      <c r="S78" s="583"/>
      <c r="T78" s="132"/>
    </row>
    <row r="79" spans="1:34">
      <c r="A79" s="136"/>
      <c r="D79" s="110" t="s">
        <v>327</v>
      </c>
      <c r="E79" s="482" t="s">
        <v>298</v>
      </c>
      <c r="F79" s="109" t="s">
        <v>283</v>
      </c>
      <c r="G79" s="589" t="s">
        <v>296</v>
      </c>
      <c r="H79" s="590"/>
      <c r="I79" s="590"/>
      <c r="J79" s="590"/>
      <c r="K79" s="591"/>
      <c r="P79" s="588"/>
      <c r="Q79" s="582"/>
      <c r="R79" s="582"/>
      <c r="S79" s="583"/>
      <c r="T79" s="132"/>
    </row>
    <row r="80" spans="1:34" ht="17.25" thickBot="1">
      <c r="A80" s="136"/>
      <c r="D80" s="110" t="s">
        <v>328</v>
      </c>
      <c r="E80" s="109" t="s">
        <v>298</v>
      </c>
      <c r="F80" s="109" t="s">
        <v>283</v>
      </c>
      <c r="G80" s="589" t="s">
        <v>296</v>
      </c>
      <c r="H80" s="590"/>
      <c r="I80" s="590"/>
      <c r="J80" s="590"/>
      <c r="K80" s="591"/>
      <c r="P80" s="619" t="s">
        <v>280</v>
      </c>
      <c r="Q80" s="620"/>
      <c r="R80" s="621"/>
      <c r="S80" s="622"/>
      <c r="T80" s="132" t="s">
        <v>318</v>
      </c>
    </row>
    <row r="81" spans="1:11">
      <c r="A81" s="136"/>
      <c r="D81" s="110" t="s">
        <v>329</v>
      </c>
      <c r="E81" s="482" t="s">
        <v>298</v>
      </c>
      <c r="F81" s="109" t="s">
        <v>283</v>
      </c>
      <c r="G81" s="589" t="s">
        <v>296</v>
      </c>
      <c r="H81" s="590"/>
      <c r="I81" s="590"/>
      <c r="J81" s="590"/>
      <c r="K81" s="591"/>
    </row>
    <row r="82" spans="1:11">
      <c r="A82" s="136"/>
      <c r="D82" s="110" t="s">
        <v>330</v>
      </c>
      <c r="E82" s="109" t="s">
        <v>323</v>
      </c>
      <c r="F82" s="109" t="s">
        <v>283</v>
      </c>
      <c r="G82" s="478" t="s">
        <v>296</v>
      </c>
      <c r="H82" s="479"/>
      <c r="I82" s="479"/>
      <c r="J82" s="479"/>
      <c r="K82" s="480"/>
    </row>
    <row r="83" spans="1:11">
      <c r="A83" s="136"/>
      <c r="D83" s="110" t="s">
        <v>331</v>
      </c>
      <c r="E83" s="109" t="s">
        <v>298</v>
      </c>
      <c r="F83" s="109" t="s">
        <v>283</v>
      </c>
      <c r="G83" s="589" t="s">
        <v>296</v>
      </c>
      <c r="H83" s="590"/>
      <c r="I83" s="590"/>
      <c r="J83" s="590"/>
      <c r="K83" s="591"/>
    </row>
    <row r="84" spans="1:11">
      <c r="A84" s="136"/>
    </row>
    <row r="85" spans="1:11">
      <c r="A85" s="136"/>
    </row>
  </sheetData>
  <mergeCells count="189">
    <mergeCell ref="U55:V55"/>
    <mergeCell ref="W55:X55"/>
    <mergeCell ref="U56:V56"/>
    <mergeCell ref="W56:X56"/>
    <mergeCell ref="P76:Q76"/>
    <mergeCell ref="R76:S76"/>
    <mergeCell ref="U63:V63"/>
    <mergeCell ref="W63:X63"/>
    <mergeCell ref="U64:V64"/>
    <mergeCell ref="W64:X64"/>
    <mergeCell ref="R55:S55"/>
    <mergeCell ref="R56:S56"/>
    <mergeCell ref="R57:S57"/>
    <mergeCell ref="R59:S59"/>
    <mergeCell ref="R60:S60"/>
    <mergeCell ref="R61:S61"/>
    <mergeCell ref="P61:Q61"/>
    <mergeCell ref="P62:Q62"/>
    <mergeCell ref="P63:Q63"/>
    <mergeCell ref="R62:S62"/>
    <mergeCell ref="P58:S58"/>
    <mergeCell ref="P55:Q55"/>
    <mergeCell ref="P56:Q56"/>
    <mergeCell ref="P59:Q59"/>
    <mergeCell ref="W59:X59"/>
    <mergeCell ref="W60:X60"/>
    <mergeCell ref="W61:X61"/>
    <mergeCell ref="W62:X62"/>
    <mergeCell ref="U58:X58"/>
    <mergeCell ref="R64:S64"/>
    <mergeCell ref="R65:S65"/>
    <mergeCell ref="R75:S75"/>
    <mergeCell ref="P65:Q65"/>
    <mergeCell ref="P74:S74"/>
    <mergeCell ref="U59:V59"/>
    <mergeCell ref="U60:V60"/>
    <mergeCell ref="U61:V61"/>
    <mergeCell ref="U62:V62"/>
    <mergeCell ref="P68:Q68"/>
    <mergeCell ref="R68:S68"/>
    <mergeCell ref="P69:Q69"/>
    <mergeCell ref="R69:S69"/>
    <mergeCell ref="P64:Q64"/>
    <mergeCell ref="P66:S66"/>
    <mergeCell ref="P67:Q67"/>
    <mergeCell ref="R67:S67"/>
    <mergeCell ref="P60:Q60"/>
    <mergeCell ref="P80:Q80"/>
    <mergeCell ref="R80:S80"/>
    <mergeCell ref="P70:Q70"/>
    <mergeCell ref="R70:S70"/>
    <mergeCell ref="P71:Q71"/>
    <mergeCell ref="R71:S71"/>
    <mergeCell ref="P72:Q72"/>
    <mergeCell ref="R72:S72"/>
    <mergeCell ref="P75:Q75"/>
    <mergeCell ref="P79:Q79"/>
    <mergeCell ref="R79:S79"/>
    <mergeCell ref="P78:Q78"/>
    <mergeCell ref="R78:S78"/>
    <mergeCell ref="P77:Q77"/>
    <mergeCell ref="R77:S77"/>
    <mergeCell ref="P57:Q57"/>
    <mergeCell ref="R63:S63"/>
    <mergeCell ref="H67:K67"/>
    <mergeCell ref="H68:K68"/>
    <mergeCell ref="G76:K76"/>
    <mergeCell ref="G79:K79"/>
    <mergeCell ref="I24:J24"/>
    <mergeCell ref="I25:J25"/>
    <mergeCell ref="I26:J26"/>
    <mergeCell ref="I27:J27"/>
    <mergeCell ref="F29:G29"/>
    <mergeCell ref="B37:E37"/>
    <mergeCell ref="F36:G36"/>
    <mergeCell ref="F37:G37"/>
    <mergeCell ref="B30:E30"/>
    <mergeCell ref="B31:E31"/>
    <mergeCell ref="B32:E32"/>
    <mergeCell ref="B33:E33"/>
    <mergeCell ref="B34:E34"/>
    <mergeCell ref="F30:G30"/>
    <mergeCell ref="F35:G35"/>
    <mergeCell ref="B20:D20"/>
    <mergeCell ref="E21:G21"/>
    <mergeCell ref="I23:K23"/>
    <mergeCell ref="B35:E35"/>
    <mergeCell ref="B25:E25"/>
    <mergeCell ref="B26:E26"/>
    <mergeCell ref="B27:E27"/>
    <mergeCell ref="B28:E28"/>
    <mergeCell ref="B36:E36"/>
    <mergeCell ref="B24:E24"/>
    <mergeCell ref="B29:E29"/>
    <mergeCell ref="F24:G24"/>
    <mergeCell ref="F25:G25"/>
    <mergeCell ref="F26:G26"/>
    <mergeCell ref="F27:G27"/>
    <mergeCell ref="F28:G28"/>
    <mergeCell ref="I29:K29"/>
    <mergeCell ref="G83:K83"/>
    <mergeCell ref="G75:K75"/>
    <mergeCell ref="E20:G20"/>
    <mergeCell ref="B12:D12"/>
    <mergeCell ref="E10:G10"/>
    <mergeCell ref="E11:G11"/>
    <mergeCell ref="E13:G13"/>
    <mergeCell ref="E14:G14"/>
    <mergeCell ref="E15:G15"/>
    <mergeCell ref="E16:G16"/>
    <mergeCell ref="G80:K80"/>
    <mergeCell ref="G81:K81"/>
    <mergeCell ref="G70:K70"/>
    <mergeCell ref="G71:K71"/>
    <mergeCell ref="G72:K72"/>
    <mergeCell ref="G73:K73"/>
    <mergeCell ref="G74:K74"/>
    <mergeCell ref="H62:K62"/>
    <mergeCell ref="H63:K63"/>
    <mergeCell ref="H64:K64"/>
    <mergeCell ref="H65:K65"/>
    <mergeCell ref="H66:K66"/>
    <mergeCell ref="H60:K60"/>
    <mergeCell ref="H61:K61"/>
    <mergeCell ref="T40:V40"/>
    <mergeCell ref="T41:V41"/>
    <mergeCell ref="B49:K50"/>
    <mergeCell ref="B51:K52"/>
    <mergeCell ref="B53:K54"/>
    <mergeCell ref="R51:S51"/>
    <mergeCell ref="R52:S52"/>
    <mergeCell ref="R53:S53"/>
    <mergeCell ref="U50:X50"/>
    <mergeCell ref="U51:V51"/>
    <mergeCell ref="P50:S50"/>
    <mergeCell ref="R54:S54"/>
    <mergeCell ref="P51:Q51"/>
    <mergeCell ref="P52:Q52"/>
    <mergeCell ref="P53:Q53"/>
    <mergeCell ref="P54:Q54"/>
    <mergeCell ref="W51:X51"/>
    <mergeCell ref="U52:V52"/>
    <mergeCell ref="W52:X52"/>
    <mergeCell ref="U53:V53"/>
    <mergeCell ref="W53:X53"/>
    <mergeCell ref="U54:V54"/>
    <mergeCell ref="W54:X54"/>
    <mergeCell ref="E12:G12"/>
    <mergeCell ref="B55:K56"/>
    <mergeCell ref="H58:K59"/>
    <mergeCell ref="N38:O38"/>
    <mergeCell ref="E17:G17"/>
    <mergeCell ref="B9:D9"/>
    <mergeCell ref="E9:G9"/>
    <mergeCell ref="B10:D10"/>
    <mergeCell ref="B11:D11"/>
    <mergeCell ref="B13:D13"/>
    <mergeCell ref="E19:G19"/>
    <mergeCell ref="E18:G18"/>
    <mergeCell ref="F31:G31"/>
    <mergeCell ref="F32:G32"/>
    <mergeCell ref="F33:G33"/>
    <mergeCell ref="F34:G34"/>
    <mergeCell ref="B14:D14"/>
    <mergeCell ref="B15:D15"/>
    <mergeCell ref="B21:D21"/>
    <mergeCell ref="B23:G23"/>
    <mergeCell ref="B16:D16"/>
    <mergeCell ref="B17:D17"/>
    <mergeCell ref="B18:D18"/>
    <mergeCell ref="B19:D19"/>
    <mergeCell ref="B7:D7"/>
    <mergeCell ref="E7:G7"/>
    <mergeCell ref="I5:K6"/>
    <mergeCell ref="E8:G8"/>
    <mergeCell ref="P5:P6"/>
    <mergeCell ref="B6:D6"/>
    <mergeCell ref="B8:D8"/>
    <mergeCell ref="X5:X6"/>
    <mergeCell ref="Y5:Y6"/>
    <mergeCell ref="E6:G6"/>
    <mergeCell ref="T5:T6"/>
    <mergeCell ref="U5:U6"/>
    <mergeCell ref="Q5:Q6"/>
    <mergeCell ref="R5:R6"/>
    <mergeCell ref="S5:S6"/>
    <mergeCell ref="V5:V6"/>
    <mergeCell ref="W5:W6"/>
    <mergeCell ref="B5:G5"/>
  </mergeCells>
  <conditionalFormatting sqref="W40:Y40">
    <cfRule type="cellIs" dxfId="0" priority="1" stopIfTrue="1" operator="notEqual">
      <formula>W38</formula>
    </cfRule>
  </conditionalFormatting>
  <dataValidations count="10">
    <dataValidation type="list" allowBlank="1" showInputMessage="1" showErrorMessage="1" sqref="K31" xr:uid="{00000000-0002-0000-0200-000000000000}">
      <formula1>$AF$6:$AF$9</formula1>
    </dataValidation>
    <dataValidation type="list" allowBlank="1" showInputMessage="1" showErrorMessage="1" sqref="G39 K30" xr:uid="{00000000-0002-0000-0200-000001000000}">
      <formula1>$AF$6:$AF$8</formula1>
    </dataValidation>
    <dataValidation type="list" allowBlank="1" showInputMessage="1" showErrorMessage="1" sqref="E76 E81" xr:uid="{00000000-0002-0000-0200-000002000000}">
      <formula1>$AF$71:$AF$74</formula1>
    </dataValidation>
    <dataValidation type="list" allowBlank="1" showInputMessage="1" showErrorMessage="1" sqref="E78" xr:uid="{00000000-0002-0000-0200-000003000000}">
      <formula1>$AF$71:$AF$72</formula1>
    </dataValidation>
    <dataValidation type="list" allowBlank="1" showInputMessage="1" showErrorMessage="1" sqref="E72 E79" xr:uid="{00000000-0002-0000-0200-000004000000}">
      <formula1>$AF$71:$AF$75</formula1>
    </dataValidation>
    <dataValidation type="list" allowBlank="1" showInputMessage="1" showErrorMessage="1" sqref="F71:F78" xr:uid="{00000000-0002-0000-0200-000005000000}">
      <formula1>$AH$71:$AH$72</formula1>
    </dataValidation>
    <dataValidation type="list" allowBlank="1" showInputMessage="1" showErrorMessage="1" sqref="E71" xr:uid="{00000000-0002-0000-0200-000006000000}">
      <formula1>$AF$71:$AF$73</formula1>
    </dataValidation>
    <dataValidation type="list" allowBlank="1" showInputMessage="1" showErrorMessage="1" sqref="E66:E67" xr:uid="{00000000-0002-0000-0200-000007000000}">
      <formula1>$AG$63:$AG$64</formula1>
    </dataValidation>
    <dataValidation type="list" allowBlank="1" showInputMessage="1" showErrorMessage="1" sqref="E63" xr:uid="{00000000-0002-0000-0200-000008000000}">
      <formula1>$AF$63:$AF$65</formula1>
    </dataValidation>
    <dataValidation type="decimal" allowBlank="1" showInputMessage="1" showErrorMessage="1" errorTitle="Withdrawal Entry" error="Please enter this withdrawal as a negative value." sqref="K42" xr:uid="{00000000-0002-0000-0200-000009000000}">
      <formula1>-100000000</formula1>
      <formula2>0</formula2>
    </dataValidation>
  </dataValidations>
  <pageMargins left="0.2" right="0.2" top="0.25" bottom="0.25" header="0.3" footer="0.3"/>
  <pageSetup scale="83" orientation="landscape" r:id="rId1"/>
  <colBreaks count="1" manualBreakCount="1">
    <brk id="12"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V1977"/>
  <sheetViews>
    <sheetView view="pageBreakPreview" zoomScaleNormal="100" zoomScaleSheetLayoutView="100" workbookViewId="0">
      <pane ySplit="1" topLeftCell="A2" activePane="bottomLeft" state="frozen"/>
      <selection pane="bottomLeft" activeCell="A22" sqref="A22:F22"/>
    </sheetView>
  </sheetViews>
  <sheetFormatPr defaultColWidth="9" defaultRowHeight="13.9"/>
  <cols>
    <col min="1" max="1" width="11" style="148" customWidth="1"/>
    <col min="2" max="2" width="5.75" style="148" customWidth="1"/>
    <col min="3" max="3" width="1.75" style="148" customWidth="1"/>
    <col min="4" max="4" width="7.375" style="148" customWidth="1"/>
    <col min="5" max="5" width="6.75" style="148" customWidth="1"/>
    <col min="6" max="6" width="2.75" style="148" customWidth="1"/>
    <col min="7" max="7" width="4.75" style="148" customWidth="1"/>
    <col min="8" max="8" width="10.125" style="148" customWidth="1"/>
    <col min="9" max="10" width="11" style="148" customWidth="1"/>
    <col min="11" max="11" width="8.125" style="148" customWidth="1"/>
    <col min="12" max="12" width="7.375" style="148" customWidth="1"/>
    <col min="13" max="13" width="7.625" style="148" customWidth="1"/>
    <col min="14" max="14" width="7.375" style="148" customWidth="1"/>
    <col min="15" max="15" width="8.875" style="148" hidden="1" customWidth="1"/>
    <col min="16" max="36" width="9" style="148" hidden="1" customWidth="1"/>
    <col min="37" max="37" width="10.75" style="148" bestFit="1" customWidth="1"/>
    <col min="38" max="41" width="10.75" style="148" customWidth="1"/>
    <col min="42" max="43" width="9" style="148" customWidth="1"/>
    <col min="44" max="44" width="11.125" style="148" customWidth="1"/>
    <col min="45" max="45" width="9" style="190" customWidth="1"/>
    <col min="46" max="16384" width="9" style="148"/>
  </cols>
  <sheetData>
    <row r="1" spans="1:48" ht="19.899999999999999">
      <c r="A1" s="149" t="s">
        <v>332</v>
      </c>
      <c r="B1" s="149"/>
      <c r="C1" s="149"/>
      <c r="F1" s="676" t="s">
        <v>333</v>
      </c>
      <c r="G1" s="676"/>
      <c r="H1" s="676"/>
      <c r="I1" s="153">
        <v>38757</v>
      </c>
      <c r="K1" s="148" t="s">
        <v>334</v>
      </c>
      <c r="L1" s="658" t="s">
        <v>335</v>
      </c>
      <c r="M1" s="658"/>
      <c r="N1" s="658"/>
      <c r="AL1" s="658" t="s">
        <v>336</v>
      </c>
      <c r="AM1" s="658"/>
    </row>
    <row r="2" spans="1:48" ht="33" customHeight="1" thickBot="1">
      <c r="AP2" s="148" t="s">
        <v>337</v>
      </c>
      <c r="AQ2" s="148" t="s">
        <v>338</v>
      </c>
      <c r="AR2" s="148" t="s">
        <v>339</v>
      </c>
      <c r="AS2" s="191" t="str">
        <f>A5</f>
        <v>Asphalt/Concrete</v>
      </c>
      <c r="AU2" s="148" t="s">
        <v>283</v>
      </c>
      <c r="AV2" s="148" t="s">
        <v>304</v>
      </c>
    </row>
    <row r="3" spans="1:48" ht="22.7" thickBot="1">
      <c r="A3" s="655" t="s">
        <v>340</v>
      </c>
      <c r="B3" s="656"/>
      <c r="C3" s="656"/>
      <c r="D3" s="656"/>
      <c r="E3" s="656"/>
      <c r="F3" s="656"/>
      <c r="G3" s="656"/>
      <c r="H3" s="656"/>
      <c r="I3" s="656"/>
      <c r="J3" s="656"/>
      <c r="K3" s="656"/>
      <c r="L3" s="656"/>
      <c r="M3" s="656"/>
      <c r="N3" s="657"/>
      <c r="O3" s="152"/>
      <c r="AP3" s="148" t="s">
        <v>341</v>
      </c>
      <c r="AQ3" s="148" t="s">
        <v>342</v>
      </c>
      <c r="AR3" s="148" t="s">
        <v>343</v>
      </c>
      <c r="AS3" s="191" t="str">
        <f>A15</f>
        <v>Seal Coat</v>
      </c>
      <c r="AU3" s="148" t="s">
        <v>282</v>
      </c>
      <c r="AV3" s="148" t="s">
        <v>307</v>
      </c>
    </row>
    <row r="4" spans="1:48" ht="13.15" customHeight="1" thickBot="1">
      <c r="A4" s="196" t="s">
        <v>344</v>
      </c>
      <c r="B4" s="151"/>
      <c r="C4" s="151"/>
      <c r="D4" s="151"/>
      <c r="E4" s="151"/>
      <c r="F4" s="151"/>
      <c r="G4" s="151"/>
      <c r="H4" s="151"/>
      <c r="I4" s="151"/>
      <c r="J4" s="151"/>
      <c r="K4" s="151"/>
      <c r="L4" s="151"/>
      <c r="M4" s="151"/>
      <c r="N4" s="151"/>
      <c r="O4" s="151"/>
      <c r="AP4" s="148" t="s">
        <v>345</v>
      </c>
      <c r="AQ4" s="148" t="s">
        <v>346</v>
      </c>
      <c r="AR4" s="148" t="s">
        <v>347</v>
      </c>
      <c r="AS4" s="191" t="str">
        <f>A25</f>
        <v>Striping</v>
      </c>
      <c r="AV4" s="148" t="s">
        <v>301</v>
      </c>
    </row>
    <row r="5" spans="1:48" ht="14.45" thickBot="1">
      <c r="A5" s="640" t="s">
        <v>348</v>
      </c>
      <c r="B5" s="641"/>
      <c r="C5" s="641"/>
      <c r="D5" s="641"/>
      <c r="E5" s="641"/>
      <c r="F5" s="641"/>
      <c r="G5" s="641"/>
      <c r="H5" s="641"/>
      <c r="I5" s="641"/>
      <c r="J5" s="641"/>
      <c r="K5" s="641"/>
      <c r="L5" s="641"/>
      <c r="M5" s="641"/>
      <c r="N5" s="642"/>
      <c r="AQ5" s="148" t="s">
        <v>349</v>
      </c>
      <c r="AR5" s="148" t="s">
        <v>350</v>
      </c>
      <c r="AS5" s="191" t="str">
        <f>A35</f>
        <v>Curb and Gutter</v>
      </c>
      <c r="AV5" s="148" t="s">
        <v>299</v>
      </c>
    </row>
    <row r="6" spans="1:48" ht="15">
      <c r="A6" s="164" t="s">
        <v>351</v>
      </c>
      <c r="B6" s="450">
        <v>6</v>
      </c>
      <c r="C6" s="165"/>
      <c r="D6" s="662" t="s">
        <v>272</v>
      </c>
      <c r="E6" s="663"/>
      <c r="F6" s="649"/>
      <c r="G6" s="650"/>
      <c r="H6" s="650"/>
      <c r="I6" s="650"/>
      <c r="J6" s="650"/>
      <c r="K6" s="650"/>
      <c r="L6" s="650"/>
      <c r="M6" s="650"/>
      <c r="N6" s="651"/>
      <c r="AR6" s="148" t="s">
        <v>352</v>
      </c>
      <c r="AS6" s="191" t="str">
        <f>A45</f>
        <v>Pedestrian Paving</v>
      </c>
      <c r="AV6" s="148" t="s">
        <v>303</v>
      </c>
    </row>
    <row r="7" spans="1:48" ht="15.6" thickBot="1">
      <c r="A7" s="163" t="s">
        <v>353</v>
      </c>
      <c r="B7" s="451">
        <v>1990</v>
      </c>
      <c r="C7" s="162"/>
      <c r="D7" s="664"/>
      <c r="E7" s="665"/>
      <c r="F7" s="652"/>
      <c r="G7" s="653"/>
      <c r="H7" s="653"/>
      <c r="I7" s="653"/>
      <c r="J7" s="653"/>
      <c r="K7" s="653"/>
      <c r="L7" s="653"/>
      <c r="M7" s="653"/>
      <c r="N7" s="654"/>
      <c r="AR7" s="148" t="s">
        <v>354</v>
      </c>
      <c r="AS7" s="191" t="str">
        <f>A55</f>
        <v>Signage</v>
      </c>
    </row>
    <row r="8" spans="1:48" ht="15.6" thickBot="1">
      <c r="A8" s="171" t="s">
        <v>355</v>
      </c>
      <c r="B8" s="172">
        <f>IF(B6-((YEAR(I1))-B7)&gt;0,(B6-((YEAR(I1))-B7)),0)</f>
        <v>0</v>
      </c>
      <c r="C8" s="173"/>
      <c r="D8" s="666"/>
      <c r="E8" s="667"/>
      <c r="F8" s="643"/>
      <c r="G8" s="644"/>
      <c r="H8" s="644"/>
      <c r="I8" s="644"/>
      <c r="J8" s="644"/>
      <c r="K8" s="644"/>
      <c r="L8" s="644"/>
      <c r="M8" s="644"/>
      <c r="N8" s="645"/>
      <c r="O8" s="640" t="str">
        <f>A5</f>
        <v>Asphalt/Concrete</v>
      </c>
      <c r="P8" s="641"/>
      <c r="Q8" s="641"/>
      <c r="R8" s="641"/>
      <c r="S8" s="641"/>
      <c r="T8" s="641"/>
      <c r="U8" s="641"/>
      <c r="V8" s="641"/>
      <c r="W8" s="641"/>
      <c r="X8" s="641"/>
      <c r="Y8" s="642"/>
      <c r="Z8" s="640" t="str">
        <f>A5</f>
        <v>Asphalt/Concrete</v>
      </c>
      <c r="AA8" s="641"/>
      <c r="AB8" s="641"/>
      <c r="AC8" s="641"/>
      <c r="AD8" s="641"/>
      <c r="AE8" s="641"/>
      <c r="AF8" s="641"/>
      <c r="AG8" s="641"/>
      <c r="AH8" s="641"/>
      <c r="AI8" s="641"/>
      <c r="AJ8" s="642"/>
      <c r="AR8" s="148" t="s">
        <v>356</v>
      </c>
      <c r="AS8" s="191" t="str">
        <f>A65</f>
        <v>Water Lines/Mains</v>
      </c>
    </row>
    <row r="9" spans="1:48" ht="13.7" customHeight="1">
      <c r="A9" s="646" t="s">
        <v>357</v>
      </c>
      <c r="B9" s="647"/>
      <c r="C9" s="647"/>
      <c r="D9" s="636"/>
      <c r="E9" s="636"/>
      <c r="F9" s="636"/>
      <c r="G9" s="636" t="s">
        <v>358</v>
      </c>
      <c r="H9" s="636" t="s">
        <v>359</v>
      </c>
      <c r="I9" s="636" t="s">
        <v>360</v>
      </c>
      <c r="J9" s="636" t="s">
        <v>361</v>
      </c>
      <c r="K9" s="636" t="s">
        <v>362</v>
      </c>
      <c r="L9" s="636" t="s">
        <v>363</v>
      </c>
      <c r="M9" s="636" t="s">
        <v>364</v>
      </c>
      <c r="N9" s="638" t="s">
        <v>365</v>
      </c>
      <c r="O9" s="672" t="s">
        <v>366</v>
      </c>
      <c r="P9" s="167" t="s">
        <v>367</v>
      </c>
      <c r="Q9" s="167" t="s">
        <v>368</v>
      </c>
      <c r="R9" s="167" t="s">
        <v>369</v>
      </c>
      <c r="S9" s="167" t="s">
        <v>370</v>
      </c>
      <c r="T9" s="167" t="s">
        <v>371</v>
      </c>
      <c r="U9" s="167" t="s">
        <v>372</v>
      </c>
      <c r="V9" s="167" t="s">
        <v>373</v>
      </c>
      <c r="W9" s="167" t="s">
        <v>374</v>
      </c>
      <c r="X9" s="167" t="s">
        <v>375</v>
      </c>
      <c r="Y9" s="168" t="s">
        <v>376</v>
      </c>
      <c r="Z9" s="178" t="s">
        <v>377</v>
      </c>
      <c r="AA9" s="179" t="s">
        <v>378</v>
      </c>
      <c r="AB9" s="179" t="s">
        <v>379</v>
      </c>
      <c r="AC9" s="179" t="s">
        <v>380</v>
      </c>
      <c r="AD9" s="179" t="s">
        <v>381</v>
      </c>
      <c r="AE9" s="179" t="s">
        <v>382</v>
      </c>
      <c r="AF9" s="179" t="s">
        <v>383</v>
      </c>
      <c r="AG9" s="179" t="s">
        <v>384</v>
      </c>
      <c r="AH9" s="179" t="s">
        <v>385</v>
      </c>
      <c r="AI9" s="180" t="s">
        <v>386</v>
      </c>
      <c r="AJ9" s="674" t="s">
        <v>387</v>
      </c>
      <c r="AR9" s="148" t="s">
        <v>388</v>
      </c>
      <c r="AS9" s="191" t="str">
        <f>A75</f>
        <v>Sewer Lines/Mains</v>
      </c>
    </row>
    <row r="10" spans="1:48" s="150" customFormat="1" ht="14.25" customHeight="1">
      <c r="A10" s="648"/>
      <c r="B10" s="637"/>
      <c r="C10" s="637"/>
      <c r="D10" s="637"/>
      <c r="E10" s="637"/>
      <c r="F10" s="637"/>
      <c r="G10" s="637"/>
      <c r="H10" s="637"/>
      <c r="I10" s="637"/>
      <c r="J10" s="637"/>
      <c r="K10" s="637"/>
      <c r="L10" s="637"/>
      <c r="M10" s="637"/>
      <c r="N10" s="639"/>
      <c r="O10" s="673"/>
      <c r="P10" s="166">
        <f>YEAR($I$1)+1</f>
        <v>2011</v>
      </c>
      <c r="Q10" s="166">
        <f>YEAR($I$1)+2</f>
        <v>2012</v>
      </c>
      <c r="R10" s="166">
        <f>YEAR($I$1)+3</f>
        <v>2013</v>
      </c>
      <c r="S10" s="166">
        <f>YEAR($I$1)+4</f>
        <v>2014</v>
      </c>
      <c r="T10" s="166">
        <f>YEAR($I$1)+5</f>
        <v>2015</v>
      </c>
      <c r="U10" s="166">
        <f>YEAR($I$1)+6</f>
        <v>2016</v>
      </c>
      <c r="V10" s="166">
        <f>YEAR($I$1)+7</f>
        <v>2017</v>
      </c>
      <c r="W10" s="166">
        <f>YEAR($I$1)+8</f>
        <v>2018</v>
      </c>
      <c r="X10" s="166">
        <f>YEAR($I$1)+9</f>
        <v>2019</v>
      </c>
      <c r="Y10" s="169">
        <f>YEAR($I$1)+10</f>
        <v>2020</v>
      </c>
      <c r="Z10" s="174">
        <f>YEAR($I$1)+11</f>
        <v>2021</v>
      </c>
      <c r="AA10" s="166">
        <f>YEAR($I$1)+12</f>
        <v>2022</v>
      </c>
      <c r="AB10" s="166">
        <f>YEAR($I$1)+13</f>
        <v>2023</v>
      </c>
      <c r="AC10" s="166">
        <f>YEAR($I$1)+14</f>
        <v>2024</v>
      </c>
      <c r="AD10" s="166">
        <f>YEAR($I$1)+15</f>
        <v>2025</v>
      </c>
      <c r="AE10" s="166">
        <f>YEAR($I$1)+16</f>
        <v>2026</v>
      </c>
      <c r="AF10" s="166">
        <f>YEAR($I$1)+17</f>
        <v>2027</v>
      </c>
      <c r="AG10" s="166">
        <f>YEAR($I$1)+18</f>
        <v>2028</v>
      </c>
      <c r="AH10" s="166">
        <f>YEAR($I$1)+19</f>
        <v>2029</v>
      </c>
      <c r="AI10" s="175">
        <f>YEAR($I$1)+20</f>
        <v>2030</v>
      </c>
      <c r="AJ10" s="675"/>
      <c r="AR10" s="148" t="s">
        <v>389</v>
      </c>
      <c r="AS10" s="191" t="str">
        <f>A85</f>
        <v>Irrigation</v>
      </c>
    </row>
    <row r="11" spans="1:48" hidden="1">
      <c r="A11" s="677" t="str">
        <f>"Existing "&amp;A5</f>
        <v>Existing Asphalt/Concrete</v>
      </c>
      <c r="B11" s="678"/>
      <c r="C11" s="678"/>
      <c r="D11" s="678"/>
      <c r="E11" s="678"/>
      <c r="F11" s="679"/>
      <c r="G11" s="170">
        <v>10</v>
      </c>
      <c r="H11" s="154" t="s">
        <v>388</v>
      </c>
      <c r="I11" s="155">
        <v>764</v>
      </c>
      <c r="J11" s="156">
        <f>G11*I11</f>
        <v>7640</v>
      </c>
      <c r="K11" s="625" t="s">
        <v>390</v>
      </c>
      <c r="L11" s="626"/>
      <c r="M11" s="659" t="str">
        <f>IF(OR(ISERROR(B7+B6*(1-(Controls!$B$28))),(B7+B6*(1-(Controls!$B$28)))=0),"",IF((B7+B6*(1-(Controls!$B$28)))&lt;=StartInput!$F$25,"Replace","Evaluate"))</f>
        <v>Replace</v>
      </c>
      <c r="N11" s="631" t="s">
        <v>205</v>
      </c>
      <c r="O11" s="159">
        <f>IF($B$8=0,J11,0)</f>
        <v>7640</v>
      </c>
      <c r="P11" s="156">
        <f>IF(OR(($B$8+YEAR($I$1))=P10,($B$6+$B$8+YEAR($I$1))=P10,($B$6*2+$B$8+YEAR($I$1))=P10,($B$6*3+$B$8+YEAR($I$1))=P10,($B$6*4+$B$8+YEAR($I$1))=P10,($B$6*5+$B$8+YEAR($I$1))=P10),$G$11*$I$11,0)</f>
        <v>0</v>
      </c>
      <c r="Q11" s="156">
        <f t="shared" ref="Q11:AI11" si="0">IF(OR(($B$8+YEAR($I$1))=Q10,($B$6+$B$8+YEAR($I$1))=Q10,($B$6*2+$B$8+YEAR($I$1))=Q10,($B$6*3+$B$8+YEAR($I$1))=Q10,($B$6*4+$B$8+YEAR($I$1))=Q10,($B$6*5+$B$8+YEAR($I$1))=Q10),$G$11*$I$11,0)</f>
        <v>0</v>
      </c>
      <c r="R11" s="156">
        <f t="shared" si="0"/>
        <v>0</v>
      </c>
      <c r="S11" s="156">
        <f t="shared" si="0"/>
        <v>0</v>
      </c>
      <c r="T11" s="156">
        <f t="shared" si="0"/>
        <v>0</v>
      </c>
      <c r="U11" s="156">
        <f t="shared" si="0"/>
        <v>7640</v>
      </c>
      <c r="V11" s="156">
        <f t="shared" si="0"/>
        <v>0</v>
      </c>
      <c r="W11" s="156">
        <f t="shared" si="0"/>
        <v>0</v>
      </c>
      <c r="X11" s="156">
        <f t="shared" si="0"/>
        <v>0</v>
      </c>
      <c r="Y11" s="157">
        <f t="shared" si="0"/>
        <v>0</v>
      </c>
      <c r="Z11" s="159">
        <f t="shared" si="0"/>
        <v>0</v>
      </c>
      <c r="AA11" s="156">
        <f t="shared" si="0"/>
        <v>7640</v>
      </c>
      <c r="AB11" s="156">
        <f t="shared" si="0"/>
        <v>0</v>
      </c>
      <c r="AC11" s="156">
        <f t="shared" si="0"/>
        <v>0</v>
      </c>
      <c r="AD11" s="156">
        <f t="shared" si="0"/>
        <v>0</v>
      </c>
      <c r="AE11" s="156">
        <f t="shared" si="0"/>
        <v>0</v>
      </c>
      <c r="AF11" s="156">
        <f t="shared" si="0"/>
        <v>0</v>
      </c>
      <c r="AG11" s="156">
        <f t="shared" si="0"/>
        <v>7640</v>
      </c>
      <c r="AH11" s="156">
        <f t="shared" si="0"/>
        <v>0</v>
      </c>
      <c r="AI11" s="176">
        <f t="shared" si="0"/>
        <v>0</v>
      </c>
      <c r="AJ11" s="157">
        <f>SUM(P11:AI11)</f>
        <v>22920</v>
      </c>
      <c r="AR11" s="150" t="s">
        <v>209</v>
      </c>
      <c r="AS11" s="191" t="str">
        <f>A101</f>
        <v>Lighting</v>
      </c>
    </row>
    <row r="12" spans="1:48">
      <c r="A12" s="623" t="str">
        <f>"Standard "&amp;A5</f>
        <v>Standard Asphalt/Concrete</v>
      </c>
      <c r="B12" s="624"/>
      <c r="C12" s="624"/>
      <c r="D12" s="624"/>
      <c r="E12" s="624"/>
      <c r="F12" s="624"/>
      <c r="G12" s="452">
        <v>10</v>
      </c>
      <c r="H12" s="453" t="str">
        <f>H11</f>
        <v>per 1000 SF</v>
      </c>
      <c r="I12" s="454">
        <v>764</v>
      </c>
      <c r="J12" s="156">
        <f>G12*I12</f>
        <v>7640</v>
      </c>
      <c r="K12" s="627"/>
      <c r="L12" s="628"/>
      <c r="M12" s="660"/>
      <c r="N12" s="632"/>
      <c r="O12" s="159">
        <f>IF($B$8=0,J12,0)</f>
        <v>7640</v>
      </c>
      <c r="P12" s="156">
        <f t="shared" ref="P12:AI12" si="1">IF(OR(($B$8+YEAR($I$1))=P10,($B$6+$B$8+YEAR($I$1))=P10,($B$6*2+$B$8+YEAR($I$1))=P10,($B$6*3+$B$8+YEAR($I$1))=P10,($B$6*4+$B$8+YEAR($I$1))=P10,($B$6*5+$B$8+YEAR($I$1))=P10),$G$12*$I$12,0)</f>
        <v>0</v>
      </c>
      <c r="Q12" s="156">
        <f t="shared" si="1"/>
        <v>0</v>
      </c>
      <c r="R12" s="156">
        <f t="shared" si="1"/>
        <v>0</v>
      </c>
      <c r="S12" s="156">
        <f t="shared" si="1"/>
        <v>0</v>
      </c>
      <c r="T12" s="156">
        <f t="shared" si="1"/>
        <v>0</v>
      </c>
      <c r="U12" s="156">
        <f t="shared" si="1"/>
        <v>7640</v>
      </c>
      <c r="V12" s="156">
        <f t="shared" si="1"/>
        <v>0</v>
      </c>
      <c r="W12" s="156">
        <f t="shared" si="1"/>
        <v>0</v>
      </c>
      <c r="X12" s="156">
        <f t="shared" si="1"/>
        <v>0</v>
      </c>
      <c r="Y12" s="157">
        <f t="shared" si="1"/>
        <v>0</v>
      </c>
      <c r="Z12" s="159">
        <f t="shared" si="1"/>
        <v>0</v>
      </c>
      <c r="AA12" s="156">
        <f t="shared" si="1"/>
        <v>7640</v>
      </c>
      <c r="AB12" s="156">
        <f t="shared" si="1"/>
        <v>0</v>
      </c>
      <c r="AC12" s="156">
        <f t="shared" si="1"/>
        <v>0</v>
      </c>
      <c r="AD12" s="156">
        <f t="shared" si="1"/>
        <v>0</v>
      </c>
      <c r="AE12" s="156">
        <f t="shared" si="1"/>
        <v>0</v>
      </c>
      <c r="AF12" s="156">
        <f t="shared" si="1"/>
        <v>0</v>
      </c>
      <c r="AG12" s="156">
        <f t="shared" si="1"/>
        <v>7640</v>
      </c>
      <c r="AH12" s="156">
        <f t="shared" si="1"/>
        <v>0</v>
      </c>
      <c r="AI12" s="176">
        <f t="shared" si="1"/>
        <v>0</v>
      </c>
      <c r="AJ12" s="157">
        <f>SUM(P12:AI12)</f>
        <v>22920</v>
      </c>
      <c r="AK12" s="148" t="s">
        <v>391</v>
      </c>
      <c r="AR12" s="150"/>
      <c r="AS12" s="191" t="str">
        <f>A117</f>
        <v>Storm Drainage</v>
      </c>
    </row>
    <row r="13" spans="1:48" ht="14.45" thickBot="1">
      <c r="A13" s="634" t="str">
        <f>"Green Replacement "&amp;A5</f>
        <v>Green Replacement Asphalt/Concrete</v>
      </c>
      <c r="B13" s="635"/>
      <c r="C13" s="635"/>
      <c r="D13" s="635"/>
      <c r="E13" s="635"/>
      <c r="F13" s="635"/>
      <c r="G13" s="202">
        <f>G11</f>
        <v>10</v>
      </c>
      <c r="H13" s="204" t="str">
        <f>H12</f>
        <v>per 1000 SF</v>
      </c>
      <c r="I13" s="455">
        <v>804</v>
      </c>
      <c r="J13" s="161">
        <f>G13*I13</f>
        <v>8040</v>
      </c>
      <c r="K13" s="629"/>
      <c r="L13" s="630"/>
      <c r="M13" s="661"/>
      <c r="N13" s="633"/>
      <c r="O13" s="160">
        <f>IF($B$8=0,J13,0)</f>
        <v>8040</v>
      </c>
      <c r="P13" s="161">
        <f t="shared" ref="P13:AI13" si="2">IF(OR(($B$8+YEAR($I$1))=P10,($B$6+$B$8+YEAR($I$1))=P10,($B$6*2+$B$8+YEAR($I$1))=P10,($B$6*3+$B$8+YEAR($I$1))=P10,($B$6*4+$B$8+YEAR($I$1))=P10,($B$6*5+$B$8+YEAR($I$1))=P10),$G$13*$I$13,0)</f>
        <v>0</v>
      </c>
      <c r="Q13" s="161">
        <f t="shared" si="2"/>
        <v>0</v>
      </c>
      <c r="R13" s="161">
        <f t="shared" si="2"/>
        <v>0</v>
      </c>
      <c r="S13" s="161">
        <f t="shared" si="2"/>
        <v>0</v>
      </c>
      <c r="T13" s="161">
        <f t="shared" si="2"/>
        <v>0</v>
      </c>
      <c r="U13" s="161">
        <f t="shared" si="2"/>
        <v>8040</v>
      </c>
      <c r="V13" s="161">
        <f t="shared" si="2"/>
        <v>0</v>
      </c>
      <c r="W13" s="161">
        <f t="shared" si="2"/>
        <v>0</v>
      </c>
      <c r="X13" s="161">
        <f t="shared" si="2"/>
        <v>0</v>
      </c>
      <c r="Y13" s="158">
        <f t="shared" si="2"/>
        <v>0</v>
      </c>
      <c r="Z13" s="160">
        <f t="shared" si="2"/>
        <v>0</v>
      </c>
      <c r="AA13" s="161">
        <f t="shared" si="2"/>
        <v>8040</v>
      </c>
      <c r="AB13" s="161">
        <f t="shared" si="2"/>
        <v>0</v>
      </c>
      <c r="AC13" s="161">
        <f t="shared" si="2"/>
        <v>0</v>
      </c>
      <c r="AD13" s="161">
        <f t="shared" si="2"/>
        <v>0</v>
      </c>
      <c r="AE13" s="161">
        <f t="shared" si="2"/>
        <v>0</v>
      </c>
      <c r="AF13" s="161">
        <f t="shared" si="2"/>
        <v>0</v>
      </c>
      <c r="AG13" s="161">
        <f t="shared" si="2"/>
        <v>8040</v>
      </c>
      <c r="AH13" s="161">
        <f t="shared" si="2"/>
        <v>0</v>
      </c>
      <c r="AI13" s="177">
        <f t="shared" si="2"/>
        <v>0</v>
      </c>
      <c r="AJ13" s="158">
        <f>SUM(P13:AI13)</f>
        <v>24120</v>
      </c>
      <c r="AK13" s="183">
        <f>IF((AJ13-AJ12)&lt;0,0,(AJ13-AJ12))</f>
        <v>1200</v>
      </c>
      <c r="AL13" s="183"/>
      <c r="AM13" s="183"/>
      <c r="AN13" s="183"/>
      <c r="AO13" s="183"/>
      <c r="AS13" s="191" t="str">
        <f>A127</f>
        <v>Landscaping</v>
      </c>
    </row>
    <row r="14" spans="1:48" ht="13.15" customHeight="1" thickBot="1">
      <c r="A14" s="196" t="s">
        <v>392</v>
      </c>
      <c r="B14" s="195"/>
      <c r="C14" s="195"/>
      <c r="D14" s="195"/>
      <c r="E14" s="195"/>
      <c r="F14" s="195"/>
      <c r="AS14" s="191" t="str">
        <f>A137</f>
        <v>Fencing</v>
      </c>
    </row>
    <row r="15" spans="1:48" ht="14.45" thickBot="1">
      <c r="A15" s="640" t="s">
        <v>393</v>
      </c>
      <c r="B15" s="641"/>
      <c r="C15" s="641"/>
      <c r="D15" s="641"/>
      <c r="E15" s="641"/>
      <c r="F15" s="641"/>
      <c r="G15" s="641"/>
      <c r="H15" s="641"/>
      <c r="I15" s="641"/>
      <c r="J15" s="641"/>
      <c r="K15" s="641"/>
      <c r="L15" s="641"/>
      <c r="M15" s="641"/>
      <c r="N15" s="642"/>
      <c r="AS15" s="191" t="str">
        <f>A147</f>
        <v>Fence Painting</v>
      </c>
    </row>
    <row r="16" spans="1:48" ht="15">
      <c r="A16" s="164" t="s">
        <v>351</v>
      </c>
      <c r="B16" s="450">
        <v>9</v>
      </c>
      <c r="C16" s="165"/>
      <c r="D16" s="662" t="s">
        <v>272</v>
      </c>
      <c r="E16" s="663"/>
      <c r="F16" s="649"/>
      <c r="G16" s="650"/>
      <c r="H16" s="650"/>
      <c r="I16" s="650"/>
      <c r="J16" s="650"/>
      <c r="K16" s="650"/>
      <c r="L16" s="650"/>
      <c r="M16" s="650"/>
      <c r="N16" s="651"/>
      <c r="AS16" s="191" t="str">
        <f>A157</f>
        <v>Dumpsters &amp; Enclosures</v>
      </c>
    </row>
    <row r="17" spans="1:45" ht="15.6" thickBot="1">
      <c r="A17" s="163" t="s">
        <v>353</v>
      </c>
      <c r="B17" s="451">
        <v>1990</v>
      </c>
      <c r="C17" s="162"/>
      <c r="D17" s="664"/>
      <c r="E17" s="665"/>
      <c r="F17" s="652"/>
      <c r="G17" s="653"/>
      <c r="H17" s="653"/>
      <c r="I17" s="653"/>
      <c r="J17" s="653"/>
      <c r="K17" s="653"/>
      <c r="L17" s="653"/>
      <c r="M17" s="653"/>
      <c r="N17" s="654"/>
      <c r="AS17" s="191" t="str">
        <f>A167</f>
        <v>Electrical Distibution</v>
      </c>
    </row>
    <row r="18" spans="1:45" ht="15.6" thickBot="1">
      <c r="A18" s="171" t="s">
        <v>355</v>
      </c>
      <c r="B18" s="172">
        <f>IF(B16-((YEAR(I1))-B17)&gt;0,(B16-((YEAR(I1))-B17)),0)</f>
        <v>0</v>
      </c>
      <c r="C18" s="173"/>
      <c r="D18" s="666"/>
      <c r="E18" s="667"/>
      <c r="F18" s="643"/>
      <c r="G18" s="644"/>
      <c r="H18" s="644"/>
      <c r="I18" s="644"/>
      <c r="J18" s="644"/>
      <c r="K18" s="644"/>
      <c r="L18" s="644"/>
      <c r="M18" s="644"/>
      <c r="N18" s="645"/>
      <c r="O18" s="640" t="str">
        <f>A15</f>
        <v>Seal Coat</v>
      </c>
      <c r="P18" s="641"/>
      <c r="Q18" s="641"/>
      <c r="R18" s="641"/>
      <c r="S18" s="641"/>
      <c r="T18" s="641"/>
      <c r="U18" s="641"/>
      <c r="V18" s="641"/>
      <c r="W18" s="641"/>
      <c r="X18" s="641"/>
      <c r="Y18" s="642"/>
      <c r="Z18" s="640" t="str">
        <f>A15</f>
        <v>Seal Coat</v>
      </c>
      <c r="AA18" s="641"/>
      <c r="AB18" s="641"/>
      <c r="AC18" s="641"/>
      <c r="AD18" s="641"/>
      <c r="AE18" s="641"/>
      <c r="AF18" s="641"/>
      <c r="AG18" s="641"/>
      <c r="AH18" s="641"/>
      <c r="AI18" s="641"/>
      <c r="AJ18" s="642"/>
      <c r="AS18" s="191" t="str">
        <f>A177</f>
        <v>Playground Areas/Equipment</v>
      </c>
    </row>
    <row r="19" spans="1:45">
      <c r="A19" s="646" t="s">
        <v>357</v>
      </c>
      <c r="B19" s="647"/>
      <c r="C19" s="647"/>
      <c r="D19" s="636"/>
      <c r="E19" s="636"/>
      <c r="F19" s="636"/>
      <c r="G19" s="636" t="s">
        <v>358</v>
      </c>
      <c r="H19" s="636" t="s">
        <v>359</v>
      </c>
      <c r="I19" s="636" t="s">
        <v>360</v>
      </c>
      <c r="J19" s="636" t="s">
        <v>361</v>
      </c>
      <c r="K19" s="636" t="s">
        <v>362</v>
      </c>
      <c r="L19" s="636" t="s">
        <v>363</v>
      </c>
      <c r="M19" s="636" t="s">
        <v>364</v>
      </c>
      <c r="N19" s="638" t="s">
        <v>365</v>
      </c>
      <c r="O19" s="672" t="s">
        <v>366</v>
      </c>
      <c r="P19" s="167" t="s">
        <v>367</v>
      </c>
      <c r="Q19" s="167" t="s">
        <v>368</v>
      </c>
      <c r="R19" s="167" t="s">
        <v>369</v>
      </c>
      <c r="S19" s="167" t="s">
        <v>370</v>
      </c>
      <c r="T19" s="167" t="s">
        <v>371</v>
      </c>
      <c r="U19" s="167" t="s">
        <v>372</v>
      </c>
      <c r="V19" s="167" t="s">
        <v>373</v>
      </c>
      <c r="W19" s="167" t="s">
        <v>374</v>
      </c>
      <c r="X19" s="167" t="s">
        <v>375</v>
      </c>
      <c r="Y19" s="168" t="s">
        <v>376</v>
      </c>
      <c r="Z19" s="178" t="s">
        <v>377</v>
      </c>
      <c r="AA19" s="179" t="s">
        <v>378</v>
      </c>
      <c r="AB19" s="179" t="s">
        <v>379</v>
      </c>
      <c r="AC19" s="179" t="s">
        <v>380</v>
      </c>
      <c r="AD19" s="179" t="s">
        <v>381</v>
      </c>
      <c r="AE19" s="179" t="s">
        <v>382</v>
      </c>
      <c r="AF19" s="179" t="s">
        <v>383</v>
      </c>
      <c r="AG19" s="179" t="s">
        <v>384</v>
      </c>
      <c r="AH19" s="179" t="s">
        <v>385</v>
      </c>
      <c r="AI19" s="180" t="s">
        <v>386</v>
      </c>
      <c r="AJ19" s="674" t="s">
        <v>387</v>
      </c>
      <c r="AS19" s="191" t="s">
        <v>394</v>
      </c>
    </row>
    <row r="20" spans="1:45">
      <c r="A20" s="648"/>
      <c r="B20" s="637"/>
      <c r="C20" s="637"/>
      <c r="D20" s="637"/>
      <c r="E20" s="637"/>
      <c r="F20" s="637"/>
      <c r="G20" s="637"/>
      <c r="H20" s="637"/>
      <c r="I20" s="637"/>
      <c r="J20" s="637"/>
      <c r="K20" s="637"/>
      <c r="L20" s="637"/>
      <c r="M20" s="637"/>
      <c r="N20" s="639"/>
      <c r="O20" s="673"/>
      <c r="P20" s="166">
        <f>YEAR($I$1)+1</f>
        <v>2011</v>
      </c>
      <c r="Q20" s="166">
        <f>YEAR($I$1)+2</f>
        <v>2012</v>
      </c>
      <c r="R20" s="166">
        <f>YEAR($I$1)+3</f>
        <v>2013</v>
      </c>
      <c r="S20" s="166">
        <f>YEAR($I$1)+4</f>
        <v>2014</v>
      </c>
      <c r="T20" s="166">
        <f>YEAR($I$1)+5</f>
        <v>2015</v>
      </c>
      <c r="U20" s="166">
        <f>YEAR($I$1)+6</f>
        <v>2016</v>
      </c>
      <c r="V20" s="166">
        <f>YEAR($I$1)+7</f>
        <v>2017</v>
      </c>
      <c r="W20" s="166">
        <f>YEAR($I$1)+8</f>
        <v>2018</v>
      </c>
      <c r="X20" s="166">
        <f>YEAR($I$1)+9</f>
        <v>2019</v>
      </c>
      <c r="Y20" s="169">
        <f>YEAR($I$1)+10</f>
        <v>2020</v>
      </c>
      <c r="Z20" s="174">
        <f>YEAR($I$1)+11</f>
        <v>2021</v>
      </c>
      <c r="AA20" s="166">
        <f>YEAR($I$1)+12</f>
        <v>2022</v>
      </c>
      <c r="AB20" s="166">
        <f>YEAR($I$1)+13</f>
        <v>2023</v>
      </c>
      <c r="AC20" s="166">
        <f>YEAR($I$1)+14</f>
        <v>2024</v>
      </c>
      <c r="AD20" s="166">
        <f>YEAR($I$1)+15</f>
        <v>2025</v>
      </c>
      <c r="AE20" s="166">
        <f>YEAR($I$1)+16</f>
        <v>2026</v>
      </c>
      <c r="AF20" s="166">
        <f>YEAR($I$1)+17</f>
        <v>2027</v>
      </c>
      <c r="AG20" s="166">
        <f>YEAR($I$1)+18</f>
        <v>2028</v>
      </c>
      <c r="AH20" s="166">
        <f>YEAR($I$1)+19</f>
        <v>2029</v>
      </c>
      <c r="AI20" s="175">
        <f>YEAR($I$1)+20</f>
        <v>2030</v>
      </c>
      <c r="AJ20" s="675"/>
      <c r="AS20" s="191" t="s">
        <v>395</v>
      </c>
    </row>
    <row r="21" spans="1:45" hidden="1">
      <c r="A21" s="623" t="str">
        <f>"Existing "&amp;A15</f>
        <v>Existing Seal Coat</v>
      </c>
      <c r="B21" s="624"/>
      <c r="C21" s="624"/>
      <c r="D21" s="624"/>
      <c r="E21" s="624"/>
      <c r="F21" s="624"/>
      <c r="G21" s="170">
        <v>2</v>
      </c>
      <c r="H21" s="154" t="s">
        <v>389</v>
      </c>
      <c r="I21" s="155">
        <v>3425</v>
      </c>
      <c r="J21" s="156">
        <f>G21*I21</f>
        <v>6850</v>
      </c>
      <c r="K21" s="625" t="s">
        <v>390</v>
      </c>
      <c r="L21" s="626"/>
      <c r="M21" s="659" t="str">
        <f>IF(OR(ISERROR(B17+B16*(1-(Controls!$B$28))),(B17+B16*(1-(Controls!$B$28)))=0),"",IF((B17+B16*(1-(Controls!$B$28)))&lt;=StartInput!$F$25,"Replace","Evaluate"))</f>
        <v>Replace</v>
      </c>
      <c r="N21" s="631" t="s">
        <v>205</v>
      </c>
      <c r="O21" s="159">
        <f>IF($B$18=0,J21,0)</f>
        <v>6850</v>
      </c>
      <c r="P21" s="156">
        <f t="shared" ref="P21:AI21" si="3">IF(OR(($B$18+YEAR($I$1))=P20,($B$16+$B$18+YEAR($I$1))=P20,($B$16*2+$B$18+YEAR($I$1))=P20,($B$16*3+$B$18+YEAR($I$1))=P20,($B$16*4+$B$18+YEAR($I$1))=P20,($B$16*5+$B$18+YEAR($I$1))=P20),$G$21*$I$21,0)</f>
        <v>0</v>
      </c>
      <c r="Q21" s="156">
        <f t="shared" si="3"/>
        <v>0</v>
      </c>
      <c r="R21" s="156">
        <f t="shared" si="3"/>
        <v>0</v>
      </c>
      <c r="S21" s="156">
        <f t="shared" si="3"/>
        <v>0</v>
      </c>
      <c r="T21" s="156">
        <f t="shared" si="3"/>
        <v>0</v>
      </c>
      <c r="U21" s="156">
        <f t="shared" si="3"/>
        <v>0</v>
      </c>
      <c r="V21" s="156">
        <f t="shared" si="3"/>
        <v>0</v>
      </c>
      <c r="W21" s="156">
        <f t="shared" si="3"/>
        <v>0</v>
      </c>
      <c r="X21" s="156">
        <f t="shared" si="3"/>
        <v>6850</v>
      </c>
      <c r="Y21" s="156">
        <f t="shared" si="3"/>
        <v>0</v>
      </c>
      <c r="Z21" s="156">
        <f t="shared" si="3"/>
        <v>0</v>
      </c>
      <c r="AA21" s="156">
        <f t="shared" si="3"/>
        <v>0</v>
      </c>
      <c r="AB21" s="156">
        <f t="shared" si="3"/>
        <v>0</v>
      </c>
      <c r="AC21" s="156">
        <f t="shared" si="3"/>
        <v>0</v>
      </c>
      <c r="AD21" s="156">
        <f t="shared" si="3"/>
        <v>0</v>
      </c>
      <c r="AE21" s="156">
        <f t="shared" si="3"/>
        <v>0</v>
      </c>
      <c r="AF21" s="156">
        <f t="shared" si="3"/>
        <v>0</v>
      </c>
      <c r="AG21" s="156">
        <f t="shared" si="3"/>
        <v>6850</v>
      </c>
      <c r="AH21" s="156">
        <f t="shared" si="3"/>
        <v>0</v>
      </c>
      <c r="AI21" s="156">
        <f t="shared" si="3"/>
        <v>0</v>
      </c>
      <c r="AJ21" s="156">
        <f>SUM(P21:AI21)</f>
        <v>13700</v>
      </c>
      <c r="AS21" s="190" t="s">
        <v>396</v>
      </c>
    </row>
    <row r="22" spans="1:45">
      <c r="A22" s="623" t="str">
        <f>"Standard "&amp;A15</f>
        <v>Standard Seal Coat</v>
      </c>
      <c r="B22" s="624"/>
      <c r="C22" s="624"/>
      <c r="D22" s="624"/>
      <c r="E22" s="624"/>
      <c r="F22" s="624"/>
      <c r="G22" s="452">
        <v>2</v>
      </c>
      <c r="H22" s="453" t="s">
        <v>389</v>
      </c>
      <c r="I22" s="454">
        <v>3425</v>
      </c>
      <c r="J22" s="156">
        <f>G22*I22</f>
        <v>6850</v>
      </c>
      <c r="K22" s="627"/>
      <c r="L22" s="628"/>
      <c r="M22" s="660"/>
      <c r="N22" s="632"/>
      <c r="O22" s="159">
        <f>IF($B$18=0,J22,0)</f>
        <v>6850</v>
      </c>
      <c r="P22" s="156">
        <f t="shared" ref="P22:AI22" si="4">IF(OR(($B$18+YEAR($I$1))=P20,($B$16+$B$18+YEAR($I$1))=P20,($B$16*2+$B$18+YEAR($I$1))=P20,($B$16*3+$B$18+YEAR($I$1))=P20,($B$16*4+$B$18+YEAR($I$1))=P20,($B$16*5+$B$18+YEAR($I$1))=P20),$G$22*$I$22,0)</f>
        <v>0</v>
      </c>
      <c r="Q22" s="156">
        <f t="shared" si="4"/>
        <v>0</v>
      </c>
      <c r="R22" s="156">
        <f t="shared" si="4"/>
        <v>0</v>
      </c>
      <c r="S22" s="156">
        <f t="shared" si="4"/>
        <v>0</v>
      </c>
      <c r="T22" s="156">
        <f t="shared" si="4"/>
        <v>0</v>
      </c>
      <c r="U22" s="156">
        <f t="shared" si="4"/>
        <v>0</v>
      </c>
      <c r="V22" s="156">
        <f t="shared" si="4"/>
        <v>0</v>
      </c>
      <c r="W22" s="156">
        <f t="shared" si="4"/>
        <v>0</v>
      </c>
      <c r="X22" s="156">
        <f t="shared" si="4"/>
        <v>6850</v>
      </c>
      <c r="Y22" s="156">
        <f t="shared" si="4"/>
        <v>0</v>
      </c>
      <c r="Z22" s="156">
        <f t="shared" si="4"/>
        <v>0</v>
      </c>
      <c r="AA22" s="156">
        <f t="shared" si="4"/>
        <v>0</v>
      </c>
      <c r="AB22" s="156">
        <f t="shared" si="4"/>
        <v>0</v>
      </c>
      <c r="AC22" s="156">
        <f t="shared" si="4"/>
        <v>0</v>
      </c>
      <c r="AD22" s="156">
        <f t="shared" si="4"/>
        <v>0</v>
      </c>
      <c r="AE22" s="156">
        <f t="shared" si="4"/>
        <v>0</v>
      </c>
      <c r="AF22" s="156">
        <f t="shared" si="4"/>
        <v>0</v>
      </c>
      <c r="AG22" s="156">
        <f t="shared" si="4"/>
        <v>6850</v>
      </c>
      <c r="AH22" s="156">
        <f t="shared" si="4"/>
        <v>0</v>
      </c>
      <c r="AI22" s="156">
        <f t="shared" si="4"/>
        <v>0</v>
      </c>
      <c r="AJ22" s="156">
        <f>SUM(P22:AI22)</f>
        <v>13700</v>
      </c>
      <c r="AK22" s="148" t="s">
        <v>391</v>
      </c>
      <c r="AS22" s="190" t="s">
        <v>397</v>
      </c>
    </row>
    <row r="23" spans="1:45" ht="14.45" thickBot="1">
      <c r="A23" s="634" t="str">
        <f>"Green Replacement "&amp;A15</f>
        <v>Green Replacement Seal Coat</v>
      </c>
      <c r="B23" s="635"/>
      <c r="C23" s="635"/>
      <c r="D23" s="635"/>
      <c r="E23" s="635"/>
      <c r="F23" s="635"/>
      <c r="G23" s="202">
        <f>G21</f>
        <v>2</v>
      </c>
      <c r="H23" s="204" t="str">
        <f>H22</f>
        <v>per 10000 SF</v>
      </c>
      <c r="I23" s="455">
        <v>3800</v>
      </c>
      <c r="J23" s="161">
        <f>G23*I23</f>
        <v>7600</v>
      </c>
      <c r="K23" s="629"/>
      <c r="L23" s="630"/>
      <c r="M23" s="661"/>
      <c r="N23" s="633"/>
      <c r="O23" s="159">
        <f>IF($B$18=0,J23,0)</f>
        <v>7600</v>
      </c>
      <c r="P23" s="161">
        <f t="shared" ref="P23:AI23" si="5">IF(OR(($B$18+YEAR($I$1))=P20,($B$16+$B$18+YEAR($I$1))=P20,($B$16*2+$B$18+YEAR($I$1))=P20,($B$16*3+$B$18+YEAR($I$1))=P20,($B$16*4+$B$18+YEAR($I$1))=P20,($B$16*5+$B$18+YEAR($I$1))=P20),$G$23*$I$23,0)</f>
        <v>0</v>
      </c>
      <c r="Q23" s="161">
        <f t="shared" si="5"/>
        <v>0</v>
      </c>
      <c r="R23" s="161">
        <f t="shared" si="5"/>
        <v>0</v>
      </c>
      <c r="S23" s="161">
        <f t="shared" si="5"/>
        <v>0</v>
      </c>
      <c r="T23" s="161">
        <f t="shared" si="5"/>
        <v>0</v>
      </c>
      <c r="U23" s="161">
        <f t="shared" si="5"/>
        <v>0</v>
      </c>
      <c r="V23" s="161">
        <f t="shared" si="5"/>
        <v>0</v>
      </c>
      <c r="W23" s="161">
        <f t="shared" si="5"/>
        <v>0</v>
      </c>
      <c r="X23" s="161">
        <f t="shared" si="5"/>
        <v>7600</v>
      </c>
      <c r="Y23" s="161">
        <f t="shared" si="5"/>
        <v>0</v>
      </c>
      <c r="Z23" s="161">
        <f t="shared" si="5"/>
        <v>0</v>
      </c>
      <c r="AA23" s="161">
        <f t="shared" si="5"/>
        <v>0</v>
      </c>
      <c r="AB23" s="161">
        <f t="shared" si="5"/>
        <v>0</v>
      </c>
      <c r="AC23" s="161">
        <f t="shared" si="5"/>
        <v>0</v>
      </c>
      <c r="AD23" s="161">
        <f t="shared" si="5"/>
        <v>0</v>
      </c>
      <c r="AE23" s="161">
        <f t="shared" si="5"/>
        <v>0</v>
      </c>
      <c r="AF23" s="161">
        <f t="shared" si="5"/>
        <v>0</v>
      </c>
      <c r="AG23" s="161">
        <f t="shared" si="5"/>
        <v>7600</v>
      </c>
      <c r="AH23" s="161">
        <f t="shared" si="5"/>
        <v>0</v>
      </c>
      <c r="AI23" s="161">
        <f t="shared" si="5"/>
        <v>0</v>
      </c>
      <c r="AJ23" s="156">
        <f>SUM(P23:AI23)</f>
        <v>15200</v>
      </c>
      <c r="AK23" s="183">
        <f>IF((AJ23-AJ22)&lt;0,0,(AJ23-AJ22))</f>
        <v>1500</v>
      </c>
      <c r="AL23" s="183"/>
      <c r="AM23" s="183"/>
      <c r="AN23" s="183"/>
      <c r="AO23" s="183"/>
      <c r="AS23" s="190" t="s">
        <v>398</v>
      </c>
    </row>
    <row r="24" spans="1:45" ht="13.15" customHeight="1" thickBot="1">
      <c r="A24" s="196" t="s">
        <v>399</v>
      </c>
      <c r="AS24" s="190" t="str">
        <f>A237</f>
        <v>Site-Other 6 (Specify)</v>
      </c>
    </row>
    <row r="25" spans="1:45" ht="14.45" thickBot="1">
      <c r="A25" s="640" t="s">
        <v>400</v>
      </c>
      <c r="B25" s="641"/>
      <c r="C25" s="641"/>
      <c r="D25" s="641"/>
      <c r="E25" s="641"/>
      <c r="F25" s="641"/>
      <c r="G25" s="641"/>
      <c r="H25" s="641"/>
      <c r="I25" s="641"/>
      <c r="J25" s="641"/>
      <c r="K25" s="641"/>
      <c r="L25" s="641"/>
      <c r="M25" s="641"/>
      <c r="N25" s="642"/>
      <c r="AS25" s="190" t="str">
        <f>A247</f>
        <v>Site-Other 7 (Specify)</v>
      </c>
    </row>
    <row r="26" spans="1:45" ht="15">
      <c r="A26" s="164" t="s">
        <v>351</v>
      </c>
      <c r="B26" s="450">
        <v>20</v>
      </c>
      <c r="C26" s="165"/>
      <c r="D26" s="662" t="s">
        <v>272</v>
      </c>
      <c r="E26" s="663"/>
      <c r="F26" s="649"/>
      <c r="G26" s="650"/>
      <c r="H26" s="650"/>
      <c r="I26" s="650"/>
      <c r="J26" s="650"/>
      <c r="K26" s="650"/>
      <c r="L26" s="650"/>
      <c r="M26" s="650"/>
      <c r="N26" s="651"/>
      <c r="AS26" s="190" t="str">
        <f>A257</f>
        <v>Site-Other 8 (Specify)</v>
      </c>
    </row>
    <row r="27" spans="1:45" ht="15.6" thickBot="1">
      <c r="A27" s="163" t="s">
        <v>353</v>
      </c>
      <c r="B27" s="451">
        <v>1990</v>
      </c>
      <c r="C27" s="162"/>
      <c r="D27" s="664"/>
      <c r="E27" s="665"/>
      <c r="F27" s="652"/>
      <c r="G27" s="653"/>
      <c r="H27" s="653"/>
      <c r="I27" s="653"/>
      <c r="J27" s="653"/>
      <c r="K27" s="653"/>
      <c r="L27" s="653"/>
      <c r="M27" s="653"/>
      <c r="N27" s="654"/>
      <c r="AS27" s="190" t="str">
        <f>A267</f>
        <v>Site-Other 9 (Specify)</v>
      </c>
    </row>
    <row r="28" spans="1:45" ht="15.6" thickBot="1">
      <c r="A28" s="171" t="s">
        <v>355</v>
      </c>
      <c r="B28" s="172">
        <f>IF(B26-((YEAR(I1))-B27)&gt;0,(B26-((YEAR(I1))-B27)),0)</f>
        <v>0</v>
      </c>
      <c r="C28" s="173"/>
      <c r="D28" s="666"/>
      <c r="E28" s="667"/>
      <c r="F28" s="643"/>
      <c r="G28" s="644"/>
      <c r="H28" s="644"/>
      <c r="I28" s="644"/>
      <c r="J28" s="644"/>
      <c r="K28" s="644"/>
      <c r="L28" s="644"/>
      <c r="M28" s="644"/>
      <c r="N28" s="645"/>
      <c r="O28" s="640" t="str">
        <f>A25</f>
        <v>Striping</v>
      </c>
      <c r="P28" s="641"/>
      <c r="Q28" s="641"/>
      <c r="R28" s="641"/>
      <c r="S28" s="641"/>
      <c r="T28" s="641"/>
      <c r="U28" s="641"/>
      <c r="V28" s="641"/>
      <c r="W28" s="641"/>
      <c r="X28" s="641"/>
      <c r="Y28" s="642"/>
      <c r="Z28" s="640" t="str">
        <f>A25</f>
        <v>Striping</v>
      </c>
      <c r="AA28" s="641"/>
      <c r="AB28" s="641"/>
      <c r="AC28" s="641"/>
      <c r="AD28" s="641"/>
      <c r="AE28" s="641"/>
      <c r="AF28" s="641"/>
      <c r="AG28" s="641"/>
      <c r="AH28" s="641"/>
      <c r="AI28" s="641"/>
      <c r="AJ28" s="642"/>
      <c r="AS28" s="190" t="str">
        <f>A277</f>
        <v>Site-Other 10 (Specify)</v>
      </c>
    </row>
    <row r="29" spans="1:45" ht="12.75" customHeight="1">
      <c r="A29" s="646" t="s">
        <v>357</v>
      </c>
      <c r="B29" s="647"/>
      <c r="C29" s="647"/>
      <c r="D29" s="636"/>
      <c r="E29" s="636"/>
      <c r="F29" s="636"/>
      <c r="G29" s="636" t="s">
        <v>358</v>
      </c>
      <c r="H29" s="636" t="s">
        <v>359</v>
      </c>
      <c r="I29" s="636" t="s">
        <v>360</v>
      </c>
      <c r="J29" s="636" t="s">
        <v>361</v>
      </c>
      <c r="K29" s="636" t="s">
        <v>362</v>
      </c>
      <c r="L29" s="636" t="s">
        <v>363</v>
      </c>
      <c r="M29" s="636" t="s">
        <v>364</v>
      </c>
      <c r="N29" s="638" t="s">
        <v>365</v>
      </c>
      <c r="O29" s="672" t="s">
        <v>366</v>
      </c>
      <c r="P29" s="167" t="s">
        <v>367</v>
      </c>
      <c r="Q29" s="167" t="s">
        <v>368</v>
      </c>
      <c r="R29" s="167" t="s">
        <v>369</v>
      </c>
      <c r="S29" s="167" t="s">
        <v>370</v>
      </c>
      <c r="T29" s="167" t="s">
        <v>371</v>
      </c>
      <c r="U29" s="167" t="s">
        <v>372</v>
      </c>
      <c r="V29" s="167" t="s">
        <v>373</v>
      </c>
      <c r="W29" s="167" t="s">
        <v>374</v>
      </c>
      <c r="X29" s="167" t="s">
        <v>375</v>
      </c>
      <c r="Y29" s="168" t="s">
        <v>376</v>
      </c>
      <c r="Z29" s="178" t="s">
        <v>377</v>
      </c>
      <c r="AA29" s="179" t="s">
        <v>378</v>
      </c>
      <c r="AB29" s="179" t="s">
        <v>379</v>
      </c>
      <c r="AC29" s="179" t="s">
        <v>380</v>
      </c>
      <c r="AD29" s="179" t="s">
        <v>381</v>
      </c>
      <c r="AE29" s="179" t="s">
        <v>382</v>
      </c>
      <c r="AF29" s="179" t="s">
        <v>383</v>
      </c>
      <c r="AG29" s="179" t="s">
        <v>384</v>
      </c>
      <c r="AH29" s="179" t="s">
        <v>385</v>
      </c>
      <c r="AI29" s="180" t="s">
        <v>386</v>
      </c>
      <c r="AJ29" s="674" t="s">
        <v>387</v>
      </c>
    </row>
    <row r="30" spans="1:45">
      <c r="A30" s="648"/>
      <c r="B30" s="637"/>
      <c r="C30" s="637"/>
      <c r="D30" s="637"/>
      <c r="E30" s="637"/>
      <c r="F30" s="637"/>
      <c r="G30" s="637"/>
      <c r="H30" s="637"/>
      <c r="I30" s="637"/>
      <c r="J30" s="637"/>
      <c r="K30" s="637"/>
      <c r="L30" s="637"/>
      <c r="M30" s="637"/>
      <c r="N30" s="639"/>
      <c r="O30" s="673"/>
      <c r="P30" s="166">
        <f>YEAR($I$1)+1</f>
        <v>2011</v>
      </c>
      <c r="Q30" s="166">
        <f>YEAR($I$1)+2</f>
        <v>2012</v>
      </c>
      <c r="R30" s="166">
        <f>YEAR($I$1)+3</f>
        <v>2013</v>
      </c>
      <c r="S30" s="166">
        <f>YEAR($I$1)+4</f>
        <v>2014</v>
      </c>
      <c r="T30" s="166">
        <f>YEAR($I$1)+5</f>
        <v>2015</v>
      </c>
      <c r="U30" s="166">
        <f>YEAR($I$1)+6</f>
        <v>2016</v>
      </c>
      <c r="V30" s="166">
        <f>YEAR($I$1)+7</f>
        <v>2017</v>
      </c>
      <c r="W30" s="166">
        <f>YEAR($I$1)+8</f>
        <v>2018</v>
      </c>
      <c r="X30" s="166">
        <f>YEAR($I$1)+9</f>
        <v>2019</v>
      </c>
      <c r="Y30" s="169">
        <f>YEAR($I$1)+10</f>
        <v>2020</v>
      </c>
      <c r="Z30" s="174">
        <f>YEAR($I$1)+11</f>
        <v>2021</v>
      </c>
      <c r="AA30" s="166">
        <f>YEAR($I$1)+12</f>
        <v>2022</v>
      </c>
      <c r="AB30" s="166">
        <f>YEAR($I$1)+13</f>
        <v>2023</v>
      </c>
      <c r="AC30" s="166">
        <f>YEAR($I$1)+14</f>
        <v>2024</v>
      </c>
      <c r="AD30" s="166">
        <f>YEAR($I$1)+15</f>
        <v>2025</v>
      </c>
      <c r="AE30" s="166">
        <f>YEAR($I$1)+16</f>
        <v>2026</v>
      </c>
      <c r="AF30" s="166">
        <f>YEAR($I$1)+17</f>
        <v>2027</v>
      </c>
      <c r="AG30" s="166">
        <f>YEAR($I$1)+18</f>
        <v>2028</v>
      </c>
      <c r="AH30" s="166">
        <f>YEAR($I$1)+19</f>
        <v>2029</v>
      </c>
      <c r="AI30" s="175">
        <f>YEAR($I$1)+20</f>
        <v>2030</v>
      </c>
      <c r="AJ30" s="675"/>
      <c r="AS30" s="190" t="str">
        <f>A297</f>
        <v>Administrative Building</v>
      </c>
    </row>
    <row r="31" spans="1:45" hidden="1">
      <c r="A31" s="623" t="str">
        <f>"Existing "&amp;A25</f>
        <v>Existing Striping</v>
      </c>
      <c r="B31" s="624"/>
      <c r="C31" s="624"/>
      <c r="D31" s="624"/>
      <c r="E31" s="624"/>
      <c r="F31" s="624"/>
      <c r="G31" s="170">
        <v>600</v>
      </c>
      <c r="H31" s="154" t="s">
        <v>350</v>
      </c>
      <c r="I31" s="155">
        <v>25</v>
      </c>
      <c r="J31" s="156">
        <f>G31*I31</f>
        <v>15000</v>
      </c>
      <c r="K31" s="625" t="s">
        <v>390</v>
      </c>
      <c r="L31" s="626"/>
      <c r="M31" s="659" t="str">
        <f>IF(OR(ISERROR(B27+B26*(1-(Controls!$B$28))),(B27+B26*(1-(Controls!$B$28)))=0),"",IF((B27+B26*(1-(Controls!$B$28)))&lt;=StartInput!$F$25,"Replace","Evaluate"))</f>
        <v>Replace</v>
      </c>
      <c r="N31" s="631" t="s">
        <v>205</v>
      </c>
      <c r="O31" s="159">
        <f>IF($B$28=0,J31,0)</f>
        <v>15000</v>
      </c>
      <c r="P31" s="156">
        <f t="shared" ref="P31:AI31" si="6">IF(OR(($B$28+YEAR($I$1))=P30,($B$26+$B$28+YEAR($I$1))=P30,($B$26*2+$B$28+YEAR($I$1))=P30,($B$26*3+$B$28+YEAR($I$1))=P30,($B$26*4+$B$28+YEAR($I$1))=P30,($B$26*5+$B$28+YEAR($I$1))=P30),$G$31*$I$31,0)</f>
        <v>0</v>
      </c>
      <c r="Q31" s="156">
        <f t="shared" si="6"/>
        <v>0</v>
      </c>
      <c r="R31" s="156">
        <f t="shared" si="6"/>
        <v>0</v>
      </c>
      <c r="S31" s="156">
        <f t="shared" si="6"/>
        <v>0</v>
      </c>
      <c r="T31" s="156">
        <f t="shared" si="6"/>
        <v>0</v>
      </c>
      <c r="U31" s="156">
        <f t="shared" si="6"/>
        <v>0</v>
      </c>
      <c r="V31" s="156">
        <f t="shared" si="6"/>
        <v>0</v>
      </c>
      <c r="W31" s="156">
        <f t="shared" si="6"/>
        <v>0</v>
      </c>
      <c r="X31" s="156">
        <f t="shared" si="6"/>
        <v>0</v>
      </c>
      <c r="Y31" s="156">
        <f t="shared" si="6"/>
        <v>0</v>
      </c>
      <c r="Z31" s="156">
        <f t="shared" si="6"/>
        <v>0</v>
      </c>
      <c r="AA31" s="156">
        <f t="shared" si="6"/>
        <v>0</v>
      </c>
      <c r="AB31" s="156">
        <f t="shared" si="6"/>
        <v>0</v>
      </c>
      <c r="AC31" s="156">
        <f t="shared" si="6"/>
        <v>0</v>
      </c>
      <c r="AD31" s="156">
        <f t="shared" si="6"/>
        <v>0</v>
      </c>
      <c r="AE31" s="156">
        <f t="shared" si="6"/>
        <v>0</v>
      </c>
      <c r="AF31" s="156">
        <f t="shared" si="6"/>
        <v>0</v>
      </c>
      <c r="AG31" s="156">
        <f t="shared" si="6"/>
        <v>0</v>
      </c>
      <c r="AH31" s="156">
        <f t="shared" si="6"/>
        <v>0</v>
      </c>
      <c r="AI31" s="156">
        <f t="shared" si="6"/>
        <v>15000</v>
      </c>
      <c r="AJ31" s="156">
        <f>SUM(P31:AI31)</f>
        <v>15000</v>
      </c>
      <c r="AS31" s="190" t="str">
        <f>A307</f>
        <v>Community Building</v>
      </c>
    </row>
    <row r="32" spans="1:45">
      <c r="A32" s="623" t="str">
        <f>"Standard "&amp;A25</f>
        <v>Standard Striping</v>
      </c>
      <c r="B32" s="624"/>
      <c r="C32" s="624"/>
      <c r="D32" s="624"/>
      <c r="E32" s="624"/>
      <c r="F32" s="624"/>
      <c r="G32" s="452">
        <v>600</v>
      </c>
      <c r="H32" s="453" t="s">
        <v>350</v>
      </c>
      <c r="I32" s="454">
        <v>25</v>
      </c>
      <c r="J32" s="156">
        <f>G32*I32</f>
        <v>15000</v>
      </c>
      <c r="K32" s="627"/>
      <c r="L32" s="628"/>
      <c r="M32" s="660"/>
      <c r="N32" s="632"/>
      <c r="O32" s="159">
        <f>IF($B$28=0,J32,0)</f>
        <v>15000</v>
      </c>
      <c r="P32" s="156">
        <f t="shared" ref="P32:AI32" si="7">IF(OR(($B$28+YEAR($I$1))=P30,($B$26+$B$28+YEAR($I$1))=P30,($B$26*2+$B$28+YEAR($I$1))=P30,($B$26*3+$B$28+YEAR($I$1))=P30,($B$26*4+$B$28+YEAR($I$1))=P30,($B$26*5+$B$28+YEAR($I$1))=P30),$G$32*$I$32,0)</f>
        <v>0</v>
      </c>
      <c r="Q32" s="156">
        <f t="shared" si="7"/>
        <v>0</v>
      </c>
      <c r="R32" s="156">
        <f t="shared" si="7"/>
        <v>0</v>
      </c>
      <c r="S32" s="156">
        <f t="shared" si="7"/>
        <v>0</v>
      </c>
      <c r="T32" s="156">
        <f t="shared" si="7"/>
        <v>0</v>
      </c>
      <c r="U32" s="156">
        <f t="shared" si="7"/>
        <v>0</v>
      </c>
      <c r="V32" s="156">
        <f t="shared" si="7"/>
        <v>0</v>
      </c>
      <c r="W32" s="156">
        <f t="shared" si="7"/>
        <v>0</v>
      </c>
      <c r="X32" s="156">
        <f t="shared" si="7"/>
        <v>0</v>
      </c>
      <c r="Y32" s="156">
        <f t="shared" si="7"/>
        <v>0</v>
      </c>
      <c r="Z32" s="156">
        <f t="shared" si="7"/>
        <v>0</v>
      </c>
      <c r="AA32" s="156">
        <f t="shared" si="7"/>
        <v>0</v>
      </c>
      <c r="AB32" s="156">
        <f t="shared" si="7"/>
        <v>0</v>
      </c>
      <c r="AC32" s="156">
        <f t="shared" si="7"/>
        <v>0</v>
      </c>
      <c r="AD32" s="156">
        <f t="shared" si="7"/>
        <v>0</v>
      </c>
      <c r="AE32" s="156">
        <f t="shared" si="7"/>
        <v>0</v>
      </c>
      <c r="AF32" s="156">
        <f t="shared" si="7"/>
        <v>0</v>
      </c>
      <c r="AG32" s="156">
        <f t="shared" si="7"/>
        <v>0</v>
      </c>
      <c r="AH32" s="156">
        <f t="shared" si="7"/>
        <v>0</v>
      </c>
      <c r="AI32" s="156">
        <f t="shared" si="7"/>
        <v>15000</v>
      </c>
      <c r="AJ32" s="156">
        <f>SUM(P32:AI32)</f>
        <v>15000</v>
      </c>
      <c r="AK32" s="148" t="s">
        <v>391</v>
      </c>
      <c r="AS32" s="190" t="str">
        <f>A317</f>
        <v>Shop</v>
      </c>
    </row>
    <row r="33" spans="1:45" ht="13.7" customHeight="1" thickBot="1">
      <c r="A33" s="680" t="str">
        <f>"Green Replacement "&amp;A25</f>
        <v>Green Replacement Striping</v>
      </c>
      <c r="B33" s="681"/>
      <c r="C33" s="681"/>
      <c r="D33" s="681"/>
      <c r="E33" s="681"/>
      <c r="F33" s="681"/>
      <c r="G33" s="202">
        <f>G31</f>
        <v>600</v>
      </c>
      <c r="H33" s="204" t="str">
        <f>H32</f>
        <v>per linear ft.</v>
      </c>
      <c r="I33" s="455">
        <v>25</v>
      </c>
      <c r="J33" s="213">
        <f>G33*I33</f>
        <v>15000</v>
      </c>
      <c r="K33" s="629"/>
      <c r="L33" s="630"/>
      <c r="M33" s="661"/>
      <c r="N33" s="633"/>
      <c r="O33" s="159">
        <f>IF($B$28=0,J33,0)</f>
        <v>15000</v>
      </c>
      <c r="P33" s="156">
        <f t="shared" ref="P33:AI33" si="8">IF(OR(($B$28+YEAR($I$1))=P30,($B$26+$B$28+YEAR($I$1))=P30,($B$26*2+$B$28+YEAR($I$1))=P30,($B$26*3+$B$28+YEAR($I$1))=P30,($B$26*4+$B$28+YEAR($I$1))=P30,($B$26*5+$B$28+YEAR($I$1))=P30),$G$33*$I$33,0)</f>
        <v>0</v>
      </c>
      <c r="Q33" s="156">
        <f t="shared" si="8"/>
        <v>0</v>
      </c>
      <c r="R33" s="156">
        <f t="shared" si="8"/>
        <v>0</v>
      </c>
      <c r="S33" s="156">
        <f t="shared" si="8"/>
        <v>0</v>
      </c>
      <c r="T33" s="156">
        <f t="shared" si="8"/>
        <v>0</v>
      </c>
      <c r="U33" s="156">
        <f t="shared" si="8"/>
        <v>0</v>
      </c>
      <c r="V33" s="156">
        <f t="shared" si="8"/>
        <v>0</v>
      </c>
      <c r="W33" s="156">
        <f t="shared" si="8"/>
        <v>0</v>
      </c>
      <c r="X33" s="156">
        <f t="shared" si="8"/>
        <v>0</v>
      </c>
      <c r="Y33" s="156">
        <f t="shared" si="8"/>
        <v>0</v>
      </c>
      <c r="Z33" s="156">
        <f t="shared" si="8"/>
        <v>0</v>
      </c>
      <c r="AA33" s="156">
        <f t="shared" si="8"/>
        <v>0</v>
      </c>
      <c r="AB33" s="156">
        <f t="shared" si="8"/>
        <v>0</v>
      </c>
      <c r="AC33" s="156">
        <f t="shared" si="8"/>
        <v>0</v>
      </c>
      <c r="AD33" s="156">
        <f t="shared" si="8"/>
        <v>0</v>
      </c>
      <c r="AE33" s="156">
        <f t="shared" si="8"/>
        <v>0</v>
      </c>
      <c r="AF33" s="156">
        <f t="shared" si="8"/>
        <v>0</v>
      </c>
      <c r="AG33" s="156">
        <f t="shared" si="8"/>
        <v>0</v>
      </c>
      <c r="AH33" s="156">
        <f t="shared" si="8"/>
        <v>0</v>
      </c>
      <c r="AI33" s="156">
        <f t="shared" si="8"/>
        <v>15000</v>
      </c>
      <c r="AJ33" s="156">
        <f>SUM(P33:AI33)</f>
        <v>15000</v>
      </c>
      <c r="AK33" s="183">
        <f>IF((AJ33-AJ32)&lt;0,0,(AJ33-AJ32))</f>
        <v>0</v>
      </c>
      <c r="AL33" s="183"/>
      <c r="AM33" s="183"/>
      <c r="AN33" s="183"/>
      <c r="AO33" s="183"/>
      <c r="AS33" s="190" t="str">
        <f>A327</f>
        <v>Storage Area</v>
      </c>
    </row>
    <row r="34" spans="1:45" ht="13.15" customHeight="1" thickBot="1">
      <c r="A34" s="196" t="s">
        <v>401</v>
      </c>
      <c r="AS34" s="190" t="str">
        <f>A337</f>
        <v>Central Boiler</v>
      </c>
    </row>
    <row r="35" spans="1:45" ht="14.45" thickBot="1">
      <c r="A35" s="640" t="s">
        <v>402</v>
      </c>
      <c r="B35" s="641"/>
      <c r="C35" s="641"/>
      <c r="D35" s="641"/>
      <c r="E35" s="641"/>
      <c r="F35" s="641"/>
      <c r="G35" s="641"/>
      <c r="H35" s="641"/>
      <c r="I35" s="641"/>
      <c r="J35" s="641"/>
      <c r="K35" s="641"/>
      <c r="L35" s="641"/>
      <c r="M35" s="641"/>
      <c r="N35" s="642"/>
      <c r="AS35" s="190" t="str">
        <f>A347</f>
        <v>Central Chiller</v>
      </c>
    </row>
    <row r="36" spans="1:45" ht="15">
      <c r="A36" s="164" t="s">
        <v>351</v>
      </c>
      <c r="B36" s="450">
        <v>19</v>
      </c>
      <c r="C36" s="165"/>
      <c r="D36" s="662" t="s">
        <v>272</v>
      </c>
      <c r="E36" s="663"/>
      <c r="F36" s="649"/>
      <c r="G36" s="650"/>
      <c r="H36" s="650"/>
      <c r="I36" s="650"/>
      <c r="J36" s="650"/>
      <c r="K36" s="650"/>
      <c r="L36" s="650"/>
      <c r="M36" s="650"/>
      <c r="N36" s="651"/>
      <c r="AS36" s="190" t="str">
        <f>A357</f>
        <v>Family Investment Center</v>
      </c>
    </row>
    <row r="37" spans="1:45" ht="15.6" thickBot="1">
      <c r="A37" s="163" t="s">
        <v>353</v>
      </c>
      <c r="B37" s="451">
        <v>1991</v>
      </c>
      <c r="C37" s="162"/>
      <c r="D37" s="664"/>
      <c r="E37" s="665"/>
      <c r="F37" s="652"/>
      <c r="G37" s="653"/>
      <c r="H37" s="653"/>
      <c r="I37" s="653"/>
      <c r="J37" s="653"/>
      <c r="K37" s="653"/>
      <c r="L37" s="653"/>
      <c r="M37" s="653"/>
      <c r="N37" s="654"/>
      <c r="AS37" s="190" t="str">
        <f>A367</f>
        <v>Day Care Center</v>
      </c>
    </row>
    <row r="38" spans="1:45" ht="15.6" thickBot="1">
      <c r="A38" s="171" t="s">
        <v>355</v>
      </c>
      <c r="B38" s="172">
        <f>IF(B36-((YEAR(I1))-B37)&gt;0,(B36-((YEAR(I1))-B37)),0)</f>
        <v>0</v>
      </c>
      <c r="C38" s="173"/>
      <c r="D38" s="666"/>
      <c r="E38" s="667"/>
      <c r="F38" s="643"/>
      <c r="G38" s="644"/>
      <c r="H38" s="644"/>
      <c r="I38" s="644"/>
      <c r="J38" s="644"/>
      <c r="K38" s="644"/>
      <c r="L38" s="644"/>
      <c r="M38" s="644"/>
      <c r="N38" s="645"/>
      <c r="O38" s="640" t="str">
        <f>A35</f>
        <v>Curb and Gutter</v>
      </c>
      <c r="P38" s="641"/>
      <c r="Q38" s="641"/>
      <c r="R38" s="641"/>
      <c r="S38" s="641"/>
      <c r="T38" s="641"/>
      <c r="U38" s="641"/>
      <c r="V38" s="641"/>
      <c r="W38" s="641"/>
      <c r="X38" s="641"/>
      <c r="Y38" s="642"/>
      <c r="Z38" s="640" t="str">
        <f>A35</f>
        <v>Curb and Gutter</v>
      </c>
      <c r="AA38" s="641"/>
      <c r="AB38" s="641"/>
      <c r="AC38" s="641"/>
      <c r="AD38" s="641"/>
      <c r="AE38" s="641"/>
      <c r="AF38" s="641"/>
      <c r="AG38" s="641"/>
      <c r="AH38" s="641"/>
      <c r="AI38" s="641"/>
      <c r="AJ38" s="642"/>
      <c r="AS38" s="190" t="str">
        <f>A377</f>
        <v>Laundry Areas</v>
      </c>
    </row>
    <row r="39" spans="1:45">
      <c r="A39" s="646" t="s">
        <v>357</v>
      </c>
      <c r="B39" s="647"/>
      <c r="C39" s="647"/>
      <c r="D39" s="636"/>
      <c r="E39" s="636"/>
      <c r="F39" s="636"/>
      <c r="G39" s="636" t="s">
        <v>358</v>
      </c>
      <c r="H39" s="636" t="s">
        <v>359</v>
      </c>
      <c r="I39" s="636" t="s">
        <v>360</v>
      </c>
      <c r="J39" s="636" t="s">
        <v>361</v>
      </c>
      <c r="K39" s="636" t="s">
        <v>362</v>
      </c>
      <c r="L39" s="636" t="s">
        <v>363</v>
      </c>
      <c r="M39" s="636" t="s">
        <v>364</v>
      </c>
      <c r="N39" s="638" t="s">
        <v>365</v>
      </c>
      <c r="O39" s="672" t="s">
        <v>366</v>
      </c>
      <c r="P39" s="167" t="s">
        <v>367</v>
      </c>
      <c r="Q39" s="167" t="s">
        <v>368</v>
      </c>
      <c r="R39" s="167" t="s">
        <v>369</v>
      </c>
      <c r="S39" s="167" t="s">
        <v>370</v>
      </c>
      <c r="T39" s="167" t="s">
        <v>371</v>
      </c>
      <c r="U39" s="167" t="s">
        <v>372</v>
      </c>
      <c r="V39" s="167" t="s">
        <v>373</v>
      </c>
      <c r="W39" s="167" t="s">
        <v>374</v>
      </c>
      <c r="X39" s="167" t="s">
        <v>375</v>
      </c>
      <c r="Y39" s="168" t="s">
        <v>376</v>
      </c>
      <c r="Z39" s="178" t="s">
        <v>377</v>
      </c>
      <c r="AA39" s="179" t="s">
        <v>378</v>
      </c>
      <c r="AB39" s="179" t="s">
        <v>379</v>
      </c>
      <c r="AC39" s="179" t="s">
        <v>380</v>
      </c>
      <c r="AD39" s="179" t="s">
        <v>381</v>
      </c>
      <c r="AE39" s="179" t="s">
        <v>382</v>
      </c>
      <c r="AF39" s="179" t="s">
        <v>383</v>
      </c>
      <c r="AG39" s="179" t="s">
        <v>384</v>
      </c>
      <c r="AH39" s="179" t="s">
        <v>385</v>
      </c>
      <c r="AI39" s="180" t="s">
        <v>386</v>
      </c>
      <c r="AJ39" s="674" t="s">
        <v>387</v>
      </c>
      <c r="AS39" s="190" t="str">
        <f>A387</f>
        <v>Common Area Washers</v>
      </c>
    </row>
    <row r="40" spans="1:45">
      <c r="A40" s="648"/>
      <c r="B40" s="637"/>
      <c r="C40" s="637"/>
      <c r="D40" s="637"/>
      <c r="E40" s="637"/>
      <c r="F40" s="637"/>
      <c r="G40" s="637"/>
      <c r="H40" s="637"/>
      <c r="I40" s="637"/>
      <c r="J40" s="637"/>
      <c r="K40" s="637"/>
      <c r="L40" s="637"/>
      <c r="M40" s="637"/>
      <c r="N40" s="639"/>
      <c r="O40" s="673"/>
      <c r="P40" s="166">
        <f>YEAR($I$1)+1</f>
        <v>2011</v>
      </c>
      <c r="Q40" s="166">
        <f>YEAR($I$1)+2</f>
        <v>2012</v>
      </c>
      <c r="R40" s="166">
        <f>YEAR($I$1)+3</f>
        <v>2013</v>
      </c>
      <c r="S40" s="166">
        <f>YEAR($I$1)+4</f>
        <v>2014</v>
      </c>
      <c r="T40" s="166">
        <f>YEAR($I$1)+5</f>
        <v>2015</v>
      </c>
      <c r="U40" s="166">
        <f>YEAR($I$1)+6</f>
        <v>2016</v>
      </c>
      <c r="V40" s="166">
        <f>YEAR($I$1)+7</f>
        <v>2017</v>
      </c>
      <c r="W40" s="166">
        <f>YEAR($I$1)+8</f>
        <v>2018</v>
      </c>
      <c r="X40" s="166">
        <f>YEAR($I$1)+9</f>
        <v>2019</v>
      </c>
      <c r="Y40" s="169">
        <f>YEAR($I$1)+10</f>
        <v>2020</v>
      </c>
      <c r="Z40" s="174">
        <f>YEAR($I$1)+11</f>
        <v>2021</v>
      </c>
      <c r="AA40" s="166">
        <f>YEAR($I$1)+12</f>
        <v>2022</v>
      </c>
      <c r="AB40" s="166">
        <f>YEAR($I$1)+13</f>
        <v>2023</v>
      </c>
      <c r="AC40" s="166">
        <f>YEAR($I$1)+14</f>
        <v>2024</v>
      </c>
      <c r="AD40" s="166">
        <f>YEAR($I$1)+15</f>
        <v>2025</v>
      </c>
      <c r="AE40" s="166">
        <f>YEAR($I$1)+16</f>
        <v>2026</v>
      </c>
      <c r="AF40" s="166">
        <f>YEAR($I$1)+17</f>
        <v>2027</v>
      </c>
      <c r="AG40" s="166">
        <f>YEAR($I$1)+18</f>
        <v>2028</v>
      </c>
      <c r="AH40" s="166">
        <f>YEAR($I$1)+19</f>
        <v>2029</v>
      </c>
      <c r="AI40" s="175">
        <f>YEAR($I$1)+20</f>
        <v>2030</v>
      </c>
      <c r="AJ40" s="675"/>
      <c r="AS40" s="190" t="str">
        <f>A397</f>
        <v>Common Area Dryers</v>
      </c>
    </row>
    <row r="41" spans="1:45" hidden="1">
      <c r="A41" s="623" t="str">
        <f>"Existing "&amp;A35</f>
        <v>Existing Curb and Gutter</v>
      </c>
      <c r="B41" s="624"/>
      <c r="C41" s="624"/>
      <c r="D41" s="624"/>
      <c r="E41" s="624"/>
      <c r="F41" s="624"/>
      <c r="G41" s="170">
        <v>800</v>
      </c>
      <c r="H41" s="154" t="s">
        <v>350</v>
      </c>
      <c r="I41" s="155">
        <v>26</v>
      </c>
      <c r="J41" s="156">
        <f>G41*I41</f>
        <v>20800</v>
      </c>
      <c r="K41" s="625" t="s">
        <v>390</v>
      </c>
      <c r="L41" s="626"/>
      <c r="M41" s="659" t="str">
        <f>IF(OR(ISERROR(B37+B36*(1-(Controls!$B$28))),(B37+B36*(1-(Controls!$B$28)))=0),"",IF((B37+B36*(1-(Controls!$B$28)))&lt;=StartInput!$F$25,"Replace","Evaluate"))</f>
        <v>Replace</v>
      </c>
      <c r="N41" s="631" t="s">
        <v>205</v>
      </c>
      <c r="O41" s="159">
        <f>IF($B$38=0,J41,0)</f>
        <v>20800</v>
      </c>
      <c r="P41" s="156">
        <f t="shared" ref="P41:AI41" si="9">IF(OR(($B$38+YEAR($I$1))=P40,($B$36+$B$38+YEAR($I$1))=P40,($B$36*2+$B$38+YEAR($I$1))=P40,($B$36*3+$B$38+YEAR($I$1))=P40,($B$36*4+$B$38+YEAR($I$1))=P40,($B$36*5+$B$38+YEAR($I$1))=P40),$G$41*$I$41,0)</f>
        <v>0</v>
      </c>
      <c r="Q41" s="156">
        <f t="shared" si="9"/>
        <v>0</v>
      </c>
      <c r="R41" s="156">
        <f t="shared" si="9"/>
        <v>0</v>
      </c>
      <c r="S41" s="156">
        <f t="shared" si="9"/>
        <v>0</v>
      </c>
      <c r="T41" s="156">
        <f t="shared" si="9"/>
        <v>0</v>
      </c>
      <c r="U41" s="156">
        <f t="shared" si="9"/>
        <v>0</v>
      </c>
      <c r="V41" s="156">
        <f t="shared" si="9"/>
        <v>0</v>
      </c>
      <c r="W41" s="156">
        <f t="shared" si="9"/>
        <v>0</v>
      </c>
      <c r="X41" s="156">
        <f t="shared" si="9"/>
        <v>0</v>
      </c>
      <c r="Y41" s="156">
        <f t="shared" si="9"/>
        <v>0</v>
      </c>
      <c r="Z41" s="156">
        <f t="shared" si="9"/>
        <v>0</v>
      </c>
      <c r="AA41" s="156">
        <f t="shared" si="9"/>
        <v>0</v>
      </c>
      <c r="AB41" s="156">
        <f t="shared" si="9"/>
        <v>0</v>
      </c>
      <c r="AC41" s="156">
        <f t="shared" si="9"/>
        <v>0</v>
      </c>
      <c r="AD41" s="156">
        <f t="shared" si="9"/>
        <v>0</v>
      </c>
      <c r="AE41" s="156">
        <f t="shared" si="9"/>
        <v>0</v>
      </c>
      <c r="AF41" s="156">
        <f t="shared" si="9"/>
        <v>0</v>
      </c>
      <c r="AG41" s="156">
        <f t="shared" si="9"/>
        <v>0</v>
      </c>
      <c r="AH41" s="156">
        <f t="shared" si="9"/>
        <v>20800</v>
      </c>
      <c r="AI41" s="156">
        <f t="shared" si="9"/>
        <v>0</v>
      </c>
      <c r="AJ41" s="156">
        <f>SUM(P41:AI41)</f>
        <v>20800</v>
      </c>
      <c r="AS41" s="190" t="str">
        <f>A407</f>
        <v>Common Facilities Kitchen</v>
      </c>
    </row>
    <row r="42" spans="1:45">
      <c r="A42" s="623" t="str">
        <f>"Standard "&amp;A35</f>
        <v>Standard Curb and Gutter</v>
      </c>
      <c r="B42" s="624"/>
      <c r="C42" s="624"/>
      <c r="D42" s="624"/>
      <c r="E42" s="624"/>
      <c r="F42" s="624"/>
      <c r="G42" s="452">
        <v>800</v>
      </c>
      <c r="H42" s="453" t="s">
        <v>350</v>
      </c>
      <c r="I42" s="454">
        <v>26</v>
      </c>
      <c r="J42" s="156">
        <f>G42*I42</f>
        <v>20800</v>
      </c>
      <c r="K42" s="627"/>
      <c r="L42" s="628"/>
      <c r="M42" s="660"/>
      <c r="N42" s="632"/>
      <c r="O42" s="159">
        <f>IF($B$38=0,J42,0)</f>
        <v>20800</v>
      </c>
      <c r="P42" s="156">
        <f t="shared" ref="P42:AI42" si="10">IF(OR(($B$38+YEAR($I$1))=P40,($B$36+$B$38+YEAR($I$1))=P40,($B$36*2+$B$38+YEAR($I$1))=P40,($B$36*3+$B$38+YEAR($I$1))=P40,($B$36*4+$B$38+YEAR($I$1))=P40,($B$36*5+$B$38+YEAR($I$1))=P40),$G$42*$I$42,0)</f>
        <v>0</v>
      </c>
      <c r="Q42" s="156">
        <f t="shared" si="10"/>
        <v>0</v>
      </c>
      <c r="R42" s="156">
        <f t="shared" si="10"/>
        <v>0</v>
      </c>
      <c r="S42" s="156">
        <f t="shared" si="10"/>
        <v>0</v>
      </c>
      <c r="T42" s="156">
        <f t="shared" si="10"/>
        <v>0</v>
      </c>
      <c r="U42" s="156">
        <f t="shared" si="10"/>
        <v>0</v>
      </c>
      <c r="V42" s="156">
        <f t="shared" si="10"/>
        <v>0</v>
      </c>
      <c r="W42" s="156">
        <f t="shared" si="10"/>
        <v>0</v>
      </c>
      <c r="X42" s="156">
        <f t="shared" si="10"/>
        <v>0</v>
      </c>
      <c r="Y42" s="156">
        <f t="shared" si="10"/>
        <v>0</v>
      </c>
      <c r="Z42" s="156">
        <f t="shared" si="10"/>
        <v>0</v>
      </c>
      <c r="AA42" s="156">
        <f t="shared" si="10"/>
        <v>0</v>
      </c>
      <c r="AB42" s="156">
        <f t="shared" si="10"/>
        <v>0</v>
      </c>
      <c r="AC42" s="156">
        <f t="shared" si="10"/>
        <v>0</v>
      </c>
      <c r="AD42" s="156">
        <f t="shared" si="10"/>
        <v>0</v>
      </c>
      <c r="AE42" s="156">
        <f t="shared" si="10"/>
        <v>0</v>
      </c>
      <c r="AF42" s="156">
        <f t="shared" si="10"/>
        <v>0</v>
      </c>
      <c r="AG42" s="156">
        <f t="shared" si="10"/>
        <v>0</v>
      </c>
      <c r="AH42" s="156">
        <f t="shared" si="10"/>
        <v>20800</v>
      </c>
      <c r="AI42" s="156">
        <f t="shared" si="10"/>
        <v>0</v>
      </c>
      <c r="AJ42" s="156">
        <f>SUM(P42:AI42)</f>
        <v>20800</v>
      </c>
      <c r="AK42" s="148" t="s">
        <v>391</v>
      </c>
      <c r="AS42" s="190" t="str">
        <f>A417</f>
        <v>Common Facilities Appliances</v>
      </c>
    </row>
    <row r="43" spans="1:45" ht="14.45" thickBot="1">
      <c r="A43" s="680" t="str">
        <f>"Green Replacement "&amp;A35</f>
        <v>Green Replacement Curb and Gutter</v>
      </c>
      <c r="B43" s="681"/>
      <c r="C43" s="681"/>
      <c r="D43" s="681"/>
      <c r="E43" s="681"/>
      <c r="F43" s="681"/>
      <c r="G43" s="202">
        <f>G41</f>
        <v>800</v>
      </c>
      <c r="H43" s="204" t="str">
        <f>H42</f>
        <v>per linear ft.</v>
      </c>
      <c r="I43" s="455">
        <v>26</v>
      </c>
      <c r="J43" s="213">
        <f>G43*I43</f>
        <v>20800</v>
      </c>
      <c r="K43" s="629"/>
      <c r="L43" s="630"/>
      <c r="M43" s="661"/>
      <c r="N43" s="633"/>
      <c r="O43" s="159">
        <f>IF($B$38=0,J43,0)</f>
        <v>20800</v>
      </c>
      <c r="P43" s="156">
        <f t="shared" ref="P43:AI43" si="11">IF(OR(($B$38+YEAR($I$1))=P40,($B$36+$B$38+YEAR($I$1))=P40,($B$36*2+$B$38+YEAR($I$1))=P40,($B$36*3+$B$38+YEAR($I$1))=P40,($B$36*4+$B$38+YEAR($I$1))=P40,($B$36*5+$B$38+YEAR($I$1))=P40),$G$43*$I$43,0)</f>
        <v>0</v>
      </c>
      <c r="Q43" s="156">
        <f t="shared" si="11"/>
        <v>0</v>
      </c>
      <c r="R43" s="156">
        <f t="shared" si="11"/>
        <v>0</v>
      </c>
      <c r="S43" s="156">
        <f t="shared" si="11"/>
        <v>0</v>
      </c>
      <c r="T43" s="156">
        <f t="shared" si="11"/>
        <v>0</v>
      </c>
      <c r="U43" s="156">
        <f t="shared" si="11"/>
        <v>0</v>
      </c>
      <c r="V43" s="156">
        <f t="shared" si="11"/>
        <v>0</v>
      </c>
      <c r="W43" s="156">
        <f t="shared" si="11"/>
        <v>0</v>
      </c>
      <c r="X43" s="156">
        <f t="shared" si="11"/>
        <v>0</v>
      </c>
      <c r="Y43" s="156">
        <f t="shared" si="11"/>
        <v>0</v>
      </c>
      <c r="Z43" s="156">
        <f t="shared" si="11"/>
        <v>0</v>
      </c>
      <c r="AA43" s="156">
        <f t="shared" si="11"/>
        <v>0</v>
      </c>
      <c r="AB43" s="156">
        <f t="shared" si="11"/>
        <v>0</v>
      </c>
      <c r="AC43" s="156">
        <f t="shared" si="11"/>
        <v>0</v>
      </c>
      <c r="AD43" s="156">
        <f t="shared" si="11"/>
        <v>0</v>
      </c>
      <c r="AE43" s="156">
        <f t="shared" si="11"/>
        <v>0</v>
      </c>
      <c r="AF43" s="156">
        <f t="shared" si="11"/>
        <v>0</v>
      </c>
      <c r="AG43" s="156">
        <f t="shared" si="11"/>
        <v>0</v>
      </c>
      <c r="AH43" s="156">
        <f t="shared" si="11"/>
        <v>20800</v>
      </c>
      <c r="AI43" s="156">
        <f t="shared" si="11"/>
        <v>0</v>
      </c>
      <c r="AJ43" s="156">
        <f>SUM(P43:AI43)</f>
        <v>20800</v>
      </c>
      <c r="AK43" s="183">
        <f>IF((AJ43-AJ42)&lt;0,0,(AJ43-AJ42))</f>
        <v>0</v>
      </c>
      <c r="AL43" s="183"/>
      <c r="AM43" s="183"/>
      <c r="AN43" s="183"/>
      <c r="AO43" s="183"/>
      <c r="AS43" s="190" t="str">
        <f>A427</f>
        <v>Common Area Finishes</v>
      </c>
    </row>
    <row r="44" spans="1:45" ht="13.15" customHeight="1" thickBot="1">
      <c r="A44" s="196" t="s">
        <v>403</v>
      </c>
      <c r="AS44" s="190" t="str">
        <f>A437</f>
        <v>Common-Other 1 (Specify)</v>
      </c>
    </row>
    <row r="45" spans="1:45" ht="14.45" thickBot="1">
      <c r="A45" s="640" t="s">
        <v>404</v>
      </c>
      <c r="B45" s="641"/>
      <c r="C45" s="641"/>
      <c r="D45" s="641"/>
      <c r="E45" s="641"/>
      <c r="F45" s="641"/>
      <c r="G45" s="641"/>
      <c r="H45" s="641"/>
      <c r="I45" s="641"/>
      <c r="J45" s="641"/>
      <c r="K45" s="641"/>
      <c r="L45" s="641"/>
      <c r="M45" s="641"/>
      <c r="N45" s="642"/>
      <c r="AS45" s="190" t="str">
        <f>A447</f>
        <v>Common-Other 2 (Specify)</v>
      </c>
    </row>
    <row r="46" spans="1:45" ht="15">
      <c r="A46" s="164" t="s">
        <v>351</v>
      </c>
      <c r="B46" s="450">
        <v>20</v>
      </c>
      <c r="C46" s="165"/>
      <c r="D46" s="662" t="s">
        <v>272</v>
      </c>
      <c r="E46" s="663"/>
      <c r="F46" s="649"/>
      <c r="G46" s="650"/>
      <c r="H46" s="650"/>
      <c r="I46" s="650"/>
      <c r="J46" s="650"/>
      <c r="K46" s="650"/>
      <c r="L46" s="650"/>
      <c r="M46" s="650"/>
      <c r="N46" s="651"/>
      <c r="AS46" s="190" t="str">
        <f>A457</f>
        <v>Common-Other 3 (Specify)</v>
      </c>
    </row>
    <row r="47" spans="1:45" ht="15.6" thickBot="1">
      <c r="A47" s="163" t="s">
        <v>353</v>
      </c>
      <c r="B47" s="451">
        <v>1991</v>
      </c>
      <c r="C47" s="162"/>
      <c r="D47" s="664"/>
      <c r="E47" s="665"/>
      <c r="F47" s="652"/>
      <c r="G47" s="653"/>
      <c r="H47" s="653"/>
      <c r="I47" s="653"/>
      <c r="J47" s="653"/>
      <c r="K47" s="653"/>
      <c r="L47" s="653"/>
      <c r="M47" s="653"/>
      <c r="N47" s="654"/>
      <c r="AS47" s="190" t="str">
        <f>A467</f>
        <v>Common-Other 4 (Specify)</v>
      </c>
    </row>
    <row r="48" spans="1:45" ht="15.6" thickBot="1">
      <c r="A48" s="171" t="s">
        <v>355</v>
      </c>
      <c r="B48" s="172">
        <f>IF(B46-((YEAR(I1))-B47)&gt;0,(B46-((YEAR(I1))-B47)),0)</f>
        <v>1</v>
      </c>
      <c r="C48" s="173"/>
      <c r="D48" s="666"/>
      <c r="E48" s="667"/>
      <c r="F48" s="643"/>
      <c r="G48" s="644"/>
      <c r="H48" s="644"/>
      <c r="I48" s="644"/>
      <c r="J48" s="644"/>
      <c r="K48" s="644"/>
      <c r="L48" s="644"/>
      <c r="M48" s="644"/>
      <c r="N48" s="645"/>
      <c r="O48" s="640" t="str">
        <f>A45</f>
        <v>Pedestrian Paving</v>
      </c>
      <c r="P48" s="641"/>
      <c r="Q48" s="641"/>
      <c r="R48" s="641"/>
      <c r="S48" s="641"/>
      <c r="T48" s="641"/>
      <c r="U48" s="641"/>
      <c r="V48" s="641"/>
      <c r="W48" s="641"/>
      <c r="X48" s="641"/>
      <c r="Y48" s="642"/>
      <c r="Z48" s="640" t="str">
        <f>A45</f>
        <v>Pedestrian Paving</v>
      </c>
      <c r="AA48" s="641"/>
      <c r="AB48" s="641"/>
      <c r="AC48" s="641"/>
      <c r="AD48" s="641"/>
      <c r="AE48" s="641"/>
      <c r="AF48" s="641"/>
      <c r="AG48" s="641"/>
      <c r="AH48" s="641"/>
      <c r="AI48" s="641"/>
      <c r="AJ48" s="642"/>
      <c r="AS48" s="190" t="str">
        <f>A477</f>
        <v>Common-Other 5 (Specify)</v>
      </c>
    </row>
    <row r="49" spans="1:45">
      <c r="A49" s="646" t="s">
        <v>357</v>
      </c>
      <c r="B49" s="647"/>
      <c r="C49" s="647"/>
      <c r="D49" s="636"/>
      <c r="E49" s="636"/>
      <c r="F49" s="636"/>
      <c r="G49" s="636" t="s">
        <v>358</v>
      </c>
      <c r="H49" s="636" t="s">
        <v>359</v>
      </c>
      <c r="I49" s="636" t="s">
        <v>360</v>
      </c>
      <c r="J49" s="636" t="s">
        <v>361</v>
      </c>
      <c r="K49" s="636" t="s">
        <v>362</v>
      </c>
      <c r="L49" s="636" t="s">
        <v>363</v>
      </c>
      <c r="M49" s="636" t="s">
        <v>364</v>
      </c>
      <c r="N49" s="638" t="s">
        <v>365</v>
      </c>
      <c r="O49" s="672" t="s">
        <v>366</v>
      </c>
      <c r="P49" s="167" t="s">
        <v>367</v>
      </c>
      <c r="Q49" s="167" t="s">
        <v>368</v>
      </c>
      <c r="R49" s="167" t="s">
        <v>369</v>
      </c>
      <c r="S49" s="167" t="s">
        <v>370</v>
      </c>
      <c r="T49" s="167" t="s">
        <v>371</v>
      </c>
      <c r="U49" s="167" t="s">
        <v>372</v>
      </c>
      <c r="V49" s="167" t="s">
        <v>373</v>
      </c>
      <c r="W49" s="167" t="s">
        <v>374</v>
      </c>
      <c r="X49" s="167" t="s">
        <v>375</v>
      </c>
      <c r="Y49" s="168" t="s">
        <v>376</v>
      </c>
      <c r="Z49" s="178" t="s">
        <v>377</v>
      </c>
      <c r="AA49" s="179" t="s">
        <v>378</v>
      </c>
      <c r="AB49" s="179" t="s">
        <v>379</v>
      </c>
      <c r="AC49" s="179" t="s">
        <v>380</v>
      </c>
      <c r="AD49" s="179" t="s">
        <v>381</v>
      </c>
      <c r="AE49" s="179" t="s">
        <v>382</v>
      </c>
      <c r="AF49" s="179" t="s">
        <v>383</v>
      </c>
      <c r="AG49" s="179" t="s">
        <v>384</v>
      </c>
      <c r="AH49" s="179" t="s">
        <v>385</v>
      </c>
      <c r="AI49" s="180" t="s">
        <v>386</v>
      </c>
      <c r="AJ49" s="674" t="s">
        <v>387</v>
      </c>
      <c r="AS49" s="190" t="str">
        <f>A487</f>
        <v>Common-Other 6 (Specify)</v>
      </c>
    </row>
    <row r="50" spans="1:45">
      <c r="A50" s="648"/>
      <c r="B50" s="637"/>
      <c r="C50" s="637"/>
      <c r="D50" s="637"/>
      <c r="E50" s="637"/>
      <c r="F50" s="637"/>
      <c r="G50" s="637"/>
      <c r="H50" s="637"/>
      <c r="I50" s="637"/>
      <c r="J50" s="637"/>
      <c r="K50" s="637"/>
      <c r="L50" s="637"/>
      <c r="M50" s="637"/>
      <c r="N50" s="639"/>
      <c r="O50" s="673"/>
      <c r="P50" s="166">
        <f>YEAR($I$1)+1</f>
        <v>2011</v>
      </c>
      <c r="Q50" s="166">
        <f>YEAR($I$1)+2</f>
        <v>2012</v>
      </c>
      <c r="R50" s="166">
        <f>YEAR($I$1)+3</f>
        <v>2013</v>
      </c>
      <c r="S50" s="166">
        <f>YEAR($I$1)+4</f>
        <v>2014</v>
      </c>
      <c r="T50" s="166">
        <f>YEAR($I$1)+5</f>
        <v>2015</v>
      </c>
      <c r="U50" s="166">
        <f>YEAR($I$1)+6</f>
        <v>2016</v>
      </c>
      <c r="V50" s="166">
        <f>YEAR($I$1)+7</f>
        <v>2017</v>
      </c>
      <c r="W50" s="166">
        <f>YEAR($I$1)+8</f>
        <v>2018</v>
      </c>
      <c r="X50" s="166">
        <f>YEAR($I$1)+9</f>
        <v>2019</v>
      </c>
      <c r="Y50" s="169">
        <f>YEAR($I$1)+10</f>
        <v>2020</v>
      </c>
      <c r="Z50" s="174">
        <f>YEAR($I$1)+11</f>
        <v>2021</v>
      </c>
      <c r="AA50" s="166">
        <f>YEAR($I$1)+12</f>
        <v>2022</v>
      </c>
      <c r="AB50" s="166">
        <f>YEAR($I$1)+13</f>
        <v>2023</v>
      </c>
      <c r="AC50" s="166">
        <f>YEAR($I$1)+14</f>
        <v>2024</v>
      </c>
      <c r="AD50" s="166">
        <f>YEAR($I$1)+15</f>
        <v>2025</v>
      </c>
      <c r="AE50" s="166">
        <f>YEAR($I$1)+16</f>
        <v>2026</v>
      </c>
      <c r="AF50" s="166">
        <f>YEAR($I$1)+17</f>
        <v>2027</v>
      </c>
      <c r="AG50" s="166">
        <f>YEAR($I$1)+18</f>
        <v>2028</v>
      </c>
      <c r="AH50" s="166">
        <f>YEAR($I$1)+19</f>
        <v>2029</v>
      </c>
      <c r="AI50" s="175">
        <f>YEAR($I$1)+20</f>
        <v>2030</v>
      </c>
      <c r="AJ50" s="675"/>
      <c r="AS50" s="190" t="str">
        <f>A497</f>
        <v>Common-Other 7 (Specify)</v>
      </c>
    </row>
    <row r="51" spans="1:45" hidden="1">
      <c r="A51" s="623" t="str">
        <f>"Existing "&amp;A45</f>
        <v>Existing Pedestrian Paving</v>
      </c>
      <c r="B51" s="624"/>
      <c r="C51" s="624"/>
      <c r="D51" s="624"/>
      <c r="E51" s="624"/>
      <c r="F51" s="624"/>
      <c r="G51" s="170">
        <v>19</v>
      </c>
      <c r="H51" s="154" t="s">
        <v>350</v>
      </c>
      <c r="I51" s="155">
        <v>764</v>
      </c>
      <c r="J51" s="156">
        <f>G51*I51</f>
        <v>14516</v>
      </c>
      <c r="K51" s="625" t="s">
        <v>390</v>
      </c>
      <c r="L51" s="626"/>
      <c r="M51" s="659" t="str">
        <f>IF(OR(ISERROR(B47+B46*(1-(Controls!$B$28))),(B47+B46*(1-(Controls!$B$28)))=0),"",IF((B47+B46*(1-(Controls!$B$28)))&lt;=StartInput!$F$25,"Replace","Evaluate"))</f>
        <v>Replace</v>
      </c>
      <c r="N51" s="631" t="s">
        <v>205</v>
      </c>
      <c r="O51" s="159">
        <f>IF($B$48=0,J51,0)</f>
        <v>0</v>
      </c>
      <c r="P51" s="156">
        <f t="shared" ref="P51:AI51" si="12">IF(OR(($B$48+YEAR($I$1))=P50,($B$46+$B$48+YEAR($I$1))=P50,($B$46*2+$B$48+YEAR($I$1))=P50,($B$46*3+$B$48+YEAR($I$1))=P50,($B$46*4+$B$48+YEAR($I$1))=P50,($B$46*5+$B$48+YEAR($I$1))=P50),$G$51*$I$51,0)</f>
        <v>14516</v>
      </c>
      <c r="Q51" s="156">
        <f t="shared" si="12"/>
        <v>0</v>
      </c>
      <c r="R51" s="156">
        <f t="shared" si="12"/>
        <v>0</v>
      </c>
      <c r="S51" s="156">
        <f t="shared" si="12"/>
        <v>0</v>
      </c>
      <c r="T51" s="156">
        <f t="shared" si="12"/>
        <v>0</v>
      </c>
      <c r="U51" s="156">
        <f t="shared" si="12"/>
        <v>0</v>
      </c>
      <c r="V51" s="156">
        <f t="shared" si="12"/>
        <v>0</v>
      </c>
      <c r="W51" s="156">
        <f t="shared" si="12"/>
        <v>0</v>
      </c>
      <c r="X51" s="156">
        <f t="shared" si="12"/>
        <v>0</v>
      </c>
      <c r="Y51" s="156">
        <f t="shared" si="12"/>
        <v>0</v>
      </c>
      <c r="Z51" s="156">
        <f t="shared" si="12"/>
        <v>0</v>
      </c>
      <c r="AA51" s="156">
        <f t="shared" si="12"/>
        <v>0</v>
      </c>
      <c r="AB51" s="156">
        <f t="shared" si="12"/>
        <v>0</v>
      </c>
      <c r="AC51" s="156">
        <f t="shared" si="12"/>
        <v>0</v>
      </c>
      <c r="AD51" s="156">
        <f t="shared" si="12"/>
        <v>0</v>
      </c>
      <c r="AE51" s="156">
        <f t="shared" si="12"/>
        <v>0</v>
      </c>
      <c r="AF51" s="156">
        <f t="shared" si="12"/>
        <v>0</v>
      </c>
      <c r="AG51" s="156">
        <f t="shared" si="12"/>
        <v>0</v>
      </c>
      <c r="AH51" s="156">
        <f t="shared" si="12"/>
        <v>0</v>
      </c>
      <c r="AI51" s="156">
        <f t="shared" si="12"/>
        <v>0</v>
      </c>
      <c r="AJ51" s="156">
        <f>SUM(P51:AI51)</f>
        <v>14516</v>
      </c>
      <c r="AS51" s="190" t="str">
        <f>A507</f>
        <v>Common-Other 8 (Specify)</v>
      </c>
    </row>
    <row r="52" spans="1:45">
      <c r="A52" s="623" t="str">
        <f>"Standard "&amp;A45</f>
        <v>Standard Pedestrian Paving</v>
      </c>
      <c r="B52" s="624"/>
      <c r="C52" s="624"/>
      <c r="D52" s="624"/>
      <c r="E52" s="624"/>
      <c r="F52" s="624"/>
      <c r="G52" s="452">
        <v>19</v>
      </c>
      <c r="H52" s="453" t="s">
        <v>350</v>
      </c>
      <c r="I52" s="454">
        <v>764</v>
      </c>
      <c r="J52" s="156">
        <f>G52*I52</f>
        <v>14516</v>
      </c>
      <c r="K52" s="627"/>
      <c r="L52" s="628"/>
      <c r="M52" s="660"/>
      <c r="N52" s="632"/>
      <c r="O52" s="159">
        <f>IF($B$48=0,J52,0)</f>
        <v>0</v>
      </c>
      <c r="P52" s="156">
        <f t="shared" ref="P52:AI52" si="13">IF(OR(($B$48+YEAR($I$1))=P50,($B$46+$B$48+YEAR($I$1))=P50,($B$46*2+$B$48+YEAR($I$1))=P50,($B$46*3+$B$48+YEAR($I$1))=P50,($B$46*4+$B$48+YEAR($I$1))=P50,($B$46*5+$B$48+YEAR($I$1))=P50),$G$52*$I$52,0)</f>
        <v>14516</v>
      </c>
      <c r="Q52" s="156">
        <f t="shared" si="13"/>
        <v>0</v>
      </c>
      <c r="R52" s="156">
        <f t="shared" si="13"/>
        <v>0</v>
      </c>
      <c r="S52" s="156">
        <f t="shared" si="13"/>
        <v>0</v>
      </c>
      <c r="T52" s="156">
        <f t="shared" si="13"/>
        <v>0</v>
      </c>
      <c r="U52" s="156">
        <f t="shared" si="13"/>
        <v>0</v>
      </c>
      <c r="V52" s="156">
        <f t="shared" si="13"/>
        <v>0</v>
      </c>
      <c r="W52" s="156">
        <f t="shared" si="13"/>
        <v>0</v>
      </c>
      <c r="X52" s="156">
        <f t="shared" si="13"/>
        <v>0</v>
      </c>
      <c r="Y52" s="156">
        <f t="shared" si="13"/>
        <v>0</v>
      </c>
      <c r="Z52" s="156">
        <f t="shared" si="13"/>
        <v>0</v>
      </c>
      <c r="AA52" s="156">
        <f t="shared" si="13"/>
        <v>0</v>
      </c>
      <c r="AB52" s="156">
        <f t="shared" si="13"/>
        <v>0</v>
      </c>
      <c r="AC52" s="156">
        <f t="shared" si="13"/>
        <v>0</v>
      </c>
      <c r="AD52" s="156">
        <f t="shared" si="13"/>
        <v>0</v>
      </c>
      <c r="AE52" s="156">
        <f t="shared" si="13"/>
        <v>0</v>
      </c>
      <c r="AF52" s="156">
        <f t="shared" si="13"/>
        <v>0</v>
      </c>
      <c r="AG52" s="156">
        <f t="shared" si="13"/>
        <v>0</v>
      </c>
      <c r="AH52" s="156">
        <f t="shared" si="13"/>
        <v>0</v>
      </c>
      <c r="AI52" s="156">
        <f t="shared" si="13"/>
        <v>0</v>
      </c>
      <c r="AJ52" s="156">
        <f>SUM(P52:AI52)</f>
        <v>14516</v>
      </c>
      <c r="AK52" s="148" t="s">
        <v>391</v>
      </c>
      <c r="AS52" s="190" t="str">
        <f>A517</f>
        <v>Common-Other 9 (Specify)</v>
      </c>
    </row>
    <row r="53" spans="1:45" ht="14.45" thickBot="1">
      <c r="A53" s="634" t="str">
        <f>"Green Replacement "&amp;A45</f>
        <v>Green Replacement Pedestrian Paving</v>
      </c>
      <c r="B53" s="635"/>
      <c r="C53" s="635"/>
      <c r="D53" s="635"/>
      <c r="E53" s="635"/>
      <c r="F53" s="635"/>
      <c r="G53" s="202">
        <f>G52</f>
        <v>19</v>
      </c>
      <c r="H53" s="204" t="str">
        <f>H52</f>
        <v>per linear ft.</v>
      </c>
      <c r="I53" s="455">
        <v>900</v>
      </c>
      <c r="J53" s="161">
        <f>G53*I53</f>
        <v>17100</v>
      </c>
      <c r="K53" s="629"/>
      <c r="L53" s="630"/>
      <c r="M53" s="661"/>
      <c r="N53" s="633"/>
      <c r="O53" s="159">
        <f>IF($B$48=0,J53,0)</f>
        <v>0</v>
      </c>
      <c r="P53" s="156">
        <f t="shared" ref="P53:AI53" si="14">IF(OR(($B$48+YEAR($I$1))=P50,($B$46+$B$48+YEAR($I$1))=P50,($B$46*2+$B$48+YEAR($I$1))=P50,($B$46*3+$B$48+YEAR($I$1))=P50,($B$46*4+$B$48+YEAR($I$1))=P50,($B$46*5+$B$48+YEAR($I$1))=P50),$G$53*$I$53,0)</f>
        <v>17100</v>
      </c>
      <c r="Q53" s="156">
        <f t="shared" si="14"/>
        <v>0</v>
      </c>
      <c r="R53" s="156">
        <f t="shared" si="14"/>
        <v>0</v>
      </c>
      <c r="S53" s="156">
        <f t="shared" si="14"/>
        <v>0</v>
      </c>
      <c r="T53" s="156">
        <f t="shared" si="14"/>
        <v>0</v>
      </c>
      <c r="U53" s="156">
        <f t="shared" si="14"/>
        <v>0</v>
      </c>
      <c r="V53" s="156">
        <f t="shared" si="14"/>
        <v>0</v>
      </c>
      <c r="W53" s="156">
        <f t="shared" si="14"/>
        <v>0</v>
      </c>
      <c r="X53" s="156">
        <f t="shared" si="14"/>
        <v>0</v>
      </c>
      <c r="Y53" s="156">
        <f t="shared" si="14"/>
        <v>0</v>
      </c>
      <c r="Z53" s="156">
        <f t="shared" si="14"/>
        <v>0</v>
      </c>
      <c r="AA53" s="156">
        <f t="shared" si="14"/>
        <v>0</v>
      </c>
      <c r="AB53" s="156">
        <f t="shared" si="14"/>
        <v>0</v>
      </c>
      <c r="AC53" s="156">
        <f t="shared" si="14"/>
        <v>0</v>
      </c>
      <c r="AD53" s="156">
        <f t="shared" si="14"/>
        <v>0</v>
      </c>
      <c r="AE53" s="156">
        <f t="shared" si="14"/>
        <v>0</v>
      </c>
      <c r="AF53" s="156">
        <f t="shared" si="14"/>
        <v>0</v>
      </c>
      <c r="AG53" s="156">
        <f t="shared" si="14"/>
        <v>0</v>
      </c>
      <c r="AH53" s="156">
        <f t="shared" si="14"/>
        <v>0</v>
      </c>
      <c r="AI53" s="156">
        <f t="shared" si="14"/>
        <v>0</v>
      </c>
      <c r="AJ53" s="156">
        <f>SUM(P53:AI53)</f>
        <v>17100</v>
      </c>
      <c r="AK53" s="183">
        <f>IF((AJ53-AJ52)&lt;0,0,(AJ53-AJ52))</f>
        <v>2584</v>
      </c>
      <c r="AL53" s="183"/>
      <c r="AM53" s="183"/>
      <c r="AN53" s="183"/>
      <c r="AO53" s="183"/>
      <c r="AS53" s="190" t="str">
        <f>A527</f>
        <v>Common-Other 10 (Specify)</v>
      </c>
    </row>
    <row r="54" spans="1:45" ht="13.15" customHeight="1" thickBot="1">
      <c r="A54" s="196" t="s">
        <v>405</v>
      </c>
    </row>
    <row r="55" spans="1:45" ht="14.45" thickBot="1">
      <c r="A55" s="640" t="s">
        <v>406</v>
      </c>
      <c r="B55" s="641"/>
      <c r="C55" s="641"/>
      <c r="D55" s="641"/>
      <c r="E55" s="641"/>
      <c r="F55" s="641"/>
      <c r="G55" s="641"/>
      <c r="H55" s="641"/>
      <c r="I55" s="641"/>
      <c r="J55" s="641"/>
      <c r="K55" s="641"/>
      <c r="L55" s="641"/>
      <c r="M55" s="641"/>
      <c r="N55" s="642"/>
      <c r="AS55" s="190" t="str">
        <f>A547</f>
        <v>Carports/Surface Garage</v>
      </c>
    </row>
    <row r="56" spans="1:45" ht="15">
      <c r="A56" s="164" t="s">
        <v>351</v>
      </c>
      <c r="B56" s="450">
        <v>18</v>
      </c>
      <c r="C56" s="165"/>
      <c r="D56" s="662" t="s">
        <v>272</v>
      </c>
      <c r="E56" s="663"/>
      <c r="F56" s="649"/>
      <c r="G56" s="650"/>
      <c r="H56" s="650"/>
      <c r="I56" s="650"/>
      <c r="J56" s="650"/>
      <c r="K56" s="650"/>
      <c r="L56" s="650"/>
      <c r="M56" s="650"/>
      <c r="N56" s="651"/>
      <c r="AS56" s="190" t="str">
        <f>A557</f>
        <v>Foundation</v>
      </c>
    </row>
    <row r="57" spans="1:45" ht="15.6" thickBot="1">
      <c r="A57" s="163" t="s">
        <v>353</v>
      </c>
      <c r="B57" s="451">
        <v>1992</v>
      </c>
      <c r="C57" s="162"/>
      <c r="D57" s="664"/>
      <c r="E57" s="665"/>
      <c r="F57" s="652"/>
      <c r="G57" s="653"/>
      <c r="H57" s="653"/>
      <c r="I57" s="653"/>
      <c r="J57" s="653"/>
      <c r="K57" s="653"/>
      <c r="L57" s="653"/>
      <c r="M57" s="653"/>
      <c r="N57" s="654"/>
      <c r="AS57" s="190" t="str">
        <f>A567</f>
        <v>Foundation Waterproofing</v>
      </c>
    </row>
    <row r="58" spans="1:45" ht="15.6" thickBot="1">
      <c r="A58" s="171" t="s">
        <v>355</v>
      </c>
      <c r="B58" s="172">
        <f>IF(B56-((YEAR(I1))-B57)&gt;0,(B56-((YEAR(I1))-B57)),0)</f>
        <v>0</v>
      </c>
      <c r="C58" s="173"/>
      <c r="D58" s="666"/>
      <c r="E58" s="667"/>
      <c r="F58" s="643"/>
      <c r="G58" s="644"/>
      <c r="H58" s="644"/>
      <c r="I58" s="644"/>
      <c r="J58" s="644"/>
      <c r="K58" s="644"/>
      <c r="L58" s="644"/>
      <c r="M58" s="644"/>
      <c r="N58" s="645"/>
      <c r="O58" s="640" t="str">
        <f>A55</f>
        <v>Signage</v>
      </c>
      <c r="P58" s="641"/>
      <c r="Q58" s="641"/>
      <c r="R58" s="641"/>
      <c r="S58" s="641"/>
      <c r="T58" s="641"/>
      <c r="U58" s="641"/>
      <c r="V58" s="641"/>
      <c r="W58" s="641"/>
      <c r="X58" s="641"/>
      <c r="Y58" s="642"/>
      <c r="Z58" s="640" t="str">
        <f>A55</f>
        <v>Signage</v>
      </c>
      <c r="AA58" s="641"/>
      <c r="AB58" s="641"/>
      <c r="AC58" s="641"/>
      <c r="AD58" s="641"/>
      <c r="AE58" s="641"/>
      <c r="AF58" s="641"/>
      <c r="AG58" s="641"/>
      <c r="AH58" s="641"/>
      <c r="AI58" s="641"/>
      <c r="AJ58" s="642"/>
      <c r="AS58" s="190" t="str">
        <f>A577</f>
        <v>Building Slab</v>
      </c>
    </row>
    <row r="59" spans="1:45">
      <c r="A59" s="646" t="s">
        <v>357</v>
      </c>
      <c r="B59" s="647"/>
      <c r="C59" s="647"/>
      <c r="D59" s="636"/>
      <c r="E59" s="636"/>
      <c r="F59" s="636"/>
      <c r="G59" s="636" t="s">
        <v>358</v>
      </c>
      <c r="H59" s="636" t="s">
        <v>359</v>
      </c>
      <c r="I59" s="636" t="s">
        <v>360</v>
      </c>
      <c r="J59" s="636" t="s">
        <v>361</v>
      </c>
      <c r="K59" s="636" t="s">
        <v>362</v>
      </c>
      <c r="L59" s="636" t="s">
        <v>363</v>
      </c>
      <c r="M59" s="636" t="s">
        <v>364</v>
      </c>
      <c r="N59" s="638" t="s">
        <v>365</v>
      </c>
      <c r="O59" s="672" t="s">
        <v>366</v>
      </c>
      <c r="P59" s="167" t="s">
        <v>367</v>
      </c>
      <c r="Q59" s="167" t="s">
        <v>368</v>
      </c>
      <c r="R59" s="167" t="s">
        <v>369</v>
      </c>
      <c r="S59" s="167" t="s">
        <v>370</v>
      </c>
      <c r="T59" s="167" t="s">
        <v>371</v>
      </c>
      <c r="U59" s="167" t="s">
        <v>372</v>
      </c>
      <c r="V59" s="167" t="s">
        <v>373</v>
      </c>
      <c r="W59" s="167" t="s">
        <v>374</v>
      </c>
      <c r="X59" s="167" t="s">
        <v>375</v>
      </c>
      <c r="Y59" s="168" t="s">
        <v>376</v>
      </c>
      <c r="Z59" s="178" t="s">
        <v>377</v>
      </c>
      <c r="AA59" s="179" t="s">
        <v>378</v>
      </c>
      <c r="AB59" s="179" t="s">
        <v>379</v>
      </c>
      <c r="AC59" s="179" t="s">
        <v>380</v>
      </c>
      <c r="AD59" s="179" t="s">
        <v>381</v>
      </c>
      <c r="AE59" s="179" t="s">
        <v>382</v>
      </c>
      <c r="AF59" s="179" t="s">
        <v>383</v>
      </c>
      <c r="AG59" s="179" t="s">
        <v>384</v>
      </c>
      <c r="AH59" s="179" t="s">
        <v>385</v>
      </c>
      <c r="AI59" s="180" t="s">
        <v>386</v>
      </c>
      <c r="AJ59" s="674" t="s">
        <v>387</v>
      </c>
      <c r="AS59" s="190" t="str">
        <f>A587</f>
        <v>Roofs</v>
      </c>
    </row>
    <row r="60" spans="1:45">
      <c r="A60" s="648"/>
      <c r="B60" s="637"/>
      <c r="C60" s="637"/>
      <c r="D60" s="637"/>
      <c r="E60" s="637"/>
      <c r="F60" s="637"/>
      <c r="G60" s="637"/>
      <c r="H60" s="637"/>
      <c r="I60" s="637"/>
      <c r="J60" s="637"/>
      <c r="K60" s="637"/>
      <c r="L60" s="637"/>
      <c r="M60" s="637"/>
      <c r="N60" s="639"/>
      <c r="O60" s="673"/>
      <c r="P60" s="166">
        <f>YEAR($I$1)+1</f>
        <v>2011</v>
      </c>
      <c r="Q60" s="166">
        <f>YEAR($I$1)+2</f>
        <v>2012</v>
      </c>
      <c r="R60" s="166">
        <f>YEAR($I$1)+3</f>
        <v>2013</v>
      </c>
      <c r="S60" s="166">
        <f>YEAR($I$1)+4</f>
        <v>2014</v>
      </c>
      <c r="T60" s="166">
        <f>YEAR($I$1)+5</f>
        <v>2015</v>
      </c>
      <c r="U60" s="166">
        <f>YEAR($I$1)+6</f>
        <v>2016</v>
      </c>
      <c r="V60" s="166">
        <f>YEAR($I$1)+7</f>
        <v>2017</v>
      </c>
      <c r="W60" s="166">
        <f>YEAR($I$1)+8</f>
        <v>2018</v>
      </c>
      <c r="X60" s="166">
        <f>YEAR($I$1)+9</f>
        <v>2019</v>
      </c>
      <c r="Y60" s="169">
        <f>YEAR($I$1)+10</f>
        <v>2020</v>
      </c>
      <c r="Z60" s="174">
        <f>YEAR($I$1)+11</f>
        <v>2021</v>
      </c>
      <c r="AA60" s="166">
        <f>YEAR($I$1)+12</f>
        <v>2022</v>
      </c>
      <c r="AB60" s="166">
        <f>YEAR($I$1)+13</f>
        <v>2023</v>
      </c>
      <c r="AC60" s="166">
        <f>YEAR($I$1)+14</f>
        <v>2024</v>
      </c>
      <c r="AD60" s="166">
        <f>YEAR($I$1)+15</f>
        <v>2025</v>
      </c>
      <c r="AE60" s="166">
        <f>YEAR($I$1)+16</f>
        <v>2026</v>
      </c>
      <c r="AF60" s="166">
        <f>YEAR($I$1)+17</f>
        <v>2027</v>
      </c>
      <c r="AG60" s="166">
        <f>YEAR($I$1)+18</f>
        <v>2028</v>
      </c>
      <c r="AH60" s="166">
        <f>YEAR($I$1)+19</f>
        <v>2029</v>
      </c>
      <c r="AI60" s="175">
        <f>YEAR($I$1)+20</f>
        <v>2030</v>
      </c>
      <c r="AJ60" s="675"/>
      <c r="AS60" s="190" t="str">
        <f>A603</f>
        <v>Exterior Walls - Structural</v>
      </c>
    </row>
    <row r="61" spans="1:45" hidden="1">
      <c r="A61" s="623" t="str">
        <f>"Existing "&amp;A55</f>
        <v>Existing Signage</v>
      </c>
      <c r="B61" s="624"/>
      <c r="C61" s="624"/>
      <c r="D61" s="624"/>
      <c r="E61" s="624"/>
      <c r="F61" s="624"/>
      <c r="G61" s="170">
        <v>100</v>
      </c>
      <c r="H61" s="154" t="s">
        <v>347</v>
      </c>
      <c r="I61" s="155">
        <v>35</v>
      </c>
      <c r="J61" s="156">
        <f>G61*I61</f>
        <v>3500</v>
      </c>
      <c r="K61" s="625" t="s">
        <v>390</v>
      </c>
      <c r="L61" s="626"/>
      <c r="M61" s="659" t="str">
        <f>IF(OR(ISERROR(B57+B56*(1-(Controls!$B$28))),(B57+B56*(1-(Controls!$B$28)))=0),"",IF((B57+B56*(1-(Controls!$B$28)))&lt;=StartInput!$F$25,"Replace","Evaluate"))</f>
        <v>Replace</v>
      </c>
      <c r="N61" s="631" t="s">
        <v>205</v>
      </c>
      <c r="O61" s="159">
        <f>IF($B$58=0,J61,0)</f>
        <v>3500</v>
      </c>
      <c r="P61" s="156">
        <f t="shared" ref="P61:AI61" si="15">IF(OR(($B$58+YEAR($I$1))=P60,($B$56+$B$58+YEAR($I$1))=P60,($B$56*2+$B$58+YEAR($I$1))=P60,($B$56*3+$B$58+YEAR($I$1))=P60,($B$56*4+$B$58+YEAR($I$1))=P60,($B$56*5+$B$58+YEAR($I$1))=P60),$G$61*$I$61,0)</f>
        <v>0</v>
      </c>
      <c r="Q61" s="156">
        <f t="shared" si="15"/>
        <v>0</v>
      </c>
      <c r="R61" s="156">
        <f t="shared" si="15"/>
        <v>0</v>
      </c>
      <c r="S61" s="156">
        <f t="shared" si="15"/>
        <v>0</v>
      </c>
      <c r="T61" s="156">
        <f t="shared" si="15"/>
        <v>0</v>
      </c>
      <c r="U61" s="156">
        <f t="shared" si="15"/>
        <v>0</v>
      </c>
      <c r="V61" s="156">
        <f t="shared" si="15"/>
        <v>0</v>
      </c>
      <c r="W61" s="156">
        <f t="shared" si="15"/>
        <v>0</v>
      </c>
      <c r="X61" s="156">
        <f t="shared" si="15"/>
        <v>0</v>
      </c>
      <c r="Y61" s="156">
        <f t="shared" si="15"/>
        <v>0</v>
      </c>
      <c r="Z61" s="156">
        <f t="shared" si="15"/>
        <v>0</v>
      </c>
      <c r="AA61" s="156">
        <f t="shared" si="15"/>
        <v>0</v>
      </c>
      <c r="AB61" s="156">
        <f t="shared" si="15"/>
        <v>0</v>
      </c>
      <c r="AC61" s="156">
        <f t="shared" si="15"/>
        <v>0</v>
      </c>
      <c r="AD61" s="156">
        <f t="shared" si="15"/>
        <v>0</v>
      </c>
      <c r="AE61" s="156">
        <f t="shared" si="15"/>
        <v>0</v>
      </c>
      <c r="AF61" s="156">
        <f t="shared" si="15"/>
        <v>0</v>
      </c>
      <c r="AG61" s="156">
        <f t="shared" si="15"/>
        <v>3500</v>
      </c>
      <c r="AH61" s="156">
        <f t="shared" si="15"/>
        <v>0</v>
      </c>
      <c r="AI61" s="156">
        <f t="shared" si="15"/>
        <v>0</v>
      </c>
      <c r="AJ61" s="156">
        <f>SUM(P61:AI61)</f>
        <v>3500</v>
      </c>
      <c r="AS61" s="190" t="str">
        <f>A619</f>
        <v>Exterior Walls - Finishes</v>
      </c>
    </row>
    <row r="62" spans="1:45">
      <c r="A62" s="623" t="str">
        <f>"Standard "&amp;A55</f>
        <v>Standard Signage</v>
      </c>
      <c r="B62" s="624"/>
      <c r="C62" s="624"/>
      <c r="D62" s="624"/>
      <c r="E62" s="624"/>
      <c r="F62" s="624"/>
      <c r="G62" s="452">
        <f>G61</f>
        <v>100</v>
      </c>
      <c r="H62" s="453" t="s">
        <v>347</v>
      </c>
      <c r="I62" s="454">
        <v>35</v>
      </c>
      <c r="J62" s="156">
        <f>G62*I62</f>
        <v>3500</v>
      </c>
      <c r="K62" s="627"/>
      <c r="L62" s="628"/>
      <c r="M62" s="660"/>
      <c r="N62" s="632"/>
      <c r="O62" s="159">
        <f>IF($B$58=0,J62,0)</f>
        <v>3500</v>
      </c>
      <c r="P62" s="156">
        <f t="shared" ref="P62:AI62" si="16">IF(OR(($B$58+YEAR($I$1))=P60,($B$56+$B$58+YEAR($I$1))=P60,($B$56*2+$B$58+YEAR($I$1))=P60,($B$56*3+$B$58+YEAR($I$1))=P60,($B$56*4+$B$58+YEAR($I$1))=P60,($B$56*5+$B$58+YEAR($I$1))=P60),$G$62*$I$62,0)</f>
        <v>0</v>
      </c>
      <c r="Q62" s="156">
        <f t="shared" si="16"/>
        <v>0</v>
      </c>
      <c r="R62" s="156">
        <f t="shared" si="16"/>
        <v>0</v>
      </c>
      <c r="S62" s="156">
        <f t="shared" si="16"/>
        <v>0</v>
      </c>
      <c r="T62" s="156">
        <f t="shared" si="16"/>
        <v>0</v>
      </c>
      <c r="U62" s="156">
        <f t="shared" si="16"/>
        <v>0</v>
      </c>
      <c r="V62" s="156">
        <f t="shared" si="16"/>
        <v>0</v>
      </c>
      <c r="W62" s="156">
        <f t="shared" si="16"/>
        <v>0</v>
      </c>
      <c r="X62" s="156">
        <f t="shared" si="16"/>
        <v>0</v>
      </c>
      <c r="Y62" s="156">
        <f t="shared" si="16"/>
        <v>0</v>
      </c>
      <c r="Z62" s="156">
        <f t="shared" si="16"/>
        <v>0</v>
      </c>
      <c r="AA62" s="156">
        <f t="shared" si="16"/>
        <v>0</v>
      </c>
      <c r="AB62" s="156">
        <f t="shared" si="16"/>
        <v>0</v>
      </c>
      <c r="AC62" s="156">
        <f t="shared" si="16"/>
        <v>0</v>
      </c>
      <c r="AD62" s="156">
        <f t="shared" si="16"/>
        <v>0</v>
      </c>
      <c r="AE62" s="156">
        <f t="shared" si="16"/>
        <v>0</v>
      </c>
      <c r="AF62" s="156">
        <f t="shared" si="16"/>
        <v>0</v>
      </c>
      <c r="AG62" s="156">
        <f t="shared" si="16"/>
        <v>3500</v>
      </c>
      <c r="AH62" s="156">
        <f t="shared" si="16"/>
        <v>0</v>
      </c>
      <c r="AI62" s="156">
        <f t="shared" si="16"/>
        <v>0</v>
      </c>
      <c r="AJ62" s="156">
        <f>SUM(P62:AI62)</f>
        <v>3500</v>
      </c>
      <c r="AK62" s="148" t="s">
        <v>391</v>
      </c>
      <c r="AS62" s="190" t="str">
        <f>A629</f>
        <v>Canopies</v>
      </c>
    </row>
    <row r="63" spans="1:45" ht="14.45" thickBot="1">
      <c r="A63" s="634" t="str">
        <f>"Green Replacement "&amp;A55</f>
        <v>Green Replacement Signage</v>
      </c>
      <c r="B63" s="635"/>
      <c r="C63" s="635"/>
      <c r="D63" s="635"/>
      <c r="E63" s="635"/>
      <c r="F63" s="635"/>
      <c r="G63" s="202">
        <f>G62</f>
        <v>100</v>
      </c>
      <c r="H63" s="204" t="str">
        <f>H62</f>
        <v>each</v>
      </c>
      <c r="I63" s="455">
        <v>37</v>
      </c>
      <c r="J63" s="161">
        <f>G63*I63</f>
        <v>3700</v>
      </c>
      <c r="K63" s="629"/>
      <c r="L63" s="630"/>
      <c r="M63" s="661"/>
      <c r="N63" s="633"/>
      <c r="O63" s="159">
        <f>IF($B$58=0,J63,0)</f>
        <v>3700</v>
      </c>
      <c r="P63" s="156">
        <f t="shared" ref="P63:AI63" si="17">IF(OR(($B$58+YEAR($I$1))=P60,($B$56+$B$58+YEAR($I$1))=P60,($B$56*2+$B$58+YEAR($I$1))=P60,($B$56*3+$B$58+YEAR($I$1))=P60,($B$56*4+$B$58+YEAR($I$1))=P60,($B$56*5+$B$58+YEAR($I$1))=P60),$G$63*$I$63,0)</f>
        <v>0</v>
      </c>
      <c r="Q63" s="156">
        <f t="shared" si="17"/>
        <v>0</v>
      </c>
      <c r="R63" s="156">
        <f t="shared" si="17"/>
        <v>0</v>
      </c>
      <c r="S63" s="156">
        <f t="shared" si="17"/>
        <v>0</v>
      </c>
      <c r="T63" s="156">
        <f t="shared" si="17"/>
        <v>0</v>
      </c>
      <c r="U63" s="156">
        <f t="shared" si="17"/>
        <v>0</v>
      </c>
      <c r="V63" s="156">
        <f t="shared" si="17"/>
        <v>0</v>
      </c>
      <c r="W63" s="156">
        <f t="shared" si="17"/>
        <v>0</v>
      </c>
      <c r="X63" s="156">
        <f t="shared" si="17"/>
        <v>0</v>
      </c>
      <c r="Y63" s="156">
        <f t="shared" si="17"/>
        <v>0</v>
      </c>
      <c r="Z63" s="156">
        <f t="shared" si="17"/>
        <v>0</v>
      </c>
      <c r="AA63" s="156">
        <f t="shared" si="17"/>
        <v>0</v>
      </c>
      <c r="AB63" s="156">
        <f t="shared" si="17"/>
        <v>0</v>
      </c>
      <c r="AC63" s="156">
        <f t="shared" si="17"/>
        <v>0</v>
      </c>
      <c r="AD63" s="156">
        <f t="shared" si="17"/>
        <v>0</v>
      </c>
      <c r="AE63" s="156">
        <f t="shared" si="17"/>
        <v>0</v>
      </c>
      <c r="AF63" s="156">
        <f t="shared" si="17"/>
        <v>0</v>
      </c>
      <c r="AG63" s="156">
        <f t="shared" si="17"/>
        <v>3700</v>
      </c>
      <c r="AH63" s="156">
        <f t="shared" si="17"/>
        <v>0</v>
      </c>
      <c r="AI63" s="156">
        <f t="shared" si="17"/>
        <v>0</v>
      </c>
      <c r="AJ63" s="156">
        <f>SUM(P63:AI63)</f>
        <v>3700</v>
      </c>
      <c r="AK63" s="183">
        <f>IF((AJ63-AJ62)&lt;0,0,(AJ63-AJ62))</f>
        <v>200</v>
      </c>
      <c r="AL63" s="183"/>
      <c r="AM63" s="183"/>
      <c r="AN63" s="183"/>
      <c r="AO63" s="183"/>
      <c r="AS63" s="190" t="str">
        <f>A639</f>
        <v>Tuck-Pointing</v>
      </c>
    </row>
    <row r="64" spans="1:45" ht="13.15" customHeight="1" thickBot="1">
      <c r="A64" s="196" t="s">
        <v>407</v>
      </c>
      <c r="AS64" s="190" t="str">
        <f>A649</f>
        <v>Exterior Paint &amp; Caulking</v>
      </c>
    </row>
    <row r="65" spans="1:45" ht="14.45" thickBot="1">
      <c r="A65" s="640" t="s">
        <v>408</v>
      </c>
      <c r="B65" s="641"/>
      <c r="C65" s="641"/>
      <c r="D65" s="641"/>
      <c r="E65" s="641"/>
      <c r="F65" s="641"/>
      <c r="G65" s="641"/>
      <c r="H65" s="641"/>
      <c r="I65" s="641"/>
      <c r="J65" s="641"/>
      <c r="K65" s="641"/>
      <c r="L65" s="641"/>
      <c r="M65" s="641"/>
      <c r="N65" s="642"/>
      <c r="AS65" s="190" t="str">
        <f>A659</f>
        <v>Soffits</v>
      </c>
    </row>
    <row r="66" spans="1:45" ht="15">
      <c r="A66" s="164" t="s">
        <v>351</v>
      </c>
      <c r="B66" s="450">
        <v>19</v>
      </c>
      <c r="C66" s="165"/>
      <c r="D66" s="662" t="s">
        <v>272</v>
      </c>
      <c r="E66" s="663"/>
      <c r="F66" s="649"/>
      <c r="G66" s="650"/>
      <c r="H66" s="650"/>
      <c r="I66" s="650"/>
      <c r="J66" s="650"/>
      <c r="K66" s="650"/>
      <c r="L66" s="650"/>
      <c r="M66" s="650"/>
      <c r="N66" s="651"/>
      <c r="AS66" s="190" t="str">
        <f>A669</f>
        <v>Siding</v>
      </c>
    </row>
    <row r="67" spans="1:45" ht="15.6" thickBot="1">
      <c r="A67" s="163" t="s">
        <v>353</v>
      </c>
      <c r="B67" s="451">
        <v>1992</v>
      </c>
      <c r="C67" s="162"/>
      <c r="D67" s="664"/>
      <c r="E67" s="665"/>
      <c r="F67" s="652"/>
      <c r="G67" s="653"/>
      <c r="H67" s="653"/>
      <c r="I67" s="653"/>
      <c r="J67" s="653"/>
      <c r="K67" s="653"/>
      <c r="L67" s="653"/>
      <c r="M67" s="653"/>
      <c r="N67" s="654"/>
      <c r="AS67" s="190" t="str">
        <f>A679</f>
        <v>Exterior Stairwells/Fire Escapes</v>
      </c>
    </row>
    <row r="68" spans="1:45" ht="15.6" thickBot="1">
      <c r="A68" s="171" t="s">
        <v>355</v>
      </c>
      <c r="B68" s="172">
        <f>IF(B66-((YEAR(I1))-B67)&gt;0,(B66-((YEAR(I1))-B67)),0)</f>
        <v>1</v>
      </c>
      <c r="C68" s="173"/>
      <c r="D68" s="666"/>
      <c r="E68" s="667"/>
      <c r="F68" s="643"/>
      <c r="G68" s="644"/>
      <c r="H68" s="644"/>
      <c r="I68" s="644"/>
      <c r="J68" s="644"/>
      <c r="K68" s="644"/>
      <c r="L68" s="644"/>
      <c r="M68" s="644"/>
      <c r="N68" s="645"/>
      <c r="O68" s="640" t="str">
        <f>A65</f>
        <v>Water Lines/Mains</v>
      </c>
      <c r="P68" s="641"/>
      <c r="Q68" s="641"/>
      <c r="R68" s="641"/>
      <c r="S68" s="641"/>
      <c r="T68" s="641"/>
      <c r="U68" s="641"/>
      <c r="V68" s="641"/>
      <c r="W68" s="641"/>
      <c r="X68" s="641"/>
      <c r="Y68" s="642"/>
      <c r="Z68" s="640" t="str">
        <f>A65</f>
        <v>Water Lines/Mains</v>
      </c>
      <c r="AA68" s="641"/>
      <c r="AB68" s="641"/>
      <c r="AC68" s="641"/>
      <c r="AD68" s="641"/>
      <c r="AE68" s="641"/>
      <c r="AF68" s="641"/>
      <c r="AG68" s="641"/>
      <c r="AH68" s="641"/>
      <c r="AI68" s="641"/>
      <c r="AJ68" s="642"/>
      <c r="AS68" s="190" t="str">
        <f>A689</f>
        <v>Landings &amp; Railings</v>
      </c>
    </row>
    <row r="69" spans="1:45">
      <c r="A69" s="646" t="s">
        <v>357</v>
      </c>
      <c r="B69" s="647"/>
      <c r="C69" s="647"/>
      <c r="D69" s="636"/>
      <c r="E69" s="636"/>
      <c r="F69" s="636"/>
      <c r="G69" s="636" t="s">
        <v>358</v>
      </c>
      <c r="H69" s="636" t="s">
        <v>359</v>
      </c>
      <c r="I69" s="636" t="s">
        <v>360</v>
      </c>
      <c r="J69" s="636" t="s">
        <v>361</v>
      </c>
      <c r="K69" s="636" t="s">
        <v>362</v>
      </c>
      <c r="L69" s="636" t="s">
        <v>363</v>
      </c>
      <c r="M69" s="636" t="s">
        <v>364</v>
      </c>
      <c r="N69" s="638" t="s">
        <v>365</v>
      </c>
      <c r="O69" s="672" t="s">
        <v>366</v>
      </c>
      <c r="P69" s="167" t="s">
        <v>367</v>
      </c>
      <c r="Q69" s="167" t="s">
        <v>368</v>
      </c>
      <c r="R69" s="167" t="s">
        <v>369</v>
      </c>
      <c r="S69" s="167" t="s">
        <v>370</v>
      </c>
      <c r="T69" s="167" t="s">
        <v>371</v>
      </c>
      <c r="U69" s="167" t="s">
        <v>372</v>
      </c>
      <c r="V69" s="167" t="s">
        <v>373</v>
      </c>
      <c r="W69" s="167" t="s">
        <v>374</v>
      </c>
      <c r="X69" s="167" t="s">
        <v>375</v>
      </c>
      <c r="Y69" s="168" t="s">
        <v>376</v>
      </c>
      <c r="Z69" s="178" t="s">
        <v>377</v>
      </c>
      <c r="AA69" s="179" t="s">
        <v>378</v>
      </c>
      <c r="AB69" s="179" t="s">
        <v>379</v>
      </c>
      <c r="AC69" s="179" t="s">
        <v>380</v>
      </c>
      <c r="AD69" s="179" t="s">
        <v>381</v>
      </c>
      <c r="AE69" s="179" t="s">
        <v>382</v>
      </c>
      <c r="AF69" s="179" t="s">
        <v>383</v>
      </c>
      <c r="AG69" s="179" t="s">
        <v>384</v>
      </c>
      <c r="AH69" s="179" t="s">
        <v>385</v>
      </c>
      <c r="AI69" s="180" t="s">
        <v>386</v>
      </c>
      <c r="AJ69" s="674" t="s">
        <v>387</v>
      </c>
      <c r="AS69" s="190" t="str">
        <f>A699</f>
        <v>Balconies &amp; Railings</v>
      </c>
    </row>
    <row r="70" spans="1:45">
      <c r="A70" s="648"/>
      <c r="B70" s="637"/>
      <c r="C70" s="637"/>
      <c r="D70" s="637"/>
      <c r="E70" s="637"/>
      <c r="F70" s="637"/>
      <c r="G70" s="637"/>
      <c r="H70" s="637"/>
      <c r="I70" s="637"/>
      <c r="J70" s="637"/>
      <c r="K70" s="637"/>
      <c r="L70" s="637"/>
      <c r="M70" s="637"/>
      <c r="N70" s="639"/>
      <c r="O70" s="673"/>
      <c r="P70" s="166">
        <f>YEAR($I$1)+1</f>
        <v>2011</v>
      </c>
      <c r="Q70" s="166">
        <f>YEAR($I$1)+2</f>
        <v>2012</v>
      </c>
      <c r="R70" s="166">
        <f>YEAR($I$1)+3</f>
        <v>2013</v>
      </c>
      <c r="S70" s="166">
        <f>YEAR($I$1)+4</f>
        <v>2014</v>
      </c>
      <c r="T70" s="166">
        <f>YEAR($I$1)+5</f>
        <v>2015</v>
      </c>
      <c r="U70" s="166">
        <f>YEAR($I$1)+6</f>
        <v>2016</v>
      </c>
      <c r="V70" s="166">
        <f>YEAR($I$1)+7</f>
        <v>2017</v>
      </c>
      <c r="W70" s="166">
        <f>YEAR($I$1)+8</f>
        <v>2018</v>
      </c>
      <c r="X70" s="166">
        <f>YEAR($I$1)+9</f>
        <v>2019</v>
      </c>
      <c r="Y70" s="169">
        <f>YEAR($I$1)+10</f>
        <v>2020</v>
      </c>
      <c r="Z70" s="174">
        <f>YEAR($I$1)+11</f>
        <v>2021</v>
      </c>
      <c r="AA70" s="166">
        <f>YEAR($I$1)+12</f>
        <v>2022</v>
      </c>
      <c r="AB70" s="166">
        <f>YEAR($I$1)+13</f>
        <v>2023</v>
      </c>
      <c r="AC70" s="166">
        <f>YEAR($I$1)+14</f>
        <v>2024</v>
      </c>
      <c r="AD70" s="166">
        <f>YEAR($I$1)+15</f>
        <v>2025</v>
      </c>
      <c r="AE70" s="166">
        <f>YEAR($I$1)+16</f>
        <v>2026</v>
      </c>
      <c r="AF70" s="166">
        <f>YEAR($I$1)+17</f>
        <v>2027</v>
      </c>
      <c r="AG70" s="166">
        <f>YEAR($I$1)+18</f>
        <v>2028</v>
      </c>
      <c r="AH70" s="166">
        <f>YEAR($I$1)+19</f>
        <v>2029</v>
      </c>
      <c r="AI70" s="175">
        <f>YEAR($I$1)+20</f>
        <v>2030</v>
      </c>
      <c r="AJ70" s="675"/>
      <c r="AS70" s="190" t="str">
        <f>A709</f>
        <v>Mail Facilities</v>
      </c>
    </row>
    <row r="71" spans="1:45" hidden="1">
      <c r="A71" s="623" t="str">
        <f>"Existing "&amp;A65</f>
        <v>Existing Water Lines/Mains</v>
      </c>
      <c r="B71" s="624"/>
      <c r="C71" s="624"/>
      <c r="D71" s="624"/>
      <c r="E71" s="624"/>
      <c r="F71" s="624"/>
      <c r="G71" s="170">
        <v>3000</v>
      </c>
      <c r="H71" s="154" t="s">
        <v>350</v>
      </c>
      <c r="I71" s="155">
        <v>12</v>
      </c>
      <c r="J71" s="156">
        <f>G71*I71</f>
        <v>36000</v>
      </c>
      <c r="K71" s="625" t="s">
        <v>390</v>
      </c>
      <c r="L71" s="626"/>
      <c r="M71" s="659" t="str">
        <f>IF(OR(ISERROR(B67+B66*(1-(Controls!$B$28))),(B67+B66*(1-(Controls!$B$28)))=0),"",IF((B67+B66*(1-(Controls!$B$28)))&lt;=StartInput!$F$25,"Replace","Evaluate"))</f>
        <v>Replace</v>
      </c>
      <c r="N71" s="631" t="s">
        <v>205</v>
      </c>
      <c r="O71" s="159">
        <f>IF($B$68=0,J71,0)</f>
        <v>0</v>
      </c>
      <c r="P71" s="156">
        <f t="shared" ref="P71:AI71" si="18">IF(OR(($B$68+YEAR($I$1))=P70,($B$66+$B$68+YEAR($I$1))=P70,($B$66*2+$B$68+YEAR($I$1))=P70,($B$66*3+$B$68+YEAR($I$1))=P70,($B$66*4+$B$68+YEAR($I$1))=P70,($B$66*5+$B$68+YEAR($I$1))=P70),$G$71*$I$71,0)</f>
        <v>36000</v>
      </c>
      <c r="Q71" s="156">
        <f t="shared" si="18"/>
        <v>0</v>
      </c>
      <c r="R71" s="156">
        <f t="shared" si="18"/>
        <v>0</v>
      </c>
      <c r="S71" s="156">
        <f t="shared" si="18"/>
        <v>0</v>
      </c>
      <c r="T71" s="156">
        <f t="shared" si="18"/>
        <v>0</v>
      </c>
      <c r="U71" s="156">
        <f t="shared" si="18"/>
        <v>0</v>
      </c>
      <c r="V71" s="156">
        <f t="shared" si="18"/>
        <v>0</v>
      </c>
      <c r="W71" s="156">
        <f t="shared" si="18"/>
        <v>0</v>
      </c>
      <c r="X71" s="156">
        <f t="shared" si="18"/>
        <v>0</v>
      </c>
      <c r="Y71" s="156">
        <f t="shared" si="18"/>
        <v>0</v>
      </c>
      <c r="Z71" s="156">
        <f t="shared" si="18"/>
        <v>0</v>
      </c>
      <c r="AA71" s="156">
        <f t="shared" si="18"/>
        <v>0</v>
      </c>
      <c r="AB71" s="156">
        <f t="shared" si="18"/>
        <v>0</v>
      </c>
      <c r="AC71" s="156">
        <f t="shared" si="18"/>
        <v>0</v>
      </c>
      <c r="AD71" s="156">
        <f t="shared" si="18"/>
        <v>0</v>
      </c>
      <c r="AE71" s="156">
        <f t="shared" si="18"/>
        <v>0</v>
      </c>
      <c r="AF71" s="156">
        <f t="shared" si="18"/>
        <v>0</v>
      </c>
      <c r="AG71" s="156">
        <f t="shared" si="18"/>
        <v>0</v>
      </c>
      <c r="AH71" s="156">
        <f t="shared" si="18"/>
        <v>0</v>
      </c>
      <c r="AI71" s="156">
        <f t="shared" si="18"/>
        <v>36000</v>
      </c>
      <c r="AJ71" s="156">
        <f>SUM(P71:AI71)</f>
        <v>72000</v>
      </c>
      <c r="AS71" s="190" t="str">
        <f>A719</f>
        <v>Exterior Doors</v>
      </c>
    </row>
    <row r="72" spans="1:45">
      <c r="A72" s="623" t="str">
        <f>"Standard "&amp;A65</f>
        <v>Standard Water Lines/Mains</v>
      </c>
      <c r="B72" s="624"/>
      <c r="C72" s="624"/>
      <c r="D72" s="624"/>
      <c r="E72" s="624"/>
      <c r="F72" s="624"/>
      <c r="G72" s="452">
        <v>3000</v>
      </c>
      <c r="H72" s="453" t="s">
        <v>350</v>
      </c>
      <c r="I72" s="454">
        <v>12</v>
      </c>
      <c r="J72" s="156">
        <f>G72*I72</f>
        <v>36000</v>
      </c>
      <c r="K72" s="627"/>
      <c r="L72" s="628"/>
      <c r="M72" s="660"/>
      <c r="N72" s="632"/>
      <c r="O72" s="159">
        <f>IF($B$68=0,J72,0)</f>
        <v>0</v>
      </c>
      <c r="P72" s="156">
        <f t="shared" ref="P72:AI72" si="19">IF(OR(($B$68+YEAR($I$1))=P70,($B$66+$B$68+YEAR($I$1))=P70,($B$66*2+$B$68+YEAR($I$1))=P70,($B$66*3+$B$68+YEAR($I$1))=P70,($B$66*4+$B$68+YEAR($I$1))=P70,($B$66*5+$B$68+YEAR($I$1))=P70),$G$72*$I$72,0)</f>
        <v>36000</v>
      </c>
      <c r="Q72" s="156">
        <f t="shared" si="19"/>
        <v>0</v>
      </c>
      <c r="R72" s="156">
        <f t="shared" si="19"/>
        <v>0</v>
      </c>
      <c r="S72" s="156">
        <f t="shared" si="19"/>
        <v>0</v>
      </c>
      <c r="T72" s="156">
        <f t="shared" si="19"/>
        <v>0</v>
      </c>
      <c r="U72" s="156">
        <f t="shared" si="19"/>
        <v>0</v>
      </c>
      <c r="V72" s="156">
        <f t="shared" si="19"/>
        <v>0</v>
      </c>
      <c r="W72" s="156">
        <f t="shared" si="19"/>
        <v>0</v>
      </c>
      <c r="X72" s="156">
        <f t="shared" si="19"/>
        <v>0</v>
      </c>
      <c r="Y72" s="156">
        <f t="shared" si="19"/>
        <v>0</v>
      </c>
      <c r="Z72" s="156">
        <f t="shared" si="19"/>
        <v>0</v>
      </c>
      <c r="AA72" s="156">
        <f t="shared" si="19"/>
        <v>0</v>
      </c>
      <c r="AB72" s="156">
        <f t="shared" si="19"/>
        <v>0</v>
      </c>
      <c r="AC72" s="156">
        <f t="shared" si="19"/>
        <v>0</v>
      </c>
      <c r="AD72" s="156">
        <f t="shared" si="19"/>
        <v>0</v>
      </c>
      <c r="AE72" s="156">
        <f t="shared" si="19"/>
        <v>0</v>
      </c>
      <c r="AF72" s="156">
        <f t="shared" si="19"/>
        <v>0</v>
      </c>
      <c r="AG72" s="156">
        <f t="shared" si="19"/>
        <v>0</v>
      </c>
      <c r="AH72" s="156">
        <f t="shared" si="19"/>
        <v>0</v>
      </c>
      <c r="AI72" s="156">
        <f t="shared" si="19"/>
        <v>36000</v>
      </c>
      <c r="AJ72" s="156">
        <f>SUM(P72:AI72)</f>
        <v>72000</v>
      </c>
      <c r="AK72" s="148" t="s">
        <v>391</v>
      </c>
      <c r="AS72" s="190" t="str">
        <f>A735</f>
        <v>Exterior Door Frames</v>
      </c>
    </row>
    <row r="73" spans="1:45" ht="14.45" thickBot="1">
      <c r="A73" s="680" t="str">
        <f>"Green Replacement "&amp;A65</f>
        <v>Green Replacement Water Lines/Mains</v>
      </c>
      <c r="B73" s="681"/>
      <c r="C73" s="681"/>
      <c r="D73" s="681"/>
      <c r="E73" s="681"/>
      <c r="F73" s="681"/>
      <c r="G73" s="202">
        <f>G72</f>
        <v>3000</v>
      </c>
      <c r="H73" s="204" t="str">
        <f>H72</f>
        <v>per linear ft.</v>
      </c>
      <c r="I73" s="455">
        <v>12</v>
      </c>
      <c r="J73" s="213">
        <f>G73*I73</f>
        <v>36000</v>
      </c>
      <c r="K73" s="629"/>
      <c r="L73" s="630"/>
      <c r="M73" s="661"/>
      <c r="N73" s="633"/>
      <c r="O73" s="159">
        <f>IF($B$68=0,J73,0)</f>
        <v>0</v>
      </c>
      <c r="P73" s="156">
        <f t="shared" ref="P73:AI73" si="20">IF(OR(($B$68+YEAR($I$1))=P70,($B$66+$B$68+YEAR($I$1))=P70,($B$66*2+$B$68+YEAR($I$1))=P70,($B$66*3+$B$68+YEAR($I$1))=P70,($B$66*4+$B$68+YEAR($I$1))=P70,($B$66*5+$B$68+YEAR($I$1))=P70),$G$73*$I$73,0)</f>
        <v>36000</v>
      </c>
      <c r="Q73" s="156">
        <f t="shared" si="20"/>
        <v>0</v>
      </c>
      <c r="R73" s="156">
        <f t="shared" si="20"/>
        <v>0</v>
      </c>
      <c r="S73" s="156">
        <f t="shared" si="20"/>
        <v>0</v>
      </c>
      <c r="T73" s="156">
        <f t="shared" si="20"/>
        <v>0</v>
      </c>
      <c r="U73" s="156">
        <f t="shared" si="20"/>
        <v>0</v>
      </c>
      <c r="V73" s="156">
        <f t="shared" si="20"/>
        <v>0</v>
      </c>
      <c r="W73" s="156">
        <f t="shared" si="20"/>
        <v>0</v>
      </c>
      <c r="X73" s="156">
        <f t="shared" si="20"/>
        <v>0</v>
      </c>
      <c r="Y73" s="156">
        <f t="shared" si="20"/>
        <v>0</v>
      </c>
      <c r="Z73" s="156">
        <f t="shared" si="20"/>
        <v>0</v>
      </c>
      <c r="AA73" s="156">
        <f t="shared" si="20"/>
        <v>0</v>
      </c>
      <c r="AB73" s="156">
        <f t="shared" si="20"/>
        <v>0</v>
      </c>
      <c r="AC73" s="156">
        <f t="shared" si="20"/>
        <v>0</v>
      </c>
      <c r="AD73" s="156">
        <f t="shared" si="20"/>
        <v>0</v>
      </c>
      <c r="AE73" s="156">
        <f t="shared" si="20"/>
        <v>0</v>
      </c>
      <c r="AF73" s="156">
        <f t="shared" si="20"/>
        <v>0</v>
      </c>
      <c r="AG73" s="156">
        <f t="shared" si="20"/>
        <v>0</v>
      </c>
      <c r="AH73" s="156">
        <f t="shared" si="20"/>
        <v>0</v>
      </c>
      <c r="AI73" s="156">
        <f t="shared" si="20"/>
        <v>36000</v>
      </c>
      <c r="AJ73" s="156">
        <f>SUM(P73:AI73)</f>
        <v>72000</v>
      </c>
      <c r="AK73" s="183">
        <f>IF((AJ73-AJ72)&lt;0,0,(AJ73-AJ72))</f>
        <v>0</v>
      </c>
      <c r="AL73" s="183"/>
      <c r="AM73" s="183"/>
      <c r="AN73" s="183"/>
      <c r="AO73" s="183"/>
      <c r="AS73" s="190" t="str">
        <f>A745</f>
        <v>Patio Doors</v>
      </c>
    </row>
    <row r="74" spans="1:45" ht="13.15" customHeight="1" thickBot="1">
      <c r="A74" s="196" t="s">
        <v>409</v>
      </c>
      <c r="AS74" s="190" t="str">
        <f>A755</f>
        <v>Windows</v>
      </c>
    </row>
    <row r="75" spans="1:45" ht="14.45" thickBot="1">
      <c r="A75" s="640" t="s">
        <v>410</v>
      </c>
      <c r="B75" s="641"/>
      <c r="C75" s="641"/>
      <c r="D75" s="641"/>
      <c r="E75" s="641"/>
      <c r="F75" s="641"/>
      <c r="G75" s="641"/>
      <c r="H75" s="641"/>
      <c r="I75" s="641"/>
      <c r="J75" s="641"/>
      <c r="K75" s="641"/>
      <c r="L75" s="641"/>
      <c r="M75" s="641"/>
      <c r="N75" s="642"/>
      <c r="AS75" s="190" t="str">
        <f>A771</f>
        <v>Window Frames</v>
      </c>
    </row>
    <row r="76" spans="1:45" ht="15">
      <c r="A76" s="164" t="s">
        <v>351</v>
      </c>
      <c r="B76" s="450">
        <v>20</v>
      </c>
      <c r="C76" s="165"/>
      <c r="D76" s="662" t="s">
        <v>272</v>
      </c>
      <c r="E76" s="663"/>
      <c r="F76" s="649"/>
      <c r="G76" s="650"/>
      <c r="H76" s="650"/>
      <c r="I76" s="650"/>
      <c r="J76" s="650"/>
      <c r="K76" s="650"/>
      <c r="L76" s="650"/>
      <c r="M76" s="650"/>
      <c r="N76" s="651"/>
      <c r="AS76" s="190" t="str">
        <f>A781</f>
        <v>Gutters/Downspouts</v>
      </c>
    </row>
    <row r="77" spans="1:45" ht="15.6" thickBot="1">
      <c r="A77" s="163" t="s">
        <v>353</v>
      </c>
      <c r="B77" s="451">
        <v>1992</v>
      </c>
      <c r="C77" s="162"/>
      <c r="D77" s="664"/>
      <c r="E77" s="665"/>
      <c r="F77" s="652"/>
      <c r="G77" s="653"/>
      <c r="H77" s="653"/>
      <c r="I77" s="653"/>
      <c r="J77" s="653"/>
      <c r="K77" s="653"/>
      <c r="L77" s="653"/>
      <c r="M77" s="653"/>
      <c r="N77" s="654"/>
      <c r="AS77" s="190" t="str">
        <f>A791</f>
        <v>Columns &amp; Porches</v>
      </c>
    </row>
    <row r="78" spans="1:45" ht="15.6" thickBot="1">
      <c r="A78" s="171" t="s">
        <v>355</v>
      </c>
      <c r="B78" s="172">
        <f>IF(B76-((YEAR(I1))-B77)&gt;0,(B76-((YEAR(I1))-B77)),0)</f>
        <v>2</v>
      </c>
      <c r="C78" s="173"/>
      <c r="D78" s="666"/>
      <c r="E78" s="667"/>
      <c r="F78" s="643"/>
      <c r="G78" s="644"/>
      <c r="H78" s="644"/>
      <c r="I78" s="644"/>
      <c r="J78" s="644"/>
      <c r="K78" s="644"/>
      <c r="L78" s="644"/>
      <c r="M78" s="644"/>
      <c r="N78" s="645"/>
      <c r="O78" s="640" t="str">
        <f>A75</f>
        <v>Sewer Lines/Mains</v>
      </c>
      <c r="P78" s="641"/>
      <c r="Q78" s="641"/>
      <c r="R78" s="641"/>
      <c r="S78" s="641"/>
      <c r="T78" s="641"/>
      <c r="U78" s="641"/>
      <c r="V78" s="641"/>
      <c r="W78" s="641"/>
      <c r="X78" s="641"/>
      <c r="Y78" s="642"/>
      <c r="Z78" s="640" t="str">
        <f>A75</f>
        <v>Sewer Lines/Mains</v>
      </c>
      <c r="AA78" s="641"/>
      <c r="AB78" s="641"/>
      <c r="AC78" s="641"/>
      <c r="AD78" s="641"/>
      <c r="AE78" s="641"/>
      <c r="AF78" s="641"/>
      <c r="AG78" s="641"/>
      <c r="AH78" s="641"/>
      <c r="AI78" s="641"/>
      <c r="AJ78" s="642"/>
      <c r="AS78" s="190" t="str">
        <f>A801</f>
        <v>Decks &amp; Patios</v>
      </c>
    </row>
    <row r="79" spans="1:45">
      <c r="A79" s="646" t="s">
        <v>357</v>
      </c>
      <c r="B79" s="647"/>
      <c r="C79" s="647"/>
      <c r="D79" s="636"/>
      <c r="E79" s="636"/>
      <c r="F79" s="636"/>
      <c r="G79" s="636" t="s">
        <v>358</v>
      </c>
      <c r="H79" s="636" t="s">
        <v>359</v>
      </c>
      <c r="I79" s="636" t="s">
        <v>360</v>
      </c>
      <c r="J79" s="636" t="s">
        <v>361</v>
      </c>
      <c r="K79" s="636" t="s">
        <v>362</v>
      </c>
      <c r="L79" s="636" t="s">
        <v>363</v>
      </c>
      <c r="M79" s="636" t="s">
        <v>364</v>
      </c>
      <c r="N79" s="638" t="s">
        <v>365</v>
      </c>
      <c r="O79" s="672" t="s">
        <v>366</v>
      </c>
      <c r="P79" s="167" t="s">
        <v>367</v>
      </c>
      <c r="Q79" s="167" t="s">
        <v>368</v>
      </c>
      <c r="R79" s="167" t="s">
        <v>369</v>
      </c>
      <c r="S79" s="167" t="s">
        <v>370</v>
      </c>
      <c r="T79" s="167" t="s">
        <v>371</v>
      </c>
      <c r="U79" s="167" t="s">
        <v>372</v>
      </c>
      <c r="V79" s="167" t="s">
        <v>373</v>
      </c>
      <c r="W79" s="167" t="s">
        <v>374</v>
      </c>
      <c r="X79" s="167" t="s">
        <v>375</v>
      </c>
      <c r="Y79" s="168" t="s">
        <v>376</v>
      </c>
      <c r="Z79" s="178" t="s">
        <v>377</v>
      </c>
      <c r="AA79" s="179" t="s">
        <v>378</v>
      </c>
      <c r="AB79" s="179" t="s">
        <v>379</v>
      </c>
      <c r="AC79" s="179" t="s">
        <v>380</v>
      </c>
      <c r="AD79" s="179" t="s">
        <v>381</v>
      </c>
      <c r="AE79" s="179" t="s">
        <v>382</v>
      </c>
      <c r="AF79" s="179" t="s">
        <v>383</v>
      </c>
      <c r="AG79" s="179" t="s">
        <v>384</v>
      </c>
      <c r="AH79" s="179" t="s">
        <v>385</v>
      </c>
      <c r="AI79" s="180" t="s">
        <v>386</v>
      </c>
      <c r="AJ79" s="674" t="s">
        <v>387</v>
      </c>
      <c r="AS79" s="190" t="str">
        <f>A811</f>
        <v>Patio/Unit Fencing</v>
      </c>
    </row>
    <row r="80" spans="1:45">
      <c r="A80" s="648"/>
      <c r="B80" s="637"/>
      <c r="C80" s="637"/>
      <c r="D80" s="637"/>
      <c r="E80" s="637"/>
      <c r="F80" s="637"/>
      <c r="G80" s="637"/>
      <c r="H80" s="637"/>
      <c r="I80" s="637"/>
      <c r="J80" s="637"/>
      <c r="K80" s="637"/>
      <c r="L80" s="637"/>
      <c r="M80" s="637"/>
      <c r="N80" s="639"/>
      <c r="O80" s="673"/>
      <c r="P80" s="166">
        <f>YEAR($I$1)+1</f>
        <v>2011</v>
      </c>
      <c r="Q80" s="166">
        <f>YEAR($I$1)+2</f>
        <v>2012</v>
      </c>
      <c r="R80" s="166">
        <f>YEAR($I$1)+3</f>
        <v>2013</v>
      </c>
      <c r="S80" s="166">
        <f>YEAR($I$1)+4</f>
        <v>2014</v>
      </c>
      <c r="T80" s="166">
        <f>YEAR($I$1)+5</f>
        <v>2015</v>
      </c>
      <c r="U80" s="166">
        <f>YEAR($I$1)+6</f>
        <v>2016</v>
      </c>
      <c r="V80" s="166">
        <f>YEAR($I$1)+7</f>
        <v>2017</v>
      </c>
      <c r="W80" s="166">
        <f>YEAR($I$1)+8</f>
        <v>2018</v>
      </c>
      <c r="X80" s="166">
        <f>YEAR($I$1)+9</f>
        <v>2019</v>
      </c>
      <c r="Y80" s="169">
        <f>YEAR($I$1)+10</f>
        <v>2020</v>
      </c>
      <c r="Z80" s="174">
        <f>YEAR($I$1)+11</f>
        <v>2021</v>
      </c>
      <c r="AA80" s="166">
        <f>YEAR($I$1)+12</f>
        <v>2022</v>
      </c>
      <c r="AB80" s="166">
        <f>YEAR($I$1)+13</f>
        <v>2023</v>
      </c>
      <c r="AC80" s="166">
        <f>YEAR($I$1)+14</f>
        <v>2024</v>
      </c>
      <c r="AD80" s="166">
        <f>YEAR($I$1)+15</f>
        <v>2025</v>
      </c>
      <c r="AE80" s="166">
        <f>YEAR($I$1)+16</f>
        <v>2026</v>
      </c>
      <c r="AF80" s="166">
        <f>YEAR($I$1)+17</f>
        <v>2027</v>
      </c>
      <c r="AG80" s="166">
        <f>YEAR($I$1)+18</f>
        <v>2028</v>
      </c>
      <c r="AH80" s="166">
        <f>YEAR($I$1)+19</f>
        <v>2029</v>
      </c>
      <c r="AI80" s="175">
        <f>YEAR($I$1)+20</f>
        <v>2030</v>
      </c>
      <c r="AJ80" s="675"/>
      <c r="AS80" s="190" t="str">
        <f>A821</f>
        <v>Exterior Lighting</v>
      </c>
    </row>
    <row r="81" spans="1:45" hidden="1">
      <c r="A81" s="623" t="str">
        <f>"Existing "&amp;A75</f>
        <v>Existing Sewer Lines/Mains</v>
      </c>
      <c r="B81" s="624"/>
      <c r="C81" s="624"/>
      <c r="D81" s="624"/>
      <c r="E81" s="624"/>
      <c r="F81" s="624"/>
      <c r="G81" s="170">
        <v>4000</v>
      </c>
      <c r="H81" s="154" t="s">
        <v>389</v>
      </c>
      <c r="I81" s="155">
        <v>8</v>
      </c>
      <c r="J81" s="156">
        <f>G81*I81</f>
        <v>32000</v>
      </c>
      <c r="K81" s="625" t="s">
        <v>390</v>
      </c>
      <c r="L81" s="626"/>
      <c r="M81" s="659" t="str">
        <f>IF(OR(ISERROR(B77+B76*(1-(Controls!$B$28))),(B77+B76*(1-(Controls!$B$28)))=0),"",IF((B77+B76*(1-(Controls!$B$28)))&lt;=StartInput!$F$25,"Replace","Evaluate"))</f>
        <v>Replace</v>
      </c>
      <c r="N81" s="631" t="s">
        <v>205</v>
      </c>
      <c r="O81" s="159">
        <f>IF($B$78=0,J81,0)</f>
        <v>0</v>
      </c>
      <c r="P81" s="156">
        <f t="shared" ref="P81:AI81" si="21">IF(OR(($B$78+YEAR($I$1))=P80,($B$76+$B$78+YEAR($I$1))=P80,($B$76*2+$B$78+YEAR($I$1))=P80,($B$76*3+$B$78+YEAR($I$1))=P80,($B$76*4+$B$78+YEAR($I$1))=P80,($B$76*5+$B$78+YEAR($I$1))=P80),$G$81*$I$81,0)</f>
        <v>0</v>
      </c>
      <c r="Q81" s="156">
        <f t="shared" si="21"/>
        <v>32000</v>
      </c>
      <c r="R81" s="156">
        <f t="shared" si="21"/>
        <v>0</v>
      </c>
      <c r="S81" s="156">
        <f t="shared" si="21"/>
        <v>0</v>
      </c>
      <c r="T81" s="156">
        <f t="shared" si="21"/>
        <v>0</v>
      </c>
      <c r="U81" s="156">
        <f t="shared" si="21"/>
        <v>0</v>
      </c>
      <c r="V81" s="156">
        <f t="shared" si="21"/>
        <v>0</v>
      </c>
      <c r="W81" s="156">
        <f t="shared" si="21"/>
        <v>0</v>
      </c>
      <c r="X81" s="156">
        <f t="shared" si="21"/>
        <v>0</v>
      </c>
      <c r="Y81" s="156">
        <f t="shared" si="21"/>
        <v>0</v>
      </c>
      <c r="Z81" s="156">
        <f t="shared" si="21"/>
        <v>0</v>
      </c>
      <c r="AA81" s="156">
        <f t="shared" si="21"/>
        <v>0</v>
      </c>
      <c r="AB81" s="156">
        <f t="shared" si="21"/>
        <v>0</v>
      </c>
      <c r="AC81" s="156">
        <f t="shared" si="21"/>
        <v>0</v>
      </c>
      <c r="AD81" s="156">
        <f t="shared" si="21"/>
        <v>0</v>
      </c>
      <c r="AE81" s="156">
        <f t="shared" si="21"/>
        <v>0</v>
      </c>
      <c r="AF81" s="156">
        <f t="shared" si="21"/>
        <v>0</v>
      </c>
      <c r="AG81" s="156">
        <f t="shared" si="21"/>
        <v>0</v>
      </c>
      <c r="AH81" s="156">
        <f t="shared" si="21"/>
        <v>0</v>
      </c>
      <c r="AI81" s="156">
        <f t="shared" si="21"/>
        <v>0</v>
      </c>
      <c r="AJ81" s="156">
        <f>SUM(P81:AI81)</f>
        <v>32000</v>
      </c>
      <c r="AS81" s="190" t="str">
        <f>A837</f>
        <v>Exterior-Other 1 (Specify)</v>
      </c>
    </row>
    <row r="82" spans="1:45">
      <c r="A82" s="623" t="str">
        <f>"Standard "&amp;A75</f>
        <v>Standard Sewer Lines/Mains</v>
      </c>
      <c r="B82" s="624"/>
      <c r="C82" s="624"/>
      <c r="D82" s="624"/>
      <c r="E82" s="624"/>
      <c r="F82" s="624"/>
      <c r="G82" s="456">
        <v>4000</v>
      </c>
      <c r="H82" s="453" t="s">
        <v>389</v>
      </c>
      <c r="I82" s="454">
        <v>8</v>
      </c>
      <c r="J82" s="156">
        <f>G82*I82</f>
        <v>32000</v>
      </c>
      <c r="K82" s="627"/>
      <c r="L82" s="628"/>
      <c r="M82" s="660"/>
      <c r="N82" s="632"/>
      <c r="O82" s="159">
        <f>IF($B$78=0,J82,0)</f>
        <v>0</v>
      </c>
      <c r="P82" s="156">
        <f t="shared" ref="P82:AI82" si="22">IF(OR(($B$78+YEAR($I$1))=P80,($B$76+$B$78+YEAR($I$1))=P80,($B$76*2+$B$78+YEAR($I$1))=P80,($B$76*3+$B$78+YEAR($I$1))=P80,($B$76*4+$B$78+YEAR($I$1))=P80,($B$76*5+$B$78+YEAR($I$1))=P80),$G$82*$I$82,0)</f>
        <v>0</v>
      </c>
      <c r="Q82" s="156">
        <f t="shared" si="22"/>
        <v>32000</v>
      </c>
      <c r="R82" s="156">
        <f t="shared" si="22"/>
        <v>0</v>
      </c>
      <c r="S82" s="156">
        <f t="shared" si="22"/>
        <v>0</v>
      </c>
      <c r="T82" s="156">
        <f t="shared" si="22"/>
        <v>0</v>
      </c>
      <c r="U82" s="156">
        <f t="shared" si="22"/>
        <v>0</v>
      </c>
      <c r="V82" s="156">
        <f t="shared" si="22"/>
        <v>0</v>
      </c>
      <c r="W82" s="156">
        <f t="shared" si="22"/>
        <v>0</v>
      </c>
      <c r="X82" s="156">
        <f t="shared" si="22"/>
        <v>0</v>
      </c>
      <c r="Y82" s="156">
        <f t="shared" si="22"/>
        <v>0</v>
      </c>
      <c r="Z82" s="156">
        <f t="shared" si="22"/>
        <v>0</v>
      </c>
      <c r="AA82" s="156">
        <f t="shared" si="22"/>
        <v>0</v>
      </c>
      <c r="AB82" s="156">
        <f t="shared" si="22"/>
        <v>0</v>
      </c>
      <c r="AC82" s="156">
        <f t="shared" si="22"/>
        <v>0</v>
      </c>
      <c r="AD82" s="156">
        <f t="shared" si="22"/>
        <v>0</v>
      </c>
      <c r="AE82" s="156">
        <f t="shared" si="22"/>
        <v>0</v>
      </c>
      <c r="AF82" s="156">
        <f t="shared" si="22"/>
        <v>0</v>
      </c>
      <c r="AG82" s="156">
        <f t="shared" si="22"/>
        <v>0</v>
      </c>
      <c r="AH82" s="156">
        <f t="shared" si="22"/>
        <v>0</v>
      </c>
      <c r="AI82" s="156">
        <f t="shared" si="22"/>
        <v>0</v>
      </c>
      <c r="AJ82" s="156">
        <f>SUM(P82:AI82)</f>
        <v>32000</v>
      </c>
      <c r="AK82" s="148" t="s">
        <v>391</v>
      </c>
      <c r="AS82" s="190" t="str">
        <f>A847</f>
        <v>Exterior-Other 2 (Specify)</v>
      </c>
    </row>
    <row r="83" spans="1:45" ht="14.45" thickBot="1">
      <c r="A83" s="680" t="str">
        <f>"Green Replacement "&amp;A75</f>
        <v>Green Replacement Sewer Lines/Mains</v>
      </c>
      <c r="B83" s="681"/>
      <c r="C83" s="681"/>
      <c r="D83" s="681"/>
      <c r="E83" s="681"/>
      <c r="F83" s="681"/>
      <c r="G83" s="214">
        <f>G82</f>
        <v>4000</v>
      </c>
      <c r="H83" s="215" t="str">
        <f>H82</f>
        <v>per 10000 SF</v>
      </c>
      <c r="I83" s="455">
        <v>8</v>
      </c>
      <c r="J83" s="213">
        <f>G83*I83</f>
        <v>32000</v>
      </c>
      <c r="K83" s="629"/>
      <c r="L83" s="630"/>
      <c r="M83" s="661"/>
      <c r="N83" s="633"/>
      <c r="O83" s="159">
        <f>IF($B$78=0,J83,0)</f>
        <v>0</v>
      </c>
      <c r="P83" s="156">
        <f t="shared" ref="P83:AI83" si="23">IF(OR(($B$78+YEAR($I$1))=P80,($B$76+$B$78+YEAR($I$1))=P80,($B$76*2+$B$78+YEAR($I$1))=P80,($B$76*3+$B$78+YEAR($I$1))=P80,($B$76*4+$B$78+YEAR($I$1))=P80,($B$76*5+$B$78+YEAR($I$1))=P80),$G$83*$I$83,0)</f>
        <v>0</v>
      </c>
      <c r="Q83" s="156">
        <f t="shared" si="23"/>
        <v>32000</v>
      </c>
      <c r="R83" s="156">
        <f t="shared" si="23"/>
        <v>0</v>
      </c>
      <c r="S83" s="156">
        <f t="shared" si="23"/>
        <v>0</v>
      </c>
      <c r="T83" s="156">
        <f t="shared" si="23"/>
        <v>0</v>
      </c>
      <c r="U83" s="156">
        <f t="shared" si="23"/>
        <v>0</v>
      </c>
      <c r="V83" s="156">
        <f t="shared" si="23"/>
        <v>0</v>
      </c>
      <c r="W83" s="156">
        <f t="shared" si="23"/>
        <v>0</v>
      </c>
      <c r="X83" s="156">
        <f t="shared" si="23"/>
        <v>0</v>
      </c>
      <c r="Y83" s="156">
        <f t="shared" si="23"/>
        <v>0</v>
      </c>
      <c r="Z83" s="156">
        <f t="shared" si="23"/>
        <v>0</v>
      </c>
      <c r="AA83" s="156">
        <f t="shared" si="23"/>
        <v>0</v>
      </c>
      <c r="AB83" s="156">
        <f t="shared" si="23"/>
        <v>0</v>
      </c>
      <c r="AC83" s="156">
        <f t="shared" si="23"/>
        <v>0</v>
      </c>
      <c r="AD83" s="156">
        <f t="shared" si="23"/>
        <v>0</v>
      </c>
      <c r="AE83" s="156">
        <f t="shared" si="23"/>
        <v>0</v>
      </c>
      <c r="AF83" s="156">
        <f t="shared" si="23"/>
        <v>0</v>
      </c>
      <c r="AG83" s="156">
        <f t="shared" si="23"/>
        <v>0</v>
      </c>
      <c r="AH83" s="156">
        <f t="shared" si="23"/>
        <v>0</v>
      </c>
      <c r="AI83" s="156">
        <f t="shared" si="23"/>
        <v>0</v>
      </c>
      <c r="AJ83" s="156">
        <f>SUM(P83:AI83)</f>
        <v>32000</v>
      </c>
      <c r="AK83" s="183">
        <f>IF((AJ83-AJ82)&lt;0,0,(AJ83-AJ82))</f>
        <v>0</v>
      </c>
      <c r="AL83" s="183"/>
      <c r="AM83" s="183"/>
      <c r="AN83" s="183"/>
      <c r="AO83" s="183"/>
      <c r="AS83" s="190" t="str">
        <f>A857</f>
        <v>Exterior-Other 3 (Specify)</v>
      </c>
    </row>
    <row r="84" spans="1:45" ht="13.15" customHeight="1" thickBot="1">
      <c r="A84" s="196" t="s">
        <v>411</v>
      </c>
      <c r="AS84" s="190" t="str">
        <f>A867</f>
        <v>Exterior-Other 4 (Specify)</v>
      </c>
    </row>
    <row r="85" spans="1:45" ht="14.45" thickBot="1">
      <c r="A85" s="689" t="s">
        <v>412</v>
      </c>
      <c r="B85" s="690"/>
      <c r="C85" s="690"/>
      <c r="D85" s="690"/>
      <c r="E85" s="690"/>
      <c r="F85" s="690"/>
      <c r="G85" s="690"/>
      <c r="H85" s="690"/>
      <c r="I85" s="690"/>
      <c r="J85" s="690"/>
      <c r="K85" s="690"/>
      <c r="L85" s="690"/>
      <c r="M85" s="690"/>
      <c r="N85" s="691"/>
      <c r="AS85" s="190" t="str">
        <f>A877</f>
        <v>Exterior-Other 5 (Specify)</v>
      </c>
    </row>
    <row r="86" spans="1:45" ht="15">
      <c r="A86" s="164" t="s">
        <v>351</v>
      </c>
      <c r="B86" s="450">
        <v>17</v>
      </c>
      <c r="C86" s="165"/>
      <c r="D86" s="662" t="s">
        <v>272</v>
      </c>
      <c r="E86" s="663"/>
      <c r="F86" s="649" t="s">
        <v>413</v>
      </c>
      <c r="G86" s="650"/>
      <c r="H86" s="650"/>
      <c r="I86" s="650"/>
      <c r="J86" s="650"/>
      <c r="K86" s="650"/>
      <c r="L86" s="650"/>
      <c r="M86" s="650"/>
      <c r="N86" s="651"/>
      <c r="AS86" s="190" t="str">
        <f>A887</f>
        <v>Exterior-Other 6 (Specify)</v>
      </c>
    </row>
    <row r="87" spans="1:45" ht="15">
      <c r="A87" s="445" t="s">
        <v>414</v>
      </c>
      <c r="B87" s="457">
        <v>2007</v>
      </c>
      <c r="C87" s="162"/>
      <c r="D87" s="688"/>
      <c r="E87" s="665"/>
      <c r="F87" s="652" t="s">
        <v>415</v>
      </c>
      <c r="G87" s="653"/>
      <c r="H87" s="653"/>
      <c r="I87" s="653"/>
      <c r="J87" s="653"/>
      <c r="K87" s="653"/>
      <c r="L87" s="653"/>
      <c r="M87" s="653"/>
      <c r="N87" s="654"/>
    </row>
    <row r="88" spans="1:45" ht="15">
      <c r="A88" s="163" t="s">
        <v>416</v>
      </c>
      <c r="B88" s="451">
        <v>2005</v>
      </c>
      <c r="C88" s="162"/>
      <c r="D88" s="664"/>
      <c r="E88" s="665"/>
      <c r="F88" s="652"/>
      <c r="G88" s="653"/>
      <c r="H88" s="653"/>
      <c r="I88" s="653"/>
      <c r="J88" s="653"/>
      <c r="K88" s="653"/>
      <c r="L88" s="653"/>
      <c r="M88" s="653"/>
      <c r="N88" s="654"/>
      <c r="AS88" s="190" t="str">
        <f>A897</f>
        <v>Exterior-Other 7 (Specify)</v>
      </c>
    </row>
    <row r="89" spans="1:45">
      <c r="A89" s="171" t="s">
        <v>417</v>
      </c>
      <c r="B89" s="458">
        <v>1993</v>
      </c>
      <c r="C89" s="162"/>
      <c r="D89" s="664"/>
      <c r="E89" s="665"/>
      <c r="F89" s="652"/>
      <c r="G89" s="682"/>
      <c r="H89" s="682"/>
      <c r="I89" s="682"/>
      <c r="J89" s="682"/>
      <c r="K89" s="682"/>
      <c r="L89" s="682"/>
      <c r="M89" s="682"/>
      <c r="N89" s="683"/>
    </row>
    <row r="90" spans="1:45">
      <c r="A90" s="171" t="s">
        <v>418</v>
      </c>
      <c r="B90" s="172">
        <f>IF(B87-((YEAR($I$1))-B86)&gt;0,(B87-((YEAR($I$1))-B86)),0)</f>
        <v>14</v>
      </c>
      <c r="C90" s="162"/>
      <c r="D90" s="664"/>
      <c r="E90" s="665"/>
      <c r="F90" s="652"/>
      <c r="G90" s="682"/>
      <c r="H90" s="682"/>
      <c r="I90" s="682"/>
      <c r="J90" s="682"/>
      <c r="K90" s="682"/>
      <c r="L90" s="682"/>
      <c r="M90" s="682"/>
      <c r="N90" s="683"/>
    </row>
    <row r="91" spans="1:45" ht="14.45" thickBot="1">
      <c r="A91" s="171" t="s">
        <v>419</v>
      </c>
      <c r="B91" s="172">
        <f>IF(B88-((YEAR($I$1))-B86)&gt;0,(B88-((YEAR($I$1))-B86)),0)</f>
        <v>12</v>
      </c>
      <c r="C91" s="162"/>
      <c r="D91" s="664"/>
      <c r="E91" s="665"/>
      <c r="F91" s="652"/>
      <c r="G91" s="682"/>
      <c r="H91" s="682"/>
      <c r="I91" s="682"/>
      <c r="J91" s="682"/>
      <c r="K91" s="682"/>
      <c r="L91" s="682"/>
      <c r="M91" s="682"/>
      <c r="N91" s="683"/>
    </row>
    <row r="92" spans="1:45" ht="15.6" thickBot="1">
      <c r="A92" s="171" t="s">
        <v>420</v>
      </c>
      <c r="B92" s="172">
        <f>IF(B89-((YEAR($I$1))-B86)&gt;0,(B89-((YEAR($I$1))-B86)),0)</f>
        <v>0</v>
      </c>
      <c r="C92" s="173"/>
      <c r="D92" s="666"/>
      <c r="E92" s="667"/>
      <c r="F92" s="643"/>
      <c r="G92" s="644"/>
      <c r="H92" s="644"/>
      <c r="I92" s="644"/>
      <c r="J92" s="644"/>
      <c r="K92" s="644"/>
      <c r="L92" s="644"/>
      <c r="M92" s="644"/>
      <c r="N92" s="645"/>
      <c r="O92" s="640" t="str">
        <f>A85</f>
        <v>Irrigation</v>
      </c>
      <c r="P92" s="641"/>
      <c r="Q92" s="641"/>
      <c r="R92" s="641"/>
      <c r="S92" s="641"/>
      <c r="T92" s="641"/>
      <c r="U92" s="641"/>
      <c r="V92" s="641"/>
      <c r="W92" s="641"/>
      <c r="X92" s="641"/>
      <c r="Y92" s="642"/>
      <c r="Z92" s="640" t="str">
        <f>A85</f>
        <v>Irrigation</v>
      </c>
      <c r="AA92" s="641"/>
      <c r="AB92" s="641"/>
      <c r="AC92" s="641"/>
      <c r="AD92" s="641"/>
      <c r="AE92" s="641"/>
      <c r="AF92" s="641"/>
      <c r="AG92" s="641"/>
      <c r="AH92" s="641"/>
      <c r="AI92" s="641"/>
      <c r="AJ92" s="642"/>
      <c r="AS92" s="190" t="str">
        <f>A907</f>
        <v>Exterior-Other 8 (Specify)</v>
      </c>
    </row>
    <row r="93" spans="1:45">
      <c r="A93" s="646" t="s">
        <v>357</v>
      </c>
      <c r="B93" s="647"/>
      <c r="C93" s="647"/>
      <c r="D93" s="636"/>
      <c r="E93" s="636"/>
      <c r="F93" s="636"/>
      <c r="G93" s="636" t="s">
        <v>358</v>
      </c>
      <c r="H93" s="636" t="s">
        <v>359</v>
      </c>
      <c r="I93" s="636" t="s">
        <v>360</v>
      </c>
      <c r="J93" s="636" t="s">
        <v>361</v>
      </c>
      <c r="K93" s="636" t="s">
        <v>362</v>
      </c>
      <c r="L93" s="636" t="s">
        <v>363</v>
      </c>
      <c r="M93" s="636" t="s">
        <v>364</v>
      </c>
      <c r="N93" s="686" t="s">
        <v>365</v>
      </c>
      <c r="O93" s="672" t="s">
        <v>366</v>
      </c>
      <c r="P93" s="167" t="s">
        <v>367</v>
      </c>
      <c r="Q93" s="167" t="s">
        <v>368</v>
      </c>
      <c r="R93" s="167" t="s">
        <v>369</v>
      </c>
      <c r="S93" s="167" t="s">
        <v>370</v>
      </c>
      <c r="T93" s="167" t="s">
        <v>371</v>
      </c>
      <c r="U93" s="167" t="s">
        <v>372</v>
      </c>
      <c r="V93" s="167" t="s">
        <v>373</v>
      </c>
      <c r="W93" s="167" t="s">
        <v>374</v>
      </c>
      <c r="X93" s="167" t="s">
        <v>375</v>
      </c>
      <c r="Y93" s="168" t="s">
        <v>376</v>
      </c>
      <c r="Z93" s="178" t="s">
        <v>377</v>
      </c>
      <c r="AA93" s="179" t="s">
        <v>378</v>
      </c>
      <c r="AB93" s="179" t="s">
        <v>379</v>
      </c>
      <c r="AC93" s="179" t="s">
        <v>380</v>
      </c>
      <c r="AD93" s="179" t="s">
        <v>381</v>
      </c>
      <c r="AE93" s="179" t="s">
        <v>382</v>
      </c>
      <c r="AF93" s="179" t="s">
        <v>383</v>
      </c>
      <c r="AG93" s="179" t="s">
        <v>384</v>
      </c>
      <c r="AH93" s="179" t="s">
        <v>385</v>
      </c>
      <c r="AI93" s="180" t="s">
        <v>386</v>
      </c>
      <c r="AJ93" s="674" t="s">
        <v>387</v>
      </c>
      <c r="AS93" s="190" t="str">
        <f>A917</f>
        <v>Exterior-Other 9 (Specify)</v>
      </c>
    </row>
    <row r="94" spans="1:45">
      <c r="A94" s="648"/>
      <c r="B94" s="637"/>
      <c r="C94" s="637"/>
      <c r="D94" s="637"/>
      <c r="E94" s="637"/>
      <c r="F94" s="637"/>
      <c r="G94" s="637"/>
      <c r="H94" s="637"/>
      <c r="I94" s="637"/>
      <c r="J94" s="637"/>
      <c r="K94" s="637"/>
      <c r="L94" s="637"/>
      <c r="M94" s="637"/>
      <c r="N94" s="687"/>
      <c r="O94" s="673"/>
      <c r="P94" s="166">
        <f>YEAR($I$1)+1</f>
        <v>2011</v>
      </c>
      <c r="Q94" s="166">
        <f>YEAR($I$1)+2</f>
        <v>2012</v>
      </c>
      <c r="R94" s="166">
        <f>YEAR($I$1)+3</f>
        <v>2013</v>
      </c>
      <c r="S94" s="166">
        <f>YEAR($I$1)+4</f>
        <v>2014</v>
      </c>
      <c r="T94" s="166">
        <f>YEAR($I$1)+5</f>
        <v>2015</v>
      </c>
      <c r="U94" s="166">
        <f>YEAR($I$1)+6</f>
        <v>2016</v>
      </c>
      <c r="V94" s="166">
        <f>YEAR($I$1)+7</f>
        <v>2017</v>
      </c>
      <c r="W94" s="166">
        <f>YEAR($I$1)+8</f>
        <v>2018</v>
      </c>
      <c r="X94" s="166">
        <f>YEAR($I$1)+9</f>
        <v>2019</v>
      </c>
      <c r="Y94" s="169">
        <f>YEAR($I$1)+10</f>
        <v>2020</v>
      </c>
      <c r="Z94" s="174">
        <f>YEAR($I$1)+11</f>
        <v>2021</v>
      </c>
      <c r="AA94" s="166">
        <f>YEAR($I$1)+12</f>
        <v>2022</v>
      </c>
      <c r="AB94" s="166">
        <f>YEAR($I$1)+13</f>
        <v>2023</v>
      </c>
      <c r="AC94" s="166">
        <f>YEAR($I$1)+14</f>
        <v>2024</v>
      </c>
      <c r="AD94" s="166">
        <f>YEAR($I$1)+15</f>
        <v>2025</v>
      </c>
      <c r="AE94" s="166">
        <f>YEAR($I$1)+16</f>
        <v>2026</v>
      </c>
      <c r="AF94" s="166">
        <f>YEAR($I$1)+17</f>
        <v>2027</v>
      </c>
      <c r="AG94" s="166">
        <f>YEAR($I$1)+18</f>
        <v>2028</v>
      </c>
      <c r="AH94" s="166">
        <f>YEAR($I$1)+19</f>
        <v>2029</v>
      </c>
      <c r="AI94" s="175">
        <f>YEAR($I$1)+20</f>
        <v>2030</v>
      </c>
      <c r="AJ94" s="675"/>
      <c r="AS94" s="190" t="str">
        <f>A927</f>
        <v>Exterior-Other 10 (Specify)</v>
      </c>
    </row>
    <row r="95" spans="1:45">
      <c r="A95" s="623" t="str">
        <f>"Existing 1 "&amp;A85</f>
        <v>Existing 1 Irrigation</v>
      </c>
      <c r="B95" s="624"/>
      <c r="C95" s="624"/>
      <c r="D95" s="624"/>
      <c r="E95" s="624"/>
      <c r="F95" s="624"/>
      <c r="G95" s="456">
        <v>1</v>
      </c>
      <c r="H95" s="459" t="s">
        <v>339</v>
      </c>
      <c r="I95" s="454">
        <v>500</v>
      </c>
      <c r="J95" s="156">
        <f>G95*I95</f>
        <v>500</v>
      </c>
      <c r="K95" s="460">
        <v>5000000</v>
      </c>
      <c r="L95" s="462" t="s">
        <v>301</v>
      </c>
      <c r="M95" s="447" t="str">
        <f>IF(OR(ISERROR(B87+B86*(1-(Controls!$B$28))),(B87+B86*(1-(Controls!$B$28)))=0),"",IF((B87+B86*(1-(Controls!$B$28)))&lt;=StartInput!$F$25,"Replace","Evaluate"))</f>
        <v>Evaluate</v>
      </c>
      <c r="N95" s="218">
        <f>IF(StartInput!$F$75="Tenant",StartInput!$F$66,StartInput!$G$66)</f>
        <v>1.5E-3</v>
      </c>
      <c r="O95" s="159">
        <f>IF($B$90=0,J95,0)</f>
        <v>0</v>
      </c>
      <c r="P95" s="156">
        <f>IF(OR(($B$90+YEAR($I$1))=P94,($B$86+$B$90+YEAR($I$1))=P94,($B$86*2+$B$90+YEAR($I$1))=P94,($B$86*3+$B$90+YEAR($I$1))=P94,($B$86*4+$B$90+YEAR($I$1))=P94,($B$86*5+$B$90+YEAR($I$1))=P94),$G$95*$I$95,0)</f>
        <v>0</v>
      </c>
      <c r="Q95" s="156">
        <f t="shared" ref="Q95:AI95" si="24">IF(OR(($B$90+YEAR($I$1))=Q94,($B$86+$B$90+YEAR($I$1))=Q94,($B$86*2+$B$90+YEAR($I$1))=Q94,($B$86*3+$B$90+YEAR($I$1))=Q94,($B$86*4+$B$90+YEAR($I$1))=Q94,($B$86*5+$B$90+YEAR($I$1))=Q94),$G$95*$I$95,0)</f>
        <v>0</v>
      </c>
      <c r="R95" s="156">
        <f t="shared" si="24"/>
        <v>0</v>
      </c>
      <c r="S95" s="156">
        <f t="shared" si="24"/>
        <v>0</v>
      </c>
      <c r="T95" s="156">
        <f t="shared" si="24"/>
        <v>0</v>
      </c>
      <c r="U95" s="156">
        <f t="shared" si="24"/>
        <v>0</v>
      </c>
      <c r="V95" s="156">
        <f t="shared" si="24"/>
        <v>0</v>
      </c>
      <c r="W95" s="156">
        <f t="shared" si="24"/>
        <v>0</v>
      </c>
      <c r="X95" s="156">
        <f t="shared" si="24"/>
        <v>0</v>
      </c>
      <c r="Y95" s="156">
        <f t="shared" si="24"/>
        <v>0</v>
      </c>
      <c r="Z95" s="156">
        <f t="shared" si="24"/>
        <v>0</v>
      </c>
      <c r="AA95" s="156">
        <f t="shared" si="24"/>
        <v>0</v>
      </c>
      <c r="AB95" s="156">
        <f t="shared" si="24"/>
        <v>0</v>
      </c>
      <c r="AC95" s="156">
        <f t="shared" si="24"/>
        <v>500</v>
      </c>
      <c r="AD95" s="156">
        <f t="shared" si="24"/>
        <v>0</v>
      </c>
      <c r="AE95" s="156">
        <f t="shared" si="24"/>
        <v>0</v>
      </c>
      <c r="AF95" s="156">
        <f t="shared" si="24"/>
        <v>0</v>
      </c>
      <c r="AG95" s="156">
        <f t="shared" si="24"/>
        <v>0</v>
      </c>
      <c r="AH95" s="156">
        <f t="shared" si="24"/>
        <v>0</v>
      </c>
      <c r="AI95" s="156">
        <f t="shared" si="24"/>
        <v>0</v>
      </c>
      <c r="AJ95" s="156">
        <f>SUM(P95:AI95)</f>
        <v>500</v>
      </c>
    </row>
    <row r="96" spans="1:45">
      <c r="A96" s="623" t="str">
        <f>"Existing 1 "&amp;A85</f>
        <v>Existing 1 Irrigation</v>
      </c>
      <c r="B96" s="624"/>
      <c r="C96" s="624"/>
      <c r="D96" s="624"/>
      <c r="E96" s="624"/>
      <c r="F96" s="624"/>
      <c r="G96" s="456">
        <v>1</v>
      </c>
      <c r="H96" s="446" t="str">
        <f>H95</f>
        <v>LUMP SUM</v>
      </c>
      <c r="I96" s="454">
        <v>500</v>
      </c>
      <c r="J96" s="156">
        <f>G96*I96</f>
        <v>500</v>
      </c>
      <c r="K96" s="460">
        <v>5000000</v>
      </c>
      <c r="L96" s="181" t="str">
        <f>L95</f>
        <v>Gallons</v>
      </c>
      <c r="M96" s="447" t="str">
        <f>IF(OR(ISERROR(B88+B86*(1-(Controls!$B$28))),(B88+B86*(1-(Controls!$B$28)))=0),"",IF((B88+B86*(1-(Controls!$B$28)))&lt;=StartInput!$F$25,"Replace","Evaluate"))</f>
        <v>Evaluate</v>
      </c>
      <c r="N96" s="185">
        <f>N95</f>
        <v>1.5E-3</v>
      </c>
      <c r="O96" s="159">
        <f>IF($B$91=0,J96,0)</f>
        <v>0</v>
      </c>
      <c r="P96" s="156">
        <f>IF(OR(($B$91+YEAR($I$1))=P94,($B$86+$B$91+YEAR($I$1))=P94,($B$86*2+$B$91+YEAR($I$1))=P94,($B$86*3+$B$91+YEAR($I$1))=P94,($B$86*4+$B$91+YEAR($I$1))=P94,($B$86*5+$B$91+YEAR($I$1))=P94),$G$96*$I$96,0)</f>
        <v>0</v>
      </c>
      <c r="Q96" s="156">
        <f t="shared" ref="Q96:AI96" si="25">IF(OR(($B$91+YEAR($I$1))=Q94,($B$86+$B$91+YEAR($I$1))=Q94,($B$86*2+$B$91+YEAR($I$1))=Q94,($B$86*3+$B$91+YEAR($I$1))=Q94,($B$86*4+$B$91+YEAR($I$1))=Q94,($B$86*5+$B$91+YEAR($I$1))=Q94),$G$95*$I$95,0)</f>
        <v>0</v>
      </c>
      <c r="R96" s="156">
        <f t="shared" si="25"/>
        <v>0</v>
      </c>
      <c r="S96" s="156">
        <f t="shared" si="25"/>
        <v>0</v>
      </c>
      <c r="T96" s="156">
        <f t="shared" si="25"/>
        <v>0</v>
      </c>
      <c r="U96" s="156">
        <f t="shared" si="25"/>
        <v>0</v>
      </c>
      <c r="V96" s="156">
        <f t="shared" si="25"/>
        <v>0</v>
      </c>
      <c r="W96" s="156">
        <f t="shared" si="25"/>
        <v>0</v>
      </c>
      <c r="X96" s="156">
        <f t="shared" si="25"/>
        <v>0</v>
      </c>
      <c r="Y96" s="156">
        <f t="shared" si="25"/>
        <v>0</v>
      </c>
      <c r="Z96" s="156">
        <f t="shared" si="25"/>
        <v>0</v>
      </c>
      <c r="AA96" s="156">
        <f t="shared" si="25"/>
        <v>500</v>
      </c>
      <c r="AB96" s="156">
        <f t="shared" si="25"/>
        <v>0</v>
      </c>
      <c r="AC96" s="156">
        <f t="shared" si="25"/>
        <v>0</v>
      </c>
      <c r="AD96" s="156">
        <f t="shared" si="25"/>
        <v>0</v>
      </c>
      <c r="AE96" s="156">
        <f t="shared" si="25"/>
        <v>0</v>
      </c>
      <c r="AF96" s="156">
        <f t="shared" si="25"/>
        <v>0</v>
      </c>
      <c r="AG96" s="156">
        <f t="shared" si="25"/>
        <v>0</v>
      </c>
      <c r="AH96" s="156">
        <f t="shared" si="25"/>
        <v>0</v>
      </c>
      <c r="AI96" s="156">
        <f t="shared" si="25"/>
        <v>0</v>
      </c>
      <c r="AJ96" s="156">
        <f>SUM(P96:AI96)</f>
        <v>500</v>
      </c>
    </row>
    <row r="97" spans="1:45">
      <c r="A97" s="623" t="str">
        <f>"Existing 1 "&amp;A85</f>
        <v>Existing 1 Irrigation</v>
      </c>
      <c r="B97" s="624"/>
      <c r="C97" s="624"/>
      <c r="D97" s="624"/>
      <c r="E97" s="624"/>
      <c r="F97" s="624"/>
      <c r="G97" s="456">
        <v>1</v>
      </c>
      <c r="H97" s="446" t="str">
        <f>H95</f>
        <v>LUMP SUM</v>
      </c>
      <c r="I97" s="454">
        <v>500</v>
      </c>
      <c r="J97" s="156">
        <f>G97*I97</f>
        <v>500</v>
      </c>
      <c r="K97" s="460">
        <v>5000000</v>
      </c>
      <c r="L97" s="181" t="str">
        <f>L95</f>
        <v>Gallons</v>
      </c>
      <c r="M97" s="447" t="str">
        <f>IF(OR(ISERROR(B89+B86*(1-(Controls!$B$28))),(B89+B86*(1-(Controls!$B$28)))=0),"",IF((B89+B86*(1-(Controls!$B$28)))&lt;=StartInput!$F$25,"Replace","Evaluate"))</f>
        <v>Replace</v>
      </c>
      <c r="N97" s="185">
        <f>N95</f>
        <v>1.5E-3</v>
      </c>
      <c r="O97" s="159">
        <f>IF($B$92=0,J97,0)</f>
        <v>500</v>
      </c>
      <c r="P97" s="156">
        <f>IF(OR(($B$92+YEAR($I$1))=P94,($B$86+$B$92+YEAR($I$1))=P94,($B$86*2+$B$92+YEAR($I$1))=P94,($B$86*3+$B$92+YEAR($I$1))=P94,($B$86*4+$B$92+YEAR($I$1))=P94,($B$86*5+$B$92+YEAR($I$1))=P94),$G$97*$I$97,0)</f>
        <v>0</v>
      </c>
      <c r="Q97" s="156">
        <f t="shared" ref="Q97:AI97" si="26">IF(OR(($B$92+YEAR($I$1))=Q94,($B$86+$B$92+YEAR($I$1))=Q94,($B$86*2+$B$92+YEAR($I$1))=Q94,($B$86*3+$B$92+YEAR($I$1))=Q94,($B$86*4+$B$92+YEAR($I$1))=Q94,($B$86*5+$B$92+YEAR($I$1))=Q94),$G$95*$I$95,0)</f>
        <v>0</v>
      </c>
      <c r="R97" s="156">
        <f t="shared" si="26"/>
        <v>0</v>
      </c>
      <c r="S97" s="156">
        <f t="shared" si="26"/>
        <v>0</v>
      </c>
      <c r="T97" s="156">
        <f t="shared" si="26"/>
        <v>0</v>
      </c>
      <c r="U97" s="156">
        <f t="shared" si="26"/>
        <v>0</v>
      </c>
      <c r="V97" s="156">
        <f t="shared" si="26"/>
        <v>0</v>
      </c>
      <c r="W97" s="156">
        <f t="shared" si="26"/>
        <v>0</v>
      </c>
      <c r="X97" s="156">
        <f t="shared" si="26"/>
        <v>0</v>
      </c>
      <c r="Y97" s="156">
        <f t="shared" si="26"/>
        <v>0</v>
      </c>
      <c r="Z97" s="156">
        <f t="shared" si="26"/>
        <v>0</v>
      </c>
      <c r="AA97" s="156">
        <f t="shared" si="26"/>
        <v>0</v>
      </c>
      <c r="AB97" s="156">
        <f t="shared" si="26"/>
        <v>0</v>
      </c>
      <c r="AC97" s="156">
        <f t="shared" si="26"/>
        <v>0</v>
      </c>
      <c r="AD97" s="156">
        <f t="shared" si="26"/>
        <v>0</v>
      </c>
      <c r="AE97" s="156">
        <f t="shared" si="26"/>
        <v>0</v>
      </c>
      <c r="AF97" s="156">
        <f t="shared" si="26"/>
        <v>500</v>
      </c>
      <c r="AG97" s="156">
        <f t="shared" si="26"/>
        <v>0</v>
      </c>
      <c r="AH97" s="156">
        <f t="shared" si="26"/>
        <v>0</v>
      </c>
      <c r="AI97" s="156">
        <f t="shared" si="26"/>
        <v>0</v>
      </c>
      <c r="AJ97" s="156">
        <f>SUM(P97:AI97)</f>
        <v>500</v>
      </c>
      <c r="AL97" s="148" t="s">
        <v>421</v>
      </c>
      <c r="AM97" s="148" t="s">
        <v>422</v>
      </c>
    </row>
    <row r="98" spans="1:45">
      <c r="A98" s="623" t="str">
        <f>"Standard "&amp;A85</f>
        <v>Standard Irrigation</v>
      </c>
      <c r="B98" s="624"/>
      <c r="C98" s="624"/>
      <c r="D98" s="624"/>
      <c r="E98" s="624"/>
      <c r="F98" s="624"/>
      <c r="G98" s="201">
        <f>SUM(G95:G97)</f>
        <v>3</v>
      </c>
      <c r="H98" s="203" t="s">
        <v>339</v>
      </c>
      <c r="I98" s="454">
        <v>15000</v>
      </c>
      <c r="J98" s="156">
        <f>G98*I98</f>
        <v>45000</v>
      </c>
      <c r="K98" s="460">
        <v>8760000</v>
      </c>
      <c r="L98" s="181" t="str">
        <f>L95</f>
        <v>Gallons</v>
      </c>
      <c r="M98" s="684"/>
      <c r="N98" s="185">
        <f>N95</f>
        <v>1.5E-3</v>
      </c>
      <c r="O98" s="159">
        <f>IF($B$92=0,J98,0)</f>
        <v>45000</v>
      </c>
      <c r="P98" s="156">
        <f t="shared" ref="P98:AI98" si="27">IF(OR(($B$92+YEAR($I$1))=P94,($B$86+$B$92+YEAR($I$1))=P94,($B$86*2+$B$92+YEAR($I$1))=P94,($B$86*3+$B$92+YEAR($I$1))=P94,($B$86*4+$B$92+YEAR($I$1))=P94,($B$86*5+$B$92+YEAR($I$1))=P94),$G$98*$I$98,0)</f>
        <v>0</v>
      </c>
      <c r="Q98" s="156">
        <f t="shared" si="27"/>
        <v>0</v>
      </c>
      <c r="R98" s="156">
        <f t="shared" si="27"/>
        <v>0</v>
      </c>
      <c r="S98" s="156">
        <f t="shared" si="27"/>
        <v>0</v>
      </c>
      <c r="T98" s="156">
        <f t="shared" si="27"/>
        <v>0</v>
      </c>
      <c r="U98" s="156">
        <f t="shared" si="27"/>
        <v>0</v>
      </c>
      <c r="V98" s="156">
        <f t="shared" si="27"/>
        <v>0</v>
      </c>
      <c r="W98" s="156">
        <f t="shared" si="27"/>
        <v>0</v>
      </c>
      <c r="X98" s="156">
        <f t="shared" si="27"/>
        <v>0</v>
      </c>
      <c r="Y98" s="156">
        <f t="shared" si="27"/>
        <v>0</v>
      </c>
      <c r="Z98" s="156">
        <f t="shared" si="27"/>
        <v>0</v>
      </c>
      <c r="AA98" s="156">
        <f t="shared" si="27"/>
        <v>0</v>
      </c>
      <c r="AB98" s="156">
        <f t="shared" si="27"/>
        <v>0</v>
      </c>
      <c r="AC98" s="156">
        <f t="shared" si="27"/>
        <v>0</v>
      </c>
      <c r="AD98" s="156">
        <f t="shared" si="27"/>
        <v>0</v>
      </c>
      <c r="AE98" s="156">
        <f t="shared" si="27"/>
        <v>0</v>
      </c>
      <c r="AF98" s="156">
        <f t="shared" si="27"/>
        <v>45000</v>
      </c>
      <c r="AG98" s="156">
        <f t="shared" si="27"/>
        <v>0</v>
      </c>
      <c r="AH98" s="156">
        <f t="shared" si="27"/>
        <v>0</v>
      </c>
      <c r="AI98" s="156">
        <f t="shared" si="27"/>
        <v>0</v>
      </c>
      <c r="AJ98" s="156">
        <f>SUM(P98:AI98)</f>
        <v>45000</v>
      </c>
      <c r="AK98" s="148" t="s">
        <v>391</v>
      </c>
      <c r="AL98" s="148" t="s">
        <v>423</v>
      </c>
      <c r="AM98" s="148" t="s">
        <v>424</v>
      </c>
      <c r="AN98" s="148" t="s">
        <v>425</v>
      </c>
      <c r="AS98" s="190" t="str">
        <f>A947</f>
        <v>Interior Painting (non-routine)</v>
      </c>
    </row>
    <row r="99" spans="1:45" ht="14.45" thickBot="1">
      <c r="A99" s="634" t="str">
        <f>"Green Replacement "&amp;A85</f>
        <v>Green Replacement Irrigation</v>
      </c>
      <c r="B99" s="635"/>
      <c r="C99" s="635"/>
      <c r="D99" s="635"/>
      <c r="E99" s="635"/>
      <c r="F99" s="635"/>
      <c r="G99" s="202">
        <f>SUM(G95:G97)</f>
        <v>3</v>
      </c>
      <c r="H99" s="204" t="s">
        <v>339</v>
      </c>
      <c r="I99" s="455">
        <v>32000</v>
      </c>
      <c r="J99" s="161">
        <f>G99*I99</f>
        <v>96000</v>
      </c>
      <c r="K99" s="461">
        <v>0</v>
      </c>
      <c r="L99" s="182" t="str">
        <f>L95</f>
        <v>Gallons</v>
      </c>
      <c r="M99" s="685"/>
      <c r="N99" s="186">
        <f>N95</f>
        <v>1.5E-3</v>
      </c>
      <c r="O99" s="159">
        <f>IF($B$92=0,J99,0)</f>
        <v>96000</v>
      </c>
      <c r="P99" s="156">
        <f t="shared" ref="P99:AI99" si="28">IF(OR(($B$92+YEAR($I$1))=P94,($B$86+$B$92+YEAR($I$1))=P94,($B$86*2+$B$92+YEAR($I$1))=P94,($B$86*3+$B$92+YEAR($I$1))=P94,($B$86*4+$B$92+YEAR($I$1))=P94,($B$86*5+$B$92+YEAR($I$1))=P94),$G$99*$I$99,0)</f>
        <v>0</v>
      </c>
      <c r="Q99" s="156">
        <f t="shared" si="28"/>
        <v>0</v>
      </c>
      <c r="R99" s="156">
        <f t="shared" si="28"/>
        <v>0</v>
      </c>
      <c r="S99" s="156">
        <f t="shared" si="28"/>
        <v>0</v>
      </c>
      <c r="T99" s="156">
        <f t="shared" si="28"/>
        <v>0</v>
      </c>
      <c r="U99" s="156">
        <f t="shared" si="28"/>
        <v>0</v>
      </c>
      <c r="V99" s="156">
        <f t="shared" si="28"/>
        <v>0</v>
      </c>
      <c r="W99" s="156">
        <f t="shared" si="28"/>
        <v>0</v>
      </c>
      <c r="X99" s="156">
        <f t="shared" si="28"/>
        <v>0</v>
      </c>
      <c r="Y99" s="156">
        <f t="shared" si="28"/>
        <v>0</v>
      </c>
      <c r="Z99" s="156">
        <f t="shared" si="28"/>
        <v>0</v>
      </c>
      <c r="AA99" s="156">
        <f t="shared" si="28"/>
        <v>0</v>
      </c>
      <c r="AB99" s="156">
        <f t="shared" si="28"/>
        <v>0</v>
      </c>
      <c r="AC99" s="156">
        <f t="shared" si="28"/>
        <v>0</v>
      </c>
      <c r="AD99" s="156">
        <f t="shared" si="28"/>
        <v>0</v>
      </c>
      <c r="AE99" s="156">
        <f t="shared" si="28"/>
        <v>0</v>
      </c>
      <c r="AF99" s="156">
        <f t="shared" si="28"/>
        <v>96000</v>
      </c>
      <c r="AG99" s="156">
        <f t="shared" si="28"/>
        <v>0</v>
      </c>
      <c r="AH99" s="156">
        <f t="shared" si="28"/>
        <v>0</v>
      </c>
      <c r="AI99" s="156">
        <f t="shared" si="28"/>
        <v>0</v>
      </c>
      <c r="AJ99" s="156">
        <f>SUM(P99:AI99)</f>
        <v>96000</v>
      </c>
      <c r="AK99" s="183">
        <f>IF((AJ99-AJ98)&lt;0,0,(AJ99-AJ98))</f>
        <v>51000</v>
      </c>
      <c r="AL99" s="183">
        <f>(K95*N95+K96*N96+K97*N97)-(K99*N99)</f>
        <v>22500</v>
      </c>
      <c r="AM99" s="212">
        <f>AK99/AL99</f>
        <v>2.2666666666666666</v>
      </c>
      <c r="AN99" s="183" t="str">
        <f>L95</f>
        <v>Gallons</v>
      </c>
      <c r="AO99" s="183"/>
      <c r="AS99" s="190" t="str">
        <f>A957</f>
        <v>Interior Doors</v>
      </c>
    </row>
    <row r="100" spans="1:45" ht="13.15" customHeight="1" thickBot="1">
      <c r="A100" s="196" t="s">
        <v>426</v>
      </c>
      <c r="AS100" s="190" t="str">
        <f>A967</f>
        <v>Interior Door Frames</v>
      </c>
    </row>
    <row r="101" spans="1:45" ht="14.45" thickBot="1">
      <c r="A101" s="689" t="s">
        <v>427</v>
      </c>
      <c r="B101" s="690"/>
      <c r="C101" s="690"/>
      <c r="D101" s="690"/>
      <c r="E101" s="690"/>
      <c r="F101" s="690"/>
      <c r="G101" s="690"/>
      <c r="H101" s="690"/>
      <c r="I101" s="690"/>
      <c r="J101" s="690"/>
      <c r="K101" s="690"/>
      <c r="L101" s="690"/>
      <c r="M101" s="690"/>
      <c r="N101" s="691"/>
      <c r="AS101" s="190" t="str">
        <f>A977</f>
        <v>Flooring (non-routine)</v>
      </c>
    </row>
    <row r="102" spans="1:45" ht="15">
      <c r="A102" s="164" t="s">
        <v>351</v>
      </c>
      <c r="B102" s="450">
        <v>15</v>
      </c>
      <c r="C102" s="165"/>
      <c r="D102" s="662" t="s">
        <v>272</v>
      </c>
      <c r="E102" s="663"/>
      <c r="F102" s="649" t="s">
        <v>428</v>
      </c>
      <c r="G102" s="650"/>
      <c r="H102" s="650"/>
      <c r="I102" s="650"/>
      <c r="J102" s="650"/>
      <c r="K102" s="650"/>
      <c r="L102" s="650"/>
      <c r="M102" s="650"/>
      <c r="N102" s="651"/>
      <c r="AS102" s="190" t="str">
        <f>A987</f>
        <v>Shower/Tub Surrounds</v>
      </c>
    </row>
    <row r="103" spans="1:45" ht="15">
      <c r="A103" s="445" t="s">
        <v>414</v>
      </c>
      <c r="B103" s="457">
        <v>2007</v>
      </c>
      <c r="C103" s="162"/>
      <c r="D103" s="664"/>
      <c r="E103" s="665"/>
      <c r="F103" s="652" t="s">
        <v>429</v>
      </c>
      <c r="G103" s="653"/>
      <c r="H103" s="653"/>
      <c r="I103" s="653"/>
      <c r="J103" s="653"/>
      <c r="K103" s="653"/>
      <c r="L103" s="653"/>
      <c r="M103" s="653"/>
      <c r="N103" s="654"/>
      <c r="AS103" s="190" t="str">
        <f>A1003</f>
        <v>Toilets</v>
      </c>
    </row>
    <row r="104" spans="1:45">
      <c r="A104" s="163" t="s">
        <v>416</v>
      </c>
      <c r="B104" s="451">
        <v>2006</v>
      </c>
      <c r="C104" s="162"/>
      <c r="D104" s="664"/>
      <c r="E104" s="665"/>
      <c r="F104" s="652"/>
      <c r="G104" s="682"/>
      <c r="H104" s="682"/>
      <c r="I104" s="682"/>
      <c r="J104" s="682"/>
      <c r="K104" s="682"/>
      <c r="L104" s="682"/>
      <c r="M104" s="682"/>
      <c r="N104" s="683"/>
    </row>
    <row r="105" spans="1:45">
      <c r="A105" s="171" t="s">
        <v>417</v>
      </c>
      <c r="B105" s="458">
        <v>1993</v>
      </c>
      <c r="C105" s="162"/>
      <c r="D105" s="664"/>
      <c r="E105" s="665"/>
      <c r="F105" s="652"/>
      <c r="G105" s="682"/>
      <c r="H105" s="682"/>
      <c r="I105" s="682"/>
      <c r="J105" s="682"/>
      <c r="K105" s="682"/>
      <c r="L105" s="682"/>
      <c r="M105" s="682"/>
      <c r="N105" s="683"/>
    </row>
    <row r="106" spans="1:45">
      <c r="A106" s="171" t="s">
        <v>418</v>
      </c>
      <c r="B106" s="172">
        <f>IF(B103-((YEAR($I$1))-B102)&gt;0,(B103-((YEAR($I$1))-B102)),0)</f>
        <v>12</v>
      </c>
      <c r="C106" s="162"/>
      <c r="D106" s="664"/>
      <c r="E106" s="665"/>
      <c r="F106" s="652"/>
      <c r="G106" s="682"/>
      <c r="H106" s="682"/>
      <c r="I106" s="682"/>
      <c r="J106" s="682"/>
      <c r="K106" s="682"/>
      <c r="L106" s="682"/>
      <c r="M106" s="682"/>
      <c r="N106" s="683"/>
    </row>
    <row r="107" spans="1:45" ht="14.45" thickBot="1">
      <c r="A107" s="171" t="s">
        <v>419</v>
      </c>
      <c r="B107" s="172">
        <f>IF(B104-((YEAR($I$1))-B102)&gt;0,(B104-((YEAR($I$1))-B102)),0)</f>
        <v>11</v>
      </c>
      <c r="C107" s="162"/>
      <c r="D107" s="664"/>
      <c r="E107" s="665"/>
      <c r="F107" s="652"/>
      <c r="G107" s="682"/>
      <c r="H107" s="682"/>
      <c r="I107" s="682"/>
      <c r="J107" s="682"/>
      <c r="K107" s="682"/>
      <c r="L107" s="682"/>
      <c r="M107" s="682"/>
      <c r="N107" s="683"/>
    </row>
    <row r="108" spans="1:45" ht="15.6" thickBot="1">
      <c r="A108" s="171" t="s">
        <v>420</v>
      </c>
      <c r="B108" s="172">
        <f>IF(B105-((YEAR($I$1))-B102)&gt;0,(B105-((YEAR($I$1))-B102)),0)</f>
        <v>0</v>
      </c>
      <c r="C108" s="173"/>
      <c r="D108" s="666"/>
      <c r="E108" s="667"/>
      <c r="F108" s="643"/>
      <c r="G108" s="644"/>
      <c r="H108" s="644"/>
      <c r="I108" s="644"/>
      <c r="J108" s="644"/>
      <c r="K108" s="644"/>
      <c r="L108" s="644"/>
      <c r="M108" s="644"/>
      <c r="N108" s="645"/>
      <c r="O108" s="640" t="str">
        <f>A101</f>
        <v>Lighting</v>
      </c>
      <c r="P108" s="641"/>
      <c r="Q108" s="641"/>
      <c r="R108" s="641"/>
      <c r="S108" s="641"/>
      <c r="T108" s="641"/>
      <c r="U108" s="641"/>
      <c r="V108" s="641"/>
      <c r="W108" s="641"/>
      <c r="X108" s="641"/>
      <c r="Y108" s="642"/>
      <c r="Z108" s="640" t="str">
        <f>A101</f>
        <v>Lighting</v>
      </c>
      <c r="AA108" s="641"/>
      <c r="AB108" s="641"/>
      <c r="AC108" s="641"/>
      <c r="AD108" s="641"/>
      <c r="AE108" s="641"/>
      <c r="AF108" s="641"/>
      <c r="AG108" s="641"/>
      <c r="AH108" s="641"/>
      <c r="AI108" s="641"/>
      <c r="AJ108" s="642"/>
      <c r="AS108" s="190" t="str">
        <f>A1019</f>
        <v>Vanities</v>
      </c>
    </row>
    <row r="109" spans="1:45">
      <c r="A109" s="646" t="s">
        <v>357</v>
      </c>
      <c r="B109" s="647"/>
      <c r="C109" s="647"/>
      <c r="D109" s="636"/>
      <c r="E109" s="636"/>
      <c r="F109" s="636"/>
      <c r="G109" s="636" t="s">
        <v>358</v>
      </c>
      <c r="H109" s="636" t="s">
        <v>359</v>
      </c>
      <c r="I109" s="636" t="s">
        <v>360</v>
      </c>
      <c r="J109" s="636" t="s">
        <v>361</v>
      </c>
      <c r="K109" s="636" t="s">
        <v>362</v>
      </c>
      <c r="L109" s="636" t="s">
        <v>363</v>
      </c>
      <c r="M109" s="636" t="s">
        <v>364</v>
      </c>
      <c r="N109" s="686" t="s">
        <v>365</v>
      </c>
      <c r="O109" s="672" t="s">
        <v>366</v>
      </c>
      <c r="P109" s="167" t="s">
        <v>367</v>
      </c>
      <c r="Q109" s="167" t="s">
        <v>368</v>
      </c>
      <c r="R109" s="167" t="s">
        <v>369</v>
      </c>
      <c r="S109" s="167" t="s">
        <v>370</v>
      </c>
      <c r="T109" s="167" t="s">
        <v>371</v>
      </c>
      <c r="U109" s="167" t="s">
        <v>372</v>
      </c>
      <c r="V109" s="167" t="s">
        <v>373</v>
      </c>
      <c r="W109" s="167" t="s">
        <v>374</v>
      </c>
      <c r="X109" s="167" t="s">
        <v>375</v>
      </c>
      <c r="Y109" s="168" t="s">
        <v>376</v>
      </c>
      <c r="Z109" s="178" t="s">
        <v>377</v>
      </c>
      <c r="AA109" s="179" t="s">
        <v>378</v>
      </c>
      <c r="AB109" s="179" t="s">
        <v>379</v>
      </c>
      <c r="AC109" s="179" t="s">
        <v>380</v>
      </c>
      <c r="AD109" s="179" t="s">
        <v>381</v>
      </c>
      <c r="AE109" s="179" t="s">
        <v>382</v>
      </c>
      <c r="AF109" s="179" t="s">
        <v>383</v>
      </c>
      <c r="AG109" s="179" t="s">
        <v>384</v>
      </c>
      <c r="AH109" s="179" t="s">
        <v>385</v>
      </c>
      <c r="AI109" s="180" t="s">
        <v>386</v>
      </c>
      <c r="AJ109" s="674" t="s">
        <v>387</v>
      </c>
      <c r="AS109" s="190" t="str">
        <f>A1029</f>
        <v>Faucets</v>
      </c>
    </row>
    <row r="110" spans="1:45">
      <c r="A110" s="648"/>
      <c r="B110" s="637"/>
      <c r="C110" s="637"/>
      <c r="D110" s="637"/>
      <c r="E110" s="637"/>
      <c r="F110" s="637"/>
      <c r="G110" s="637"/>
      <c r="H110" s="637"/>
      <c r="I110" s="637"/>
      <c r="J110" s="637"/>
      <c r="K110" s="637"/>
      <c r="L110" s="637"/>
      <c r="M110" s="637"/>
      <c r="N110" s="638"/>
      <c r="O110" s="673"/>
      <c r="P110" s="166">
        <f>YEAR($I$1)+1</f>
        <v>2011</v>
      </c>
      <c r="Q110" s="166">
        <f>YEAR($I$1)+2</f>
        <v>2012</v>
      </c>
      <c r="R110" s="166">
        <f>YEAR($I$1)+3</f>
        <v>2013</v>
      </c>
      <c r="S110" s="166">
        <f>YEAR($I$1)+4</f>
        <v>2014</v>
      </c>
      <c r="T110" s="166">
        <f>YEAR($I$1)+5</f>
        <v>2015</v>
      </c>
      <c r="U110" s="166">
        <f>YEAR($I$1)+6</f>
        <v>2016</v>
      </c>
      <c r="V110" s="166">
        <f>YEAR($I$1)+7</f>
        <v>2017</v>
      </c>
      <c r="W110" s="166">
        <f>YEAR($I$1)+8</f>
        <v>2018</v>
      </c>
      <c r="X110" s="166">
        <f>YEAR($I$1)+9</f>
        <v>2019</v>
      </c>
      <c r="Y110" s="169">
        <f>YEAR($I$1)+10</f>
        <v>2020</v>
      </c>
      <c r="Z110" s="174">
        <f>YEAR($I$1)+11</f>
        <v>2021</v>
      </c>
      <c r="AA110" s="166">
        <f>YEAR($I$1)+12</f>
        <v>2022</v>
      </c>
      <c r="AB110" s="166">
        <f>YEAR($I$1)+13</f>
        <v>2023</v>
      </c>
      <c r="AC110" s="166">
        <f>YEAR($I$1)+14</f>
        <v>2024</v>
      </c>
      <c r="AD110" s="166">
        <f>YEAR($I$1)+15</f>
        <v>2025</v>
      </c>
      <c r="AE110" s="166">
        <f>YEAR($I$1)+16</f>
        <v>2026</v>
      </c>
      <c r="AF110" s="166">
        <f>YEAR($I$1)+17</f>
        <v>2027</v>
      </c>
      <c r="AG110" s="166">
        <f>YEAR($I$1)+18</f>
        <v>2028</v>
      </c>
      <c r="AH110" s="166">
        <f>YEAR($I$1)+19</f>
        <v>2029</v>
      </c>
      <c r="AI110" s="175">
        <f>YEAR($I$1)+20</f>
        <v>2030</v>
      </c>
      <c r="AJ110" s="675"/>
      <c r="AS110" s="190" t="str">
        <f>A1045</f>
        <v>Bathroom Flooring (non-cyclical)</v>
      </c>
    </row>
    <row r="111" spans="1:45">
      <c r="A111" s="623" t="str">
        <f>"Existing 1 "&amp;A101</f>
        <v>Existing 1 Lighting</v>
      </c>
      <c r="B111" s="624"/>
      <c r="C111" s="624"/>
      <c r="D111" s="624"/>
      <c r="E111" s="624"/>
      <c r="F111" s="624"/>
      <c r="G111" s="456">
        <v>1500</v>
      </c>
      <c r="H111" s="459" t="s">
        <v>347</v>
      </c>
      <c r="I111" s="454">
        <v>18</v>
      </c>
      <c r="J111" s="156">
        <f>G111*I111</f>
        <v>27000</v>
      </c>
      <c r="K111" s="460">
        <v>35000</v>
      </c>
      <c r="L111" s="462" t="s">
        <v>299</v>
      </c>
      <c r="M111" s="447" t="str">
        <f>IF(OR(ISERROR(B103+B102*(1-(Controls!$B$28))),(B103+B102*(1-(Controls!$B$28)))=0),"",IF((B103+B102*(1-(Controls!$B$28)))&lt;=StartInput!$F$25,"Replace","Evaluate"))</f>
        <v>Evaluate</v>
      </c>
      <c r="N111" s="218">
        <f>IF(StartInput!$F$74="Tenant",StartInput!$F$61,StartInput!$G$61)</f>
        <v>0.15</v>
      </c>
      <c r="O111" s="159">
        <f>IF($B$106=0,J111,0)</f>
        <v>0</v>
      </c>
      <c r="P111" s="156">
        <f>IF(OR(($B$106+YEAR($I$1))=P110,($B$102+$B$106+YEAR($I$1))=P110,($B$102*2+$B$106+YEAR($I$1))=P110,($B$102*3+$B$106+YEAR($I$1))=P110,($B$102*4+$B$106+YEAR($I$1))=P110,($B$102*5+$B$106+YEAR($I$1))=P110),$G$111*$I$111,0)</f>
        <v>0</v>
      </c>
      <c r="Q111" s="156">
        <f t="shared" ref="Q111:AI111" si="29">IF(OR(($B$106+YEAR($I$1))=Q110,($B$102+$B$106+YEAR($I$1))=Q110,($B$102*2+$B$106+YEAR($I$1))=Q110,($B$102*3+$B$106+YEAR($I$1))=Q110,($B$102*4+$B$106+YEAR($I$1))=Q110,($B$102*5+$B$106+YEAR($I$1))=Q110),$G$111*$I$111,0)</f>
        <v>0</v>
      </c>
      <c r="R111" s="156">
        <f t="shared" si="29"/>
        <v>0</v>
      </c>
      <c r="S111" s="156">
        <f t="shared" si="29"/>
        <v>0</v>
      </c>
      <c r="T111" s="156">
        <f t="shared" si="29"/>
        <v>0</v>
      </c>
      <c r="U111" s="156">
        <f t="shared" si="29"/>
        <v>0</v>
      </c>
      <c r="V111" s="156">
        <f t="shared" si="29"/>
        <v>0</v>
      </c>
      <c r="W111" s="156">
        <f t="shared" si="29"/>
        <v>0</v>
      </c>
      <c r="X111" s="156">
        <f t="shared" si="29"/>
        <v>0</v>
      </c>
      <c r="Y111" s="156">
        <f t="shared" si="29"/>
        <v>0</v>
      </c>
      <c r="Z111" s="156">
        <f t="shared" si="29"/>
        <v>0</v>
      </c>
      <c r="AA111" s="156">
        <f t="shared" si="29"/>
        <v>27000</v>
      </c>
      <c r="AB111" s="156">
        <f t="shared" si="29"/>
        <v>0</v>
      </c>
      <c r="AC111" s="156">
        <f t="shared" si="29"/>
        <v>0</v>
      </c>
      <c r="AD111" s="156">
        <f t="shared" si="29"/>
        <v>0</v>
      </c>
      <c r="AE111" s="156">
        <f t="shared" si="29"/>
        <v>0</v>
      </c>
      <c r="AF111" s="156">
        <f t="shared" si="29"/>
        <v>0</v>
      </c>
      <c r="AG111" s="156">
        <f t="shared" si="29"/>
        <v>0</v>
      </c>
      <c r="AH111" s="156">
        <f t="shared" si="29"/>
        <v>0</v>
      </c>
      <c r="AI111" s="156">
        <f t="shared" si="29"/>
        <v>0</v>
      </c>
      <c r="AJ111" s="156">
        <f>SUM(P111:AI111)</f>
        <v>27000</v>
      </c>
      <c r="AS111" s="190" t="str">
        <f>A1055</f>
        <v>Bathroom Cabinets</v>
      </c>
    </row>
    <row r="112" spans="1:45">
      <c r="A112" s="623" t="str">
        <f>"Existing 2 "&amp;A101</f>
        <v>Existing 2 Lighting</v>
      </c>
      <c r="B112" s="624"/>
      <c r="C112" s="624"/>
      <c r="D112" s="624"/>
      <c r="E112" s="624"/>
      <c r="F112" s="624"/>
      <c r="G112" s="456">
        <v>1000</v>
      </c>
      <c r="H112" s="446" t="str">
        <f>H111</f>
        <v>each</v>
      </c>
      <c r="I112" s="454">
        <v>18</v>
      </c>
      <c r="J112" s="156">
        <f>G112*I112</f>
        <v>18000</v>
      </c>
      <c r="K112" s="460">
        <v>25000</v>
      </c>
      <c r="L112" s="181" t="str">
        <f>L111</f>
        <v>KWH</v>
      </c>
      <c r="M112" s="447" t="str">
        <f>IF(OR(ISERROR(B104+B102*(1-(Controls!$B$28))),(B104+B102*(1-(Controls!$B$28)))=0),"",IF((B104+B102*(1-(Controls!$B$28)))&lt;=StartInput!$F$25,"Replace","Evaluate"))</f>
        <v>Evaluate</v>
      </c>
      <c r="N112" s="185">
        <f>N111</f>
        <v>0.15</v>
      </c>
      <c r="O112" s="159">
        <f>IF($B$107=0,J112,0)</f>
        <v>0</v>
      </c>
      <c r="P112" s="156">
        <f>IF(OR(($B$107+YEAR($I$1))=P110,($B$102+$B$107+YEAR($I$1))=P110,($B$102*2+$B$107+YEAR($I$1))=P110,($B$102*3+$B$107+YEAR($I$1))=P110,($B$102*4+$B$107+YEAR($I$1))=P110,($B$102*5+$B$107+YEAR($I$1))=P110),$G$112*$I$112,0)</f>
        <v>0</v>
      </c>
      <c r="Q112" s="156">
        <f t="shared" ref="Q112:AI112" si="30">IF(OR(($B$107+YEAR($I$1))=Q110,($B$102+$B$107+YEAR($I$1))=Q110,($B$102*2+$B$107+YEAR($I$1))=Q110,($B$102*3+$B$107+YEAR($I$1))=Q110,($B$102*4+$B$107+YEAR($I$1))=Q110,($B$102*5+$B$107+YEAR($I$1))=Q110),$G$111*$I$111,0)</f>
        <v>0</v>
      </c>
      <c r="R112" s="156">
        <f t="shared" si="30"/>
        <v>0</v>
      </c>
      <c r="S112" s="156">
        <f t="shared" si="30"/>
        <v>0</v>
      </c>
      <c r="T112" s="156">
        <f t="shared" si="30"/>
        <v>0</v>
      </c>
      <c r="U112" s="156">
        <f t="shared" si="30"/>
        <v>0</v>
      </c>
      <c r="V112" s="156">
        <f t="shared" si="30"/>
        <v>0</v>
      </c>
      <c r="W112" s="156">
        <f t="shared" si="30"/>
        <v>0</v>
      </c>
      <c r="X112" s="156">
        <f t="shared" si="30"/>
        <v>0</v>
      </c>
      <c r="Y112" s="156">
        <f t="shared" si="30"/>
        <v>0</v>
      </c>
      <c r="Z112" s="156">
        <f t="shared" si="30"/>
        <v>27000</v>
      </c>
      <c r="AA112" s="156">
        <f t="shared" si="30"/>
        <v>0</v>
      </c>
      <c r="AB112" s="156">
        <f t="shared" si="30"/>
        <v>0</v>
      </c>
      <c r="AC112" s="156">
        <f t="shared" si="30"/>
        <v>0</v>
      </c>
      <c r="AD112" s="156">
        <f t="shared" si="30"/>
        <v>0</v>
      </c>
      <c r="AE112" s="156">
        <f t="shared" si="30"/>
        <v>0</v>
      </c>
      <c r="AF112" s="156">
        <f t="shared" si="30"/>
        <v>0</v>
      </c>
      <c r="AG112" s="156">
        <f t="shared" si="30"/>
        <v>0</v>
      </c>
      <c r="AH112" s="156">
        <f t="shared" si="30"/>
        <v>0</v>
      </c>
      <c r="AI112" s="156">
        <f t="shared" si="30"/>
        <v>0</v>
      </c>
      <c r="AJ112" s="156">
        <f>SUM(P112:AI112)</f>
        <v>27000</v>
      </c>
    </row>
    <row r="113" spans="1:45">
      <c r="A113" s="623" t="str">
        <f>"Existing 3 "&amp;A101</f>
        <v>Existing 3 Lighting</v>
      </c>
      <c r="B113" s="624"/>
      <c r="C113" s="624"/>
      <c r="D113" s="624"/>
      <c r="E113" s="624"/>
      <c r="F113" s="624"/>
      <c r="G113" s="456">
        <v>500</v>
      </c>
      <c r="H113" s="446" t="str">
        <f>H111</f>
        <v>each</v>
      </c>
      <c r="I113" s="454">
        <v>18</v>
      </c>
      <c r="J113" s="156">
        <f>G113*I113</f>
        <v>9000</v>
      </c>
      <c r="K113" s="460">
        <v>5700</v>
      </c>
      <c r="L113" s="181" t="str">
        <f>L111</f>
        <v>KWH</v>
      </c>
      <c r="M113" s="447" t="str">
        <f>IF(OR(ISERROR(B105+B102*(1-(Controls!$B$28))),(B105+B102*(1-(Controls!$B$28)))=0),"",IF((B105+B102*(1-(Controls!$B$28)))&lt;=StartInput!$F$25,"Replace","Evaluate"))</f>
        <v>Replace</v>
      </c>
      <c r="N113" s="185">
        <f>N111</f>
        <v>0.15</v>
      </c>
      <c r="O113" s="159">
        <f>IF($B$108=0,J113,0)</f>
        <v>9000</v>
      </c>
      <c r="P113" s="156">
        <f>IF(OR(($B$108+YEAR($I$1))=P110,($B$102+$B$108+YEAR($I$1))=P110,($B$102*2+$B$108+YEAR($I$1))=P110,($B$102*3+$B$108+YEAR($I$1))=P110,($B$102*4+$B$108+YEAR($I$1))=P110,($B$102*5+$B$108+YEAR($I$1))=P110),$G$113*$I$113,0)</f>
        <v>0</v>
      </c>
      <c r="Q113" s="156">
        <f t="shared" ref="Q113:AI113" si="31">IF(OR(($B$108+YEAR($I$1))=Q110,($B$102+$B$108+YEAR($I$1))=Q110,($B$102*2+$B$108+YEAR($I$1))=Q110,($B$102*3+$B$108+YEAR($I$1))=Q110,($B$102*4+$B$108+YEAR($I$1))=Q110,($B$102*5+$B$108+YEAR($I$1))=Q110),$G$111*$I$111,0)</f>
        <v>0</v>
      </c>
      <c r="R113" s="156">
        <f t="shared" si="31"/>
        <v>0</v>
      </c>
      <c r="S113" s="156">
        <f t="shared" si="31"/>
        <v>0</v>
      </c>
      <c r="T113" s="156">
        <f t="shared" si="31"/>
        <v>0</v>
      </c>
      <c r="U113" s="156">
        <f t="shared" si="31"/>
        <v>0</v>
      </c>
      <c r="V113" s="156">
        <f t="shared" si="31"/>
        <v>0</v>
      </c>
      <c r="W113" s="156">
        <f t="shared" si="31"/>
        <v>0</v>
      </c>
      <c r="X113" s="156">
        <f t="shared" si="31"/>
        <v>0</v>
      </c>
      <c r="Y113" s="156">
        <f t="shared" si="31"/>
        <v>0</v>
      </c>
      <c r="Z113" s="156">
        <f t="shared" si="31"/>
        <v>0</v>
      </c>
      <c r="AA113" s="156">
        <f t="shared" si="31"/>
        <v>0</v>
      </c>
      <c r="AB113" s="156">
        <f t="shared" si="31"/>
        <v>0</v>
      </c>
      <c r="AC113" s="156">
        <f t="shared" si="31"/>
        <v>0</v>
      </c>
      <c r="AD113" s="156">
        <f t="shared" si="31"/>
        <v>27000</v>
      </c>
      <c r="AE113" s="156">
        <f t="shared" si="31"/>
        <v>0</v>
      </c>
      <c r="AF113" s="156">
        <f t="shared" si="31"/>
        <v>0</v>
      </c>
      <c r="AG113" s="156">
        <f t="shared" si="31"/>
        <v>0</v>
      </c>
      <c r="AH113" s="156">
        <f t="shared" si="31"/>
        <v>0</v>
      </c>
      <c r="AI113" s="156">
        <f t="shared" si="31"/>
        <v>0</v>
      </c>
      <c r="AJ113" s="156">
        <f>SUM(P113:AI113)</f>
        <v>27000</v>
      </c>
      <c r="AL113" s="148" t="s">
        <v>421</v>
      </c>
      <c r="AM113" s="148" t="s">
        <v>422</v>
      </c>
    </row>
    <row r="114" spans="1:45">
      <c r="A114" s="623" t="str">
        <f>"Standard "&amp;A101</f>
        <v>Standard Lighting</v>
      </c>
      <c r="B114" s="624"/>
      <c r="C114" s="624"/>
      <c r="D114" s="624"/>
      <c r="E114" s="624"/>
      <c r="F114" s="624"/>
      <c r="G114" s="201">
        <f>SUM(G111:G113)</f>
        <v>3000</v>
      </c>
      <c r="H114" s="203" t="str">
        <f>H111</f>
        <v>each</v>
      </c>
      <c r="I114" s="454">
        <v>20</v>
      </c>
      <c r="J114" s="156">
        <f>G114*I114</f>
        <v>60000</v>
      </c>
      <c r="K114" s="460">
        <v>65700</v>
      </c>
      <c r="L114" s="181" t="str">
        <f>L111</f>
        <v>KWH</v>
      </c>
      <c r="M114" s="684"/>
      <c r="N114" s="185">
        <f>N111</f>
        <v>0.15</v>
      </c>
      <c r="O114" s="159">
        <f>IF($B$108=0,J114,0)</f>
        <v>60000</v>
      </c>
      <c r="P114" s="156">
        <f t="shared" ref="P114:AI114" si="32">IF(OR(($B$108+YEAR($I$1))=P110,($B$102+$B$108+YEAR($I$1))=P110,($B$102*2+$B$108+YEAR($I$1))=P110,($B$102*3+$B$108+YEAR($I$1))=P110,($B$102*4+$B$108+YEAR($I$1))=P110,($B$102*5+$B$108+YEAR($I$1))=P110),$G$114*$I$114,0)</f>
        <v>0</v>
      </c>
      <c r="Q114" s="156">
        <f t="shared" si="32"/>
        <v>0</v>
      </c>
      <c r="R114" s="156">
        <f t="shared" si="32"/>
        <v>0</v>
      </c>
      <c r="S114" s="156">
        <f t="shared" si="32"/>
        <v>0</v>
      </c>
      <c r="T114" s="156">
        <f t="shared" si="32"/>
        <v>0</v>
      </c>
      <c r="U114" s="156">
        <f t="shared" si="32"/>
        <v>0</v>
      </c>
      <c r="V114" s="156">
        <f t="shared" si="32"/>
        <v>0</v>
      </c>
      <c r="W114" s="156">
        <f t="shared" si="32"/>
        <v>0</v>
      </c>
      <c r="X114" s="156">
        <f t="shared" si="32"/>
        <v>0</v>
      </c>
      <c r="Y114" s="156">
        <f t="shared" si="32"/>
        <v>0</v>
      </c>
      <c r="Z114" s="156">
        <f t="shared" si="32"/>
        <v>0</v>
      </c>
      <c r="AA114" s="156">
        <f t="shared" si="32"/>
        <v>0</v>
      </c>
      <c r="AB114" s="156">
        <f t="shared" si="32"/>
        <v>0</v>
      </c>
      <c r="AC114" s="156">
        <f t="shared" si="32"/>
        <v>0</v>
      </c>
      <c r="AD114" s="156">
        <f t="shared" si="32"/>
        <v>60000</v>
      </c>
      <c r="AE114" s="156">
        <f t="shared" si="32"/>
        <v>0</v>
      </c>
      <c r="AF114" s="156">
        <f t="shared" si="32"/>
        <v>0</v>
      </c>
      <c r="AG114" s="156">
        <f t="shared" si="32"/>
        <v>0</v>
      </c>
      <c r="AH114" s="156">
        <f t="shared" si="32"/>
        <v>0</v>
      </c>
      <c r="AI114" s="156">
        <f t="shared" si="32"/>
        <v>0</v>
      </c>
      <c r="AJ114" s="156">
        <f>SUM(P114:AI114)</f>
        <v>60000</v>
      </c>
      <c r="AK114" s="148" t="s">
        <v>391</v>
      </c>
      <c r="AL114" s="148" t="s">
        <v>423</v>
      </c>
      <c r="AM114" s="148" t="s">
        <v>424</v>
      </c>
      <c r="AN114" s="148" t="s">
        <v>425</v>
      </c>
      <c r="AS114" s="190" t="str">
        <f>A1065</f>
        <v>Bathroom Exhaust Fans</v>
      </c>
    </row>
    <row r="115" spans="1:45" ht="14.45" thickBot="1">
      <c r="A115" s="634" t="str">
        <f>"Green Replacement "&amp;A101</f>
        <v>Green Replacement Lighting</v>
      </c>
      <c r="B115" s="635"/>
      <c r="C115" s="635"/>
      <c r="D115" s="635"/>
      <c r="E115" s="635"/>
      <c r="F115" s="635"/>
      <c r="G115" s="202">
        <f>SUM(G111:G113)</f>
        <v>3000</v>
      </c>
      <c r="H115" s="204" t="str">
        <f>H111</f>
        <v>each</v>
      </c>
      <c r="I115" s="455">
        <v>34</v>
      </c>
      <c r="J115" s="161">
        <f>G115*I115</f>
        <v>102000</v>
      </c>
      <c r="K115" s="461">
        <v>17520</v>
      </c>
      <c r="L115" s="182" t="str">
        <f>L111</f>
        <v>KWH</v>
      </c>
      <c r="M115" s="685"/>
      <c r="N115" s="186">
        <f>N111</f>
        <v>0.15</v>
      </c>
      <c r="O115" s="159">
        <f>IF($B$108=0,J115,0)</f>
        <v>102000</v>
      </c>
      <c r="P115" s="156">
        <f t="shared" ref="P115:AI115" si="33">IF(OR(($B$108+YEAR($I$1))=P110,($B$102+$B$108+YEAR($I$1))=P110,($B$102*2+$B$108+YEAR($I$1))=P110,($B$102*3+$B$108+YEAR($I$1))=P110,($B$102*4+$B$108+YEAR($I$1))=P110,($B$102*5+$B$108+YEAR($I$1))=P110),$G$115*$I$115,0)</f>
        <v>0</v>
      </c>
      <c r="Q115" s="156">
        <f t="shared" si="33"/>
        <v>0</v>
      </c>
      <c r="R115" s="156">
        <f t="shared" si="33"/>
        <v>0</v>
      </c>
      <c r="S115" s="156">
        <f t="shared" si="33"/>
        <v>0</v>
      </c>
      <c r="T115" s="156">
        <f t="shared" si="33"/>
        <v>0</v>
      </c>
      <c r="U115" s="156">
        <f t="shared" si="33"/>
        <v>0</v>
      </c>
      <c r="V115" s="156">
        <f t="shared" si="33"/>
        <v>0</v>
      </c>
      <c r="W115" s="156">
        <f t="shared" si="33"/>
        <v>0</v>
      </c>
      <c r="X115" s="156">
        <f t="shared" si="33"/>
        <v>0</v>
      </c>
      <c r="Y115" s="156">
        <f t="shared" si="33"/>
        <v>0</v>
      </c>
      <c r="Z115" s="156">
        <f t="shared" si="33"/>
        <v>0</v>
      </c>
      <c r="AA115" s="156">
        <f t="shared" si="33"/>
        <v>0</v>
      </c>
      <c r="AB115" s="156">
        <f t="shared" si="33"/>
        <v>0</v>
      </c>
      <c r="AC115" s="156">
        <f t="shared" si="33"/>
        <v>0</v>
      </c>
      <c r="AD115" s="156">
        <f t="shared" si="33"/>
        <v>102000</v>
      </c>
      <c r="AE115" s="156">
        <f t="shared" si="33"/>
        <v>0</v>
      </c>
      <c r="AF115" s="156">
        <f t="shared" si="33"/>
        <v>0</v>
      </c>
      <c r="AG115" s="156">
        <f t="shared" si="33"/>
        <v>0</v>
      </c>
      <c r="AH115" s="156">
        <f t="shared" si="33"/>
        <v>0</v>
      </c>
      <c r="AI115" s="156">
        <f t="shared" si="33"/>
        <v>0</v>
      </c>
      <c r="AJ115" s="156">
        <f>SUM(P115:AI115)</f>
        <v>102000</v>
      </c>
      <c r="AK115" s="183">
        <f>IF((AJ115-AJ114)&lt;0,0,(AJ115-AJ114))</f>
        <v>42000</v>
      </c>
      <c r="AL115" s="187">
        <f>(K111*N111+K112*N112+K113*N113)-(K115*N115)</f>
        <v>7227</v>
      </c>
      <c r="AM115" s="188">
        <f>AK115/AL115</f>
        <v>5.8115400581154004</v>
      </c>
      <c r="AN115" s="183" t="str">
        <f>L111</f>
        <v>KWH</v>
      </c>
      <c r="AO115" s="183"/>
      <c r="AP115" s="187"/>
      <c r="AQ115" s="188"/>
      <c r="AS115" s="190" t="str">
        <f>A1075</f>
        <v>Kitchen Cabinets</v>
      </c>
    </row>
    <row r="116" spans="1:45" ht="13.15" customHeight="1" thickBot="1">
      <c r="A116" s="196" t="s">
        <v>430</v>
      </c>
      <c r="AS116" s="190" t="str">
        <f>A1085</f>
        <v>Ranges</v>
      </c>
    </row>
    <row r="117" spans="1:45" ht="14.45" thickBot="1">
      <c r="A117" s="640" t="s">
        <v>431</v>
      </c>
      <c r="B117" s="641"/>
      <c r="C117" s="641"/>
      <c r="D117" s="641"/>
      <c r="E117" s="641"/>
      <c r="F117" s="641"/>
      <c r="G117" s="641"/>
      <c r="H117" s="641"/>
      <c r="I117" s="641"/>
      <c r="J117" s="641"/>
      <c r="K117" s="641"/>
      <c r="L117" s="641"/>
      <c r="M117" s="641"/>
      <c r="N117" s="642"/>
      <c r="AS117" s="190" t="str">
        <f>A1095</f>
        <v>Range Hoods</v>
      </c>
    </row>
    <row r="118" spans="1:45" ht="15">
      <c r="A118" s="164" t="s">
        <v>351</v>
      </c>
      <c r="B118" s="450">
        <v>19</v>
      </c>
      <c r="C118" s="165"/>
      <c r="D118" s="662" t="s">
        <v>272</v>
      </c>
      <c r="E118" s="663"/>
      <c r="F118" s="649"/>
      <c r="G118" s="650"/>
      <c r="H118" s="650"/>
      <c r="I118" s="650"/>
      <c r="J118" s="650"/>
      <c r="K118" s="650"/>
      <c r="L118" s="650"/>
      <c r="M118" s="650"/>
      <c r="N118" s="651"/>
      <c r="AS118" s="190" t="str">
        <f>A1105</f>
        <v>Refrigerators</v>
      </c>
    </row>
    <row r="119" spans="1:45" ht="15.6" thickBot="1">
      <c r="A119" s="163" t="s">
        <v>353</v>
      </c>
      <c r="B119" s="451">
        <v>1993</v>
      </c>
      <c r="C119" s="162"/>
      <c r="D119" s="664"/>
      <c r="E119" s="665"/>
      <c r="F119" s="652"/>
      <c r="G119" s="653"/>
      <c r="H119" s="653"/>
      <c r="I119" s="653"/>
      <c r="J119" s="653"/>
      <c r="K119" s="653"/>
      <c r="L119" s="653"/>
      <c r="M119" s="653"/>
      <c r="N119" s="654"/>
      <c r="AS119" s="190" t="str">
        <f>A1121</f>
        <v>Counters and Sinks</v>
      </c>
    </row>
    <row r="120" spans="1:45" ht="15.6" thickBot="1">
      <c r="A120" s="171" t="s">
        <v>355</v>
      </c>
      <c r="B120" s="172">
        <f>IF(B118-((YEAR(I1))-B119)&gt;0,(B118-((YEAR(I1))-B119)),0)</f>
        <v>2</v>
      </c>
      <c r="C120" s="173"/>
      <c r="D120" s="666"/>
      <c r="E120" s="667"/>
      <c r="F120" s="643"/>
      <c r="G120" s="644"/>
      <c r="H120" s="644"/>
      <c r="I120" s="644"/>
      <c r="J120" s="644"/>
      <c r="K120" s="644"/>
      <c r="L120" s="644"/>
      <c r="M120" s="644"/>
      <c r="N120" s="645"/>
      <c r="O120" s="640" t="str">
        <f>A117</f>
        <v>Storm Drainage</v>
      </c>
      <c r="P120" s="641"/>
      <c r="Q120" s="641"/>
      <c r="R120" s="641"/>
      <c r="S120" s="641"/>
      <c r="T120" s="641"/>
      <c r="U120" s="641"/>
      <c r="V120" s="641"/>
      <c r="W120" s="641"/>
      <c r="X120" s="641"/>
      <c r="Y120" s="642"/>
      <c r="Z120" s="640" t="str">
        <f>A117</f>
        <v>Storm Drainage</v>
      </c>
      <c r="AA120" s="641"/>
      <c r="AB120" s="641"/>
      <c r="AC120" s="641"/>
      <c r="AD120" s="641"/>
      <c r="AE120" s="641"/>
      <c r="AF120" s="641"/>
      <c r="AG120" s="641"/>
      <c r="AH120" s="641"/>
      <c r="AI120" s="641"/>
      <c r="AJ120" s="642"/>
      <c r="AS120" s="190" t="str">
        <f>A1131</f>
        <v>Dishwasher</v>
      </c>
    </row>
    <row r="121" spans="1:45">
      <c r="A121" s="646" t="s">
        <v>357</v>
      </c>
      <c r="B121" s="647"/>
      <c r="C121" s="647"/>
      <c r="D121" s="636"/>
      <c r="E121" s="636"/>
      <c r="F121" s="636"/>
      <c r="G121" s="636" t="s">
        <v>358</v>
      </c>
      <c r="H121" s="636" t="s">
        <v>359</v>
      </c>
      <c r="I121" s="636" t="s">
        <v>360</v>
      </c>
      <c r="J121" s="636" t="s">
        <v>361</v>
      </c>
      <c r="K121" s="636" t="s">
        <v>362</v>
      </c>
      <c r="L121" s="636" t="s">
        <v>363</v>
      </c>
      <c r="M121" s="636" t="s">
        <v>364</v>
      </c>
      <c r="N121" s="638" t="s">
        <v>365</v>
      </c>
      <c r="O121" s="672" t="s">
        <v>366</v>
      </c>
      <c r="P121" s="167" t="s">
        <v>367</v>
      </c>
      <c r="Q121" s="167" t="s">
        <v>368</v>
      </c>
      <c r="R121" s="167" t="s">
        <v>369</v>
      </c>
      <c r="S121" s="167" t="s">
        <v>370</v>
      </c>
      <c r="T121" s="167" t="s">
        <v>371</v>
      </c>
      <c r="U121" s="167" t="s">
        <v>372</v>
      </c>
      <c r="V121" s="167" t="s">
        <v>373</v>
      </c>
      <c r="W121" s="167" t="s">
        <v>374</v>
      </c>
      <c r="X121" s="167" t="s">
        <v>375</v>
      </c>
      <c r="Y121" s="168" t="s">
        <v>376</v>
      </c>
      <c r="Z121" s="178" t="s">
        <v>377</v>
      </c>
      <c r="AA121" s="179" t="s">
        <v>378</v>
      </c>
      <c r="AB121" s="179" t="s">
        <v>379</v>
      </c>
      <c r="AC121" s="179" t="s">
        <v>380</v>
      </c>
      <c r="AD121" s="179" t="s">
        <v>381</v>
      </c>
      <c r="AE121" s="179" t="s">
        <v>382</v>
      </c>
      <c r="AF121" s="179" t="s">
        <v>383</v>
      </c>
      <c r="AG121" s="179" t="s">
        <v>384</v>
      </c>
      <c r="AH121" s="179" t="s">
        <v>385</v>
      </c>
      <c r="AI121" s="180" t="s">
        <v>386</v>
      </c>
      <c r="AJ121" s="674" t="s">
        <v>387</v>
      </c>
      <c r="AS121" s="190" t="str">
        <f>A1147</f>
        <v>Garbage Disposal</v>
      </c>
    </row>
    <row r="122" spans="1:45">
      <c r="A122" s="648"/>
      <c r="B122" s="637"/>
      <c r="C122" s="637"/>
      <c r="D122" s="637"/>
      <c r="E122" s="637"/>
      <c r="F122" s="637"/>
      <c r="G122" s="637"/>
      <c r="H122" s="637"/>
      <c r="I122" s="637"/>
      <c r="J122" s="637"/>
      <c r="K122" s="637"/>
      <c r="L122" s="637"/>
      <c r="M122" s="637"/>
      <c r="N122" s="639"/>
      <c r="O122" s="673"/>
      <c r="P122" s="166">
        <f>YEAR($I$1)+1</f>
        <v>2011</v>
      </c>
      <c r="Q122" s="166">
        <f>YEAR($I$1)+2</f>
        <v>2012</v>
      </c>
      <c r="R122" s="166">
        <f>YEAR($I$1)+3</f>
        <v>2013</v>
      </c>
      <c r="S122" s="166">
        <f>YEAR($I$1)+4</f>
        <v>2014</v>
      </c>
      <c r="T122" s="166">
        <f>YEAR($I$1)+5</f>
        <v>2015</v>
      </c>
      <c r="U122" s="166">
        <f>YEAR($I$1)+6</f>
        <v>2016</v>
      </c>
      <c r="V122" s="166">
        <f>YEAR($I$1)+7</f>
        <v>2017</v>
      </c>
      <c r="W122" s="166">
        <f>YEAR($I$1)+8</f>
        <v>2018</v>
      </c>
      <c r="X122" s="166">
        <f>YEAR($I$1)+9</f>
        <v>2019</v>
      </c>
      <c r="Y122" s="169">
        <f>YEAR($I$1)+10</f>
        <v>2020</v>
      </c>
      <c r="Z122" s="174">
        <f>YEAR($I$1)+11</f>
        <v>2021</v>
      </c>
      <c r="AA122" s="166">
        <f>YEAR($I$1)+12</f>
        <v>2022</v>
      </c>
      <c r="AB122" s="166">
        <f>YEAR($I$1)+13</f>
        <v>2023</v>
      </c>
      <c r="AC122" s="166">
        <f>YEAR($I$1)+14</f>
        <v>2024</v>
      </c>
      <c r="AD122" s="166">
        <f>YEAR($I$1)+15</f>
        <v>2025</v>
      </c>
      <c r="AE122" s="166">
        <f>YEAR($I$1)+16</f>
        <v>2026</v>
      </c>
      <c r="AF122" s="166">
        <f>YEAR($I$1)+17</f>
        <v>2027</v>
      </c>
      <c r="AG122" s="166">
        <f>YEAR($I$1)+18</f>
        <v>2028</v>
      </c>
      <c r="AH122" s="166">
        <f>YEAR($I$1)+19</f>
        <v>2029</v>
      </c>
      <c r="AI122" s="175">
        <f>YEAR($I$1)+20</f>
        <v>2030</v>
      </c>
      <c r="AJ122" s="675"/>
      <c r="AS122" s="190" t="str">
        <f>A1157</f>
        <v>Microwave</v>
      </c>
    </row>
    <row r="123" spans="1:45" hidden="1">
      <c r="A123" s="623" t="str">
        <f>"Existing "&amp;A117</f>
        <v>Existing Storm Drainage</v>
      </c>
      <c r="B123" s="624"/>
      <c r="C123" s="624"/>
      <c r="D123" s="624"/>
      <c r="E123" s="624"/>
      <c r="F123" s="624"/>
      <c r="G123" s="170">
        <v>300</v>
      </c>
      <c r="H123" s="154" t="s">
        <v>350</v>
      </c>
      <c r="I123" s="155">
        <v>300</v>
      </c>
      <c r="J123" s="156">
        <f>G123*I123</f>
        <v>90000</v>
      </c>
      <c r="K123" s="625" t="s">
        <v>390</v>
      </c>
      <c r="L123" s="626"/>
      <c r="M123" s="659" t="str">
        <f>IF(OR(ISERROR(B119+B118*(1-(Controls!$B$28))),(B119+B118*(1-(Controls!$B$28)))=0),"",IF((B119+B118*(1-(Controls!$B$28)))&lt;=StartInput!$F$25,"Replace","Evaluate"))</f>
        <v>Replace</v>
      </c>
      <c r="N123" s="631" t="s">
        <v>205</v>
      </c>
      <c r="O123" s="159">
        <f>IF($B$120=0,J123,0)</f>
        <v>0</v>
      </c>
      <c r="P123" s="156">
        <f t="shared" ref="P123:AI123" si="34">IF(OR(($B$120+YEAR($I$1))=P122,($B$118+$B$120+YEAR($I$1))=P122,($B$118*2+$B$120+YEAR($I$1))=P122,($B$118*3+$B$120+YEAR($I$1))=P122,($B$118*4+$B$120+YEAR($I$1))=P122,($B$118*5+$B$120+YEAR($I$1))=P122),$G$123*$I$123,0)</f>
        <v>0</v>
      </c>
      <c r="Q123" s="156">
        <f t="shared" si="34"/>
        <v>90000</v>
      </c>
      <c r="R123" s="156">
        <f t="shared" si="34"/>
        <v>0</v>
      </c>
      <c r="S123" s="156">
        <f t="shared" si="34"/>
        <v>0</v>
      </c>
      <c r="T123" s="156">
        <f t="shared" si="34"/>
        <v>0</v>
      </c>
      <c r="U123" s="156">
        <f t="shared" si="34"/>
        <v>0</v>
      </c>
      <c r="V123" s="156">
        <f t="shared" si="34"/>
        <v>0</v>
      </c>
      <c r="W123" s="156">
        <f t="shared" si="34"/>
        <v>0</v>
      </c>
      <c r="X123" s="156">
        <f t="shared" si="34"/>
        <v>0</v>
      </c>
      <c r="Y123" s="156">
        <f t="shared" si="34"/>
        <v>0</v>
      </c>
      <c r="Z123" s="156">
        <f t="shared" si="34"/>
        <v>0</v>
      </c>
      <c r="AA123" s="156">
        <f t="shared" si="34"/>
        <v>0</v>
      </c>
      <c r="AB123" s="156">
        <f t="shared" si="34"/>
        <v>0</v>
      </c>
      <c r="AC123" s="156">
        <f t="shared" si="34"/>
        <v>0</v>
      </c>
      <c r="AD123" s="156">
        <f t="shared" si="34"/>
        <v>0</v>
      </c>
      <c r="AE123" s="156">
        <f t="shared" si="34"/>
        <v>0</v>
      </c>
      <c r="AF123" s="156">
        <f t="shared" si="34"/>
        <v>0</v>
      </c>
      <c r="AG123" s="156">
        <f t="shared" si="34"/>
        <v>0</v>
      </c>
      <c r="AH123" s="156">
        <f t="shared" si="34"/>
        <v>0</v>
      </c>
      <c r="AI123" s="156">
        <f t="shared" si="34"/>
        <v>0</v>
      </c>
      <c r="AJ123" s="156">
        <f>SUM(P123:AI123)</f>
        <v>90000</v>
      </c>
      <c r="AS123" s="190" t="str">
        <f>A1167</f>
        <v>Lighting</v>
      </c>
    </row>
    <row r="124" spans="1:45">
      <c r="A124" s="623" t="str">
        <f>"Standard "&amp;A117</f>
        <v>Standard Storm Drainage</v>
      </c>
      <c r="B124" s="624"/>
      <c r="C124" s="624"/>
      <c r="D124" s="624"/>
      <c r="E124" s="624"/>
      <c r="F124" s="624"/>
      <c r="G124" s="452">
        <v>300</v>
      </c>
      <c r="H124" s="459" t="s">
        <v>350</v>
      </c>
      <c r="I124" s="454">
        <v>300</v>
      </c>
      <c r="J124" s="156">
        <f>G124*I124</f>
        <v>90000</v>
      </c>
      <c r="K124" s="627"/>
      <c r="L124" s="628"/>
      <c r="M124" s="660"/>
      <c r="N124" s="632"/>
      <c r="O124" s="159">
        <f>IF($B$120=0,J124,0)</f>
        <v>0</v>
      </c>
      <c r="P124" s="156">
        <f t="shared" ref="P124:AI124" si="35">IF(OR(($B$120+YEAR($I$1))=P122,($B$118+$B$120+YEAR($I$1))=P122,($B$118*2+$B$120+YEAR($I$1))=P122,($B$118*3+$B$120+YEAR($I$1))=P122,($B$118*4+$B$120+YEAR($I$1))=P122,($B$118*5+$B$120+YEAR($I$1))=P122),$G$124*$I$124,0)</f>
        <v>0</v>
      </c>
      <c r="Q124" s="156">
        <f t="shared" si="35"/>
        <v>90000</v>
      </c>
      <c r="R124" s="156">
        <f t="shared" si="35"/>
        <v>0</v>
      </c>
      <c r="S124" s="156">
        <f t="shared" si="35"/>
        <v>0</v>
      </c>
      <c r="T124" s="156">
        <f t="shared" si="35"/>
        <v>0</v>
      </c>
      <c r="U124" s="156">
        <f t="shared" si="35"/>
        <v>0</v>
      </c>
      <c r="V124" s="156">
        <f t="shared" si="35"/>
        <v>0</v>
      </c>
      <c r="W124" s="156">
        <f t="shared" si="35"/>
        <v>0</v>
      </c>
      <c r="X124" s="156">
        <f t="shared" si="35"/>
        <v>0</v>
      </c>
      <c r="Y124" s="156">
        <f t="shared" si="35"/>
        <v>0</v>
      </c>
      <c r="Z124" s="156">
        <f t="shared" si="35"/>
        <v>0</v>
      </c>
      <c r="AA124" s="156">
        <f t="shared" si="35"/>
        <v>0</v>
      </c>
      <c r="AB124" s="156">
        <f t="shared" si="35"/>
        <v>0</v>
      </c>
      <c r="AC124" s="156">
        <f t="shared" si="35"/>
        <v>0</v>
      </c>
      <c r="AD124" s="156">
        <f t="shared" si="35"/>
        <v>0</v>
      </c>
      <c r="AE124" s="156">
        <f t="shared" si="35"/>
        <v>0</v>
      </c>
      <c r="AF124" s="156">
        <f t="shared" si="35"/>
        <v>0</v>
      </c>
      <c r="AG124" s="156">
        <f t="shared" si="35"/>
        <v>0</v>
      </c>
      <c r="AH124" s="156">
        <f t="shared" si="35"/>
        <v>0</v>
      </c>
      <c r="AI124" s="156">
        <f t="shared" si="35"/>
        <v>0</v>
      </c>
      <c r="AJ124" s="156">
        <f>SUM(P124:AI124)</f>
        <v>90000</v>
      </c>
      <c r="AK124" s="148" t="s">
        <v>391</v>
      </c>
      <c r="AS124" s="190" t="str">
        <f>A1183</f>
        <v>Washing Machines</v>
      </c>
    </row>
    <row r="125" spans="1:45" ht="14.45" thickBot="1">
      <c r="A125" s="634" t="str">
        <f>"Green Replacement "&amp;A117</f>
        <v>Green Replacement Storm Drainage</v>
      </c>
      <c r="B125" s="635"/>
      <c r="C125" s="635"/>
      <c r="D125" s="635"/>
      <c r="E125" s="635"/>
      <c r="F125" s="635"/>
      <c r="G125" s="202">
        <f>G124</f>
        <v>300</v>
      </c>
      <c r="H125" s="204" t="str">
        <f>H124</f>
        <v>per linear ft.</v>
      </c>
      <c r="I125" s="455">
        <v>325</v>
      </c>
      <c r="J125" s="161">
        <f>G125*I125</f>
        <v>97500</v>
      </c>
      <c r="K125" s="629"/>
      <c r="L125" s="630"/>
      <c r="M125" s="661"/>
      <c r="N125" s="633"/>
      <c r="O125" s="159">
        <f>IF($B$120=0,J125,0)</f>
        <v>0</v>
      </c>
      <c r="P125" s="156">
        <f t="shared" ref="P125:AI125" si="36">IF(OR(($B$120+YEAR($I$1))=P122,($B$118+$B$120+YEAR($I$1))=P122,($B$118*2+$B$120+YEAR($I$1))=P122,($B$118*3+$B$120+YEAR($I$1))=P122,($B$118*4+$B$120+YEAR($I$1))=P122,($B$118*5+$B$120+YEAR($I$1))=P122),$G$125*$I$125,0)</f>
        <v>0</v>
      </c>
      <c r="Q125" s="156">
        <f t="shared" si="36"/>
        <v>97500</v>
      </c>
      <c r="R125" s="156">
        <f t="shared" si="36"/>
        <v>0</v>
      </c>
      <c r="S125" s="156">
        <f t="shared" si="36"/>
        <v>0</v>
      </c>
      <c r="T125" s="156">
        <f t="shared" si="36"/>
        <v>0</v>
      </c>
      <c r="U125" s="156">
        <f t="shared" si="36"/>
        <v>0</v>
      </c>
      <c r="V125" s="156">
        <f t="shared" si="36"/>
        <v>0</v>
      </c>
      <c r="W125" s="156">
        <f t="shared" si="36"/>
        <v>0</v>
      </c>
      <c r="X125" s="156">
        <f t="shared" si="36"/>
        <v>0</v>
      </c>
      <c r="Y125" s="156">
        <f t="shared" si="36"/>
        <v>0</v>
      </c>
      <c r="Z125" s="156">
        <f t="shared" si="36"/>
        <v>0</v>
      </c>
      <c r="AA125" s="156">
        <f t="shared" si="36"/>
        <v>0</v>
      </c>
      <c r="AB125" s="156">
        <f t="shared" si="36"/>
        <v>0</v>
      </c>
      <c r="AC125" s="156">
        <f t="shared" si="36"/>
        <v>0</v>
      </c>
      <c r="AD125" s="156">
        <f t="shared" si="36"/>
        <v>0</v>
      </c>
      <c r="AE125" s="156">
        <f t="shared" si="36"/>
        <v>0</v>
      </c>
      <c r="AF125" s="156">
        <f t="shared" si="36"/>
        <v>0</v>
      </c>
      <c r="AG125" s="156">
        <f t="shared" si="36"/>
        <v>0</v>
      </c>
      <c r="AH125" s="156">
        <f t="shared" si="36"/>
        <v>0</v>
      </c>
      <c r="AI125" s="156">
        <f t="shared" si="36"/>
        <v>0</v>
      </c>
      <c r="AJ125" s="156">
        <f>SUM(P125:AI125)</f>
        <v>97500</v>
      </c>
      <c r="AK125" s="183">
        <f>IF((AJ125-AJ124)&lt;0,0,(AJ125-AJ124))</f>
        <v>7500</v>
      </c>
      <c r="AL125" s="183"/>
      <c r="AM125" s="183"/>
      <c r="AN125" s="183"/>
      <c r="AO125" s="183"/>
      <c r="AS125" s="190" t="str">
        <f>A1199</f>
        <v>Dryers</v>
      </c>
    </row>
    <row r="126" spans="1:45" ht="13.15" customHeight="1" thickBot="1">
      <c r="A126" s="196" t="s">
        <v>432</v>
      </c>
      <c r="AS126" s="190" t="str">
        <f>A1209</f>
        <v>Call-For-Aid Systems</v>
      </c>
    </row>
    <row r="127" spans="1:45" ht="14.45" thickBot="1">
      <c r="A127" s="640" t="s">
        <v>433</v>
      </c>
      <c r="B127" s="641"/>
      <c r="C127" s="641"/>
      <c r="D127" s="641"/>
      <c r="E127" s="641"/>
      <c r="F127" s="641"/>
      <c r="G127" s="641"/>
      <c r="H127" s="641"/>
      <c r="I127" s="641"/>
      <c r="J127" s="641"/>
      <c r="K127" s="641"/>
      <c r="L127" s="641"/>
      <c r="M127" s="641"/>
      <c r="N127" s="642"/>
      <c r="AS127" s="190" t="str">
        <f>A1219</f>
        <v>Stairs and Handrails</v>
      </c>
    </row>
    <row r="128" spans="1:45" ht="15">
      <c r="A128" s="164" t="s">
        <v>351</v>
      </c>
      <c r="B128" s="450">
        <v>20</v>
      </c>
      <c r="C128" s="165"/>
      <c r="D128" s="662" t="s">
        <v>272</v>
      </c>
      <c r="E128" s="663"/>
      <c r="F128" s="649"/>
      <c r="G128" s="650"/>
      <c r="H128" s="650"/>
      <c r="I128" s="650"/>
      <c r="J128" s="650"/>
      <c r="K128" s="650"/>
      <c r="L128" s="650"/>
      <c r="M128" s="650"/>
      <c r="N128" s="651"/>
      <c r="AS128" s="190" t="str">
        <f>A1229</f>
        <v>Interior-Other 1 (Specify)</v>
      </c>
    </row>
    <row r="129" spans="1:45" ht="15.6" thickBot="1">
      <c r="A129" s="163" t="s">
        <v>353</v>
      </c>
      <c r="B129" s="451">
        <v>1993</v>
      </c>
      <c r="C129" s="162"/>
      <c r="D129" s="664"/>
      <c r="E129" s="665"/>
      <c r="F129" s="652"/>
      <c r="G129" s="653"/>
      <c r="H129" s="653"/>
      <c r="I129" s="653"/>
      <c r="J129" s="653"/>
      <c r="K129" s="653"/>
      <c r="L129" s="653"/>
      <c r="M129" s="653"/>
      <c r="N129" s="654"/>
      <c r="AS129" s="190" t="str">
        <f>A1239</f>
        <v>Interior-Other 2 (Specify)</v>
      </c>
    </row>
    <row r="130" spans="1:45" ht="15.6" thickBot="1">
      <c r="A130" s="171" t="s">
        <v>355</v>
      </c>
      <c r="B130" s="172">
        <f>IF(B128-((YEAR(I1))-B129)&gt;0,(B128-((YEAR(I1))-B129)),0)</f>
        <v>3</v>
      </c>
      <c r="C130" s="173"/>
      <c r="D130" s="666"/>
      <c r="E130" s="667"/>
      <c r="F130" s="643"/>
      <c r="G130" s="644"/>
      <c r="H130" s="644"/>
      <c r="I130" s="644"/>
      <c r="J130" s="644"/>
      <c r="K130" s="644"/>
      <c r="L130" s="644"/>
      <c r="M130" s="644"/>
      <c r="N130" s="645"/>
      <c r="O130" s="640" t="str">
        <f>A127</f>
        <v>Landscaping</v>
      </c>
      <c r="P130" s="641"/>
      <c r="Q130" s="641"/>
      <c r="R130" s="641"/>
      <c r="S130" s="641"/>
      <c r="T130" s="641"/>
      <c r="U130" s="641"/>
      <c r="V130" s="641"/>
      <c r="W130" s="641"/>
      <c r="X130" s="641"/>
      <c r="Y130" s="642"/>
      <c r="Z130" s="640" t="str">
        <f>A127</f>
        <v>Landscaping</v>
      </c>
      <c r="AA130" s="641"/>
      <c r="AB130" s="641"/>
      <c r="AC130" s="641"/>
      <c r="AD130" s="641"/>
      <c r="AE130" s="641"/>
      <c r="AF130" s="641"/>
      <c r="AG130" s="641"/>
      <c r="AH130" s="641"/>
      <c r="AI130" s="641"/>
      <c r="AJ130" s="642"/>
      <c r="AS130" s="190" t="str">
        <f>A1249</f>
        <v>Interior-Other 3 (Specify)</v>
      </c>
    </row>
    <row r="131" spans="1:45">
      <c r="A131" s="646" t="s">
        <v>357</v>
      </c>
      <c r="B131" s="647"/>
      <c r="C131" s="647"/>
      <c r="D131" s="636"/>
      <c r="E131" s="636"/>
      <c r="F131" s="636"/>
      <c r="G131" s="636" t="s">
        <v>358</v>
      </c>
      <c r="H131" s="636" t="s">
        <v>359</v>
      </c>
      <c r="I131" s="636" t="s">
        <v>360</v>
      </c>
      <c r="J131" s="636" t="s">
        <v>361</v>
      </c>
      <c r="K131" s="636" t="s">
        <v>362</v>
      </c>
      <c r="L131" s="636" t="s">
        <v>363</v>
      </c>
      <c r="M131" s="636" t="s">
        <v>364</v>
      </c>
      <c r="N131" s="638" t="s">
        <v>365</v>
      </c>
      <c r="O131" s="672" t="s">
        <v>366</v>
      </c>
      <c r="P131" s="167" t="s">
        <v>367</v>
      </c>
      <c r="Q131" s="167" t="s">
        <v>368</v>
      </c>
      <c r="R131" s="167" t="s">
        <v>369</v>
      </c>
      <c r="S131" s="167" t="s">
        <v>370</v>
      </c>
      <c r="T131" s="167" t="s">
        <v>371</v>
      </c>
      <c r="U131" s="167" t="s">
        <v>372</v>
      </c>
      <c r="V131" s="167" t="s">
        <v>373</v>
      </c>
      <c r="W131" s="167" t="s">
        <v>374</v>
      </c>
      <c r="X131" s="167" t="s">
        <v>375</v>
      </c>
      <c r="Y131" s="168" t="s">
        <v>376</v>
      </c>
      <c r="Z131" s="178" t="s">
        <v>377</v>
      </c>
      <c r="AA131" s="179" t="s">
        <v>378</v>
      </c>
      <c r="AB131" s="179" t="s">
        <v>379</v>
      </c>
      <c r="AC131" s="179" t="s">
        <v>380</v>
      </c>
      <c r="AD131" s="179" t="s">
        <v>381</v>
      </c>
      <c r="AE131" s="179" t="s">
        <v>382</v>
      </c>
      <c r="AF131" s="179" t="s">
        <v>383</v>
      </c>
      <c r="AG131" s="179" t="s">
        <v>384</v>
      </c>
      <c r="AH131" s="179" t="s">
        <v>385</v>
      </c>
      <c r="AI131" s="180" t="s">
        <v>386</v>
      </c>
      <c r="AJ131" s="674" t="s">
        <v>387</v>
      </c>
      <c r="AS131" s="190" t="str">
        <f>A1259</f>
        <v>Interior-Other 4 (Specify)</v>
      </c>
    </row>
    <row r="132" spans="1:45">
      <c r="A132" s="648"/>
      <c r="B132" s="637"/>
      <c r="C132" s="637"/>
      <c r="D132" s="637"/>
      <c r="E132" s="637"/>
      <c r="F132" s="637"/>
      <c r="G132" s="637"/>
      <c r="H132" s="637"/>
      <c r="I132" s="637"/>
      <c r="J132" s="637"/>
      <c r="K132" s="637"/>
      <c r="L132" s="637"/>
      <c r="M132" s="637"/>
      <c r="N132" s="639"/>
      <c r="O132" s="673"/>
      <c r="P132" s="166">
        <f>YEAR($I$1)+1</f>
        <v>2011</v>
      </c>
      <c r="Q132" s="166">
        <f>YEAR($I$1)+2</f>
        <v>2012</v>
      </c>
      <c r="R132" s="166">
        <f>YEAR($I$1)+3</f>
        <v>2013</v>
      </c>
      <c r="S132" s="166">
        <f>YEAR($I$1)+4</f>
        <v>2014</v>
      </c>
      <c r="T132" s="166">
        <f>YEAR($I$1)+5</f>
        <v>2015</v>
      </c>
      <c r="U132" s="166">
        <f>YEAR($I$1)+6</f>
        <v>2016</v>
      </c>
      <c r="V132" s="166">
        <f>YEAR($I$1)+7</f>
        <v>2017</v>
      </c>
      <c r="W132" s="166">
        <f>YEAR($I$1)+8</f>
        <v>2018</v>
      </c>
      <c r="X132" s="166">
        <f>YEAR($I$1)+9</f>
        <v>2019</v>
      </c>
      <c r="Y132" s="169">
        <f>YEAR($I$1)+10</f>
        <v>2020</v>
      </c>
      <c r="Z132" s="174">
        <f>YEAR($I$1)+11</f>
        <v>2021</v>
      </c>
      <c r="AA132" s="166">
        <f>YEAR($I$1)+12</f>
        <v>2022</v>
      </c>
      <c r="AB132" s="166">
        <f>YEAR($I$1)+13</f>
        <v>2023</v>
      </c>
      <c r="AC132" s="166">
        <f>YEAR($I$1)+14</f>
        <v>2024</v>
      </c>
      <c r="AD132" s="166">
        <f>YEAR($I$1)+15</f>
        <v>2025</v>
      </c>
      <c r="AE132" s="166">
        <f>YEAR($I$1)+16</f>
        <v>2026</v>
      </c>
      <c r="AF132" s="166">
        <f>YEAR($I$1)+17</f>
        <v>2027</v>
      </c>
      <c r="AG132" s="166">
        <f>YEAR($I$1)+18</f>
        <v>2028</v>
      </c>
      <c r="AH132" s="166">
        <f>YEAR($I$1)+19</f>
        <v>2029</v>
      </c>
      <c r="AI132" s="175">
        <f>YEAR($I$1)+20</f>
        <v>2030</v>
      </c>
      <c r="AJ132" s="675"/>
      <c r="AS132" s="190" t="str">
        <f>A1269</f>
        <v>Interior-Other 5 (Specify)</v>
      </c>
    </row>
    <row r="133" spans="1:45" hidden="1">
      <c r="A133" s="623" t="str">
        <f>"Existing "&amp;A127</f>
        <v>Existing Landscaping</v>
      </c>
      <c r="B133" s="624"/>
      <c r="C133" s="624"/>
      <c r="D133" s="624"/>
      <c r="E133" s="624"/>
      <c r="F133" s="624"/>
      <c r="G133" s="170">
        <v>1</v>
      </c>
      <c r="H133" s="154" t="s">
        <v>339</v>
      </c>
      <c r="I133" s="155">
        <v>35000</v>
      </c>
      <c r="J133" s="156">
        <f>G133*I133</f>
        <v>35000</v>
      </c>
      <c r="K133" s="625" t="s">
        <v>390</v>
      </c>
      <c r="L133" s="626"/>
      <c r="M133" s="659" t="str">
        <f>IF(OR(ISERROR(B129+B128*(1-(Controls!$B$28))),(B129+B128*(1-(Controls!$B$28)))=0),"",IF((B129+B128*(1-(Controls!$B$28)))&lt;=StartInput!$F$25,"Replace","Evaluate"))</f>
        <v>Replace</v>
      </c>
      <c r="N133" s="631" t="s">
        <v>205</v>
      </c>
      <c r="O133" s="159">
        <f>IF($B$130=0,J133,0)</f>
        <v>0</v>
      </c>
      <c r="P133" s="156">
        <f t="shared" ref="P133:AI133" si="37">IF(OR(($B$130+YEAR($I$1))=P132,($B$128+$B$130+YEAR($I$1))=P132,($B$128*2+$B$130+YEAR($I$1))=P132,($B$128*3+$B$130+YEAR($I$1))=P132,($B$128*4+$B$130+YEAR($I$1))=P132,($B$128*5+$B$130+YEAR($I$1))=P132),$G$133*$I$133,0)</f>
        <v>0</v>
      </c>
      <c r="Q133" s="156">
        <f t="shared" si="37"/>
        <v>0</v>
      </c>
      <c r="R133" s="156">
        <f t="shared" si="37"/>
        <v>35000</v>
      </c>
      <c r="S133" s="156">
        <f t="shared" si="37"/>
        <v>0</v>
      </c>
      <c r="T133" s="156">
        <f t="shared" si="37"/>
        <v>0</v>
      </c>
      <c r="U133" s="156">
        <f t="shared" si="37"/>
        <v>0</v>
      </c>
      <c r="V133" s="156">
        <f t="shared" si="37"/>
        <v>0</v>
      </c>
      <c r="W133" s="156">
        <f t="shared" si="37"/>
        <v>0</v>
      </c>
      <c r="X133" s="156">
        <f t="shared" si="37"/>
        <v>0</v>
      </c>
      <c r="Y133" s="156">
        <f t="shared" si="37"/>
        <v>0</v>
      </c>
      <c r="Z133" s="156">
        <f t="shared" si="37"/>
        <v>0</v>
      </c>
      <c r="AA133" s="156">
        <f t="shared" si="37"/>
        <v>0</v>
      </c>
      <c r="AB133" s="156">
        <f t="shared" si="37"/>
        <v>0</v>
      </c>
      <c r="AC133" s="156">
        <f t="shared" si="37"/>
        <v>0</v>
      </c>
      <c r="AD133" s="156">
        <f t="shared" si="37"/>
        <v>0</v>
      </c>
      <c r="AE133" s="156">
        <f t="shared" si="37"/>
        <v>0</v>
      </c>
      <c r="AF133" s="156">
        <f t="shared" si="37"/>
        <v>0</v>
      </c>
      <c r="AG133" s="156">
        <f t="shared" si="37"/>
        <v>0</v>
      </c>
      <c r="AH133" s="156">
        <f t="shared" si="37"/>
        <v>0</v>
      </c>
      <c r="AI133" s="156">
        <f t="shared" si="37"/>
        <v>0</v>
      </c>
      <c r="AJ133" s="156">
        <f>SUM(P133:AI133)</f>
        <v>35000</v>
      </c>
      <c r="AS133" s="190" t="str">
        <f>A1279</f>
        <v>Interior-Other 6 (Specify)</v>
      </c>
    </row>
    <row r="134" spans="1:45">
      <c r="A134" s="623" t="str">
        <f>"Standard "&amp;A127</f>
        <v>Standard Landscaping</v>
      </c>
      <c r="B134" s="624"/>
      <c r="C134" s="624"/>
      <c r="D134" s="624"/>
      <c r="E134" s="624"/>
      <c r="F134" s="624"/>
      <c r="G134" s="452">
        <v>1</v>
      </c>
      <c r="H134" s="459" t="s">
        <v>339</v>
      </c>
      <c r="I134" s="454">
        <v>35000</v>
      </c>
      <c r="J134" s="156">
        <f>G134*I134</f>
        <v>35000</v>
      </c>
      <c r="K134" s="627"/>
      <c r="L134" s="628"/>
      <c r="M134" s="660"/>
      <c r="N134" s="632"/>
      <c r="O134" s="159">
        <f>IF($B$130=0,J134,0)</f>
        <v>0</v>
      </c>
      <c r="P134" s="156">
        <f t="shared" ref="P134:AI134" si="38">IF(OR(($B$130+YEAR($I$1))=P132,($B$128+$B$130+YEAR($I$1))=P132,($B$128*2+$B$130+YEAR($I$1))=P132,($B$128*3+$B$130+YEAR($I$1))=P132,($B$128*4+$B$130+YEAR($I$1))=P132,($B$128*5+$B$130+YEAR($I$1))=P132),$G$134*$I$134,0)</f>
        <v>0</v>
      </c>
      <c r="Q134" s="156">
        <f t="shared" si="38"/>
        <v>0</v>
      </c>
      <c r="R134" s="156">
        <f t="shared" si="38"/>
        <v>35000</v>
      </c>
      <c r="S134" s="156">
        <f t="shared" si="38"/>
        <v>0</v>
      </c>
      <c r="T134" s="156">
        <f t="shared" si="38"/>
        <v>0</v>
      </c>
      <c r="U134" s="156">
        <f t="shared" si="38"/>
        <v>0</v>
      </c>
      <c r="V134" s="156">
        <f t="shared" si="38"/>
        <v>0</v>
      </c>
      <c r="W134" s="156">
        <f t="shared" si="38"/>
        <v>0</v>
      </c>
      <c r="X134" s="156">
        <f t="shared" si="38"/>
        <v>0</v>
      </c>
      <c r="Y134" s="156">
        <f t="shared" si="38"/>
        <v>0</v>
      </c>
      <c r="Z134" s="156">
        <f t="shared" si="38"/>
        <v>0</v>
      </c>
      <c r="AA134" s="156">
        <f t="shared" si="38"/>
        <v>0</v>
      </c>
      <c r="AB134" s="156">
        <f t="shared" si="38"/>
        <v>0</v>
      </c>
      <c r="AC134" s="156">
        <f t="shared" si="38"/>
        <v>0</v>
      </c>
      <c r="AD134" s="156">
        <f t="shared" si="38"/>
        <v>0</v>
      </c>
      <c r="AE134" s="156">
        <f t="shared" si="38"/>
        <v>0</v>
      </c>
      <c r="AF134" s="156">
        <f t="shared" si="38"/>
        <v>0</v>
      </c>
      <c r="AG134" s="156">
        <f t="shared" si="38"/>
        <v>0</v>
      </c>
      <c r="AH134" s="156">
        <f t="shared" si="38"/>
        <v>0</v>
      </c>
      <c r="AI134" s="156">
        <f t="shared" si="38"/>
        <v>0</v>
      </c>
      <c r="AJ134" s="156">
        <f>SUM(P134:AI134)</f>
        <v>35000</v>
      </c>
      <c r="AK134" s="148" t="s">
        <v>391</v>
      </c>
      <c r="AS134" s="190" t="str">
        <f>A1289</f>
        <v>Interior-Other 7 (Specify)</v>
      </c>
    </row>
    <row r="135" spans="1:45" ht="14.45" thickBot="1">
      <c r="A135" s="634" t="str">
        <f>"Green Replacement "&amp;A127</f>
        <v>Green Replacement Landscaping</v>
      </c>
      <c r="B135" s="635"/>
      <c r="C135" s="635"/>
      <c r="D135" s="635"/>
      <c r="E135" s="635"/>
      <c r="F135" s="635"/>
      <c r="G135" s="202">
        <f>G134</f>
        <v>1</v>
      </c>
      <c r="H135" s="204" t="str">
        <f>H134</f>
        <v>LUMP SUM</v>
      </c>
      <c r="I135" s="455">
        <v>36000</v>
      </c>
      <c r="J135" s="161">
        <f>G135*I135</f>
        <v>36000</v>
      </c>
      <c r="K135" s="629"/>
      <c r="L135" s="630"/>
      <c r="M135" s="661"/>
      <c r="N135" s="633"/>
      <c r="O135" s="159">
        <f>IF($B$130=0,J135,0)</f>
        <v>0</v>
      </c>
      <c r="P135" s="156">
        <f t="shared" ref="P135:AI135" si="39">IF(OR(($B$130+YEAR($I$1))=P132,($B$128+$B$130+YEAR($I$1))=P132,($B$128*2+$B$130+YEAR($I$1))=P132,($B$128*3+$B$130+YEAR($I$1))=P132,($B$128*4+$B$130+YEAR($I$1))=P132,($B$128*5+$B$130+YEAR($I$1))=P132),$G$135*$I$135,0)</f>
        <v>0</v>
      </c>
      <c r="Q135" s="156">
        <f t="shared" si="39"/>
        <v>0</v>
      </c>
      <c r="R135" s="156">
        <f t="shared" si="39"/>
        <v>36000</v>
      </c>
      <c r="S135" s="156">
        <f t="shared" si="39"/>
        <v>0</v>
      </c>
      <c r="T135" s="156">
        <f t="shared" si="39"/>
        <v>0</v>
      </c>
      <c r="U135" s="156">
        <f t="shared" si="39"/>
        <v>0</v>
      </c>
      <c r="V135" s="156">
        <f t="shared" si="39"/>
        <v>0</v>
      </c>
      <c r="W135" s="156">
        <f t="shared" si="39"/>
        <v>0</v>
      </c>
      <c r="X135" s="156">
        <f t="shared" si="39"/>
        <v>0</v>
      </c>
      <c r="Y135" s="156">
        <f t="shared" si="39"/>
        <v>0</v>
      </c>
      <c r="Z135" s="156">
        <f t="shared" si="39"/>
        <v>0</v>
      </c>
      <c r="AA135" s="156">
        <f t="shared" si="39"/>
        <v>0</v>
      </c>
      <c r="AB135" s="156">
        <f t="shared" si="39"/>
        <v>0</v>
      </c>
      <c r="AC135" s="156">
        <f t="shared" si="39"/>
        <v>0</v>
      </c>
      <c r="AD135" s="156">
        <f t="shared" si="39"/>
        <v>0</v>
      </c>
      <c r="AE135" s="156">
        <f t="shared" si="39"/>
        <v>0</v>
      </c>
      <c r="AF135" s="156">
        <f t="shared" si="39"/>
        <v>0</v>
      </c>
      <c r="AG135" s="156">
        <f t="shared" si="39"/>
        <v>0</v>
      </c>
      <c r="AH135" s="156">
        <f t="shared" si="39"/>
        <v>0</v>
      </c>
      <c r="AI135" s="156">
        <f t="shared" si="39"/>
        <v>0</v>
      </c>
      <c r="AJ135" s="156">
        <f>SUM(P135:AI135)</f>
        <v>36000</v>
      </c>
      <c r="AK135" s="183">
        <f>IF((AJ135-AJ134)&lt;0,0,(AJ135-AJ134))</f>
        <v>1000</v>
      </c>
      <c r="AL135" s="183"/>
      <c r="AM135" s="183"/>
      <c r="AN135" s="183"/>
      <c r="AO135" s="183"/>
      <c r="AS135" s="190" t="str">
        <f>A1299</f>
        <v>Interior-Other 8 (Specify)</v>
      </c>
    </row>
    <row r="136" spans="1:45" ht="13.15" customHeight="1" thickBot="1">
      <c r="A136" s="196" t="s">
        <v>434</v>
      </c>
      <c r="AS136" s="190" t="str">
        <f>A1309</f>
        <v>Interior-Other 9 (Specify)</v>
      </c>
    </row>
    <row r="137" spans="1:45" ht="14.45" thickBot="1">
      <c r="A137" s="640" t="s">
        <v>435</v>
      </c>
      <c r="B137" s="641"/>
      <c r="C137" s="641"/>
      <c r="D137" s="641"/>
      <c r="E137" s="641"/>
      <c r="F137" s="641"/>
      <c r="G137" s="641"/>
      <c r="H137" s="641"/>
      <c r="I137" s="641"/>
      <c r="J137" s="641"/>
      <c r="K137" s="641"/>
      <c r="L137" s="641"/>
      <c r="M137" s="641"/>
      <c r="N137" s="642"/>
      <c r="AS137" s="190" t="str">
        <f>A1319</f>
        <v>Interior-Other 10 (Specify)</v>
      </c>
    </row>
    <row r="138" spans="1:45" ht="15">
      <c r="A138" s="164" t="s">
        <v>351</v>
      </c>
      <c r="B138" s="450">
        <v>16</v>
      </c>
      <c r="C138" s="165"/>
      <c r="D138" s="662" t="s">
        <v>272</v>
      </c>
      <c r="E138" s="663"/>
      <c r="F138" s="649"/>
      <c r="G138" s="650"/>
      <c r="H138" s="650"/>
      <c r="I138" s="650"/>
      <c r="J138" s="650"/>
      <c r="K138" s="650"/>
      <c r="L138" s="650"/>
      <c r="M138" s="650"/>
      <c r="N138" s="651"/>
    </row>
    <row r="139" spans="1:45" ht="15.6" thickBot="1">
      <c r="A139" s="163" t="s">
        <v>353</v>
      </c>
      <c r="B139" s="451">
        <v>1994</v>
      </c>
      <c r="C139" s="162"/>
      <c r="D139" s="664"/>
      <c r="E139" s="665"/>
      <c r="F139" s="652"/>
      <c r="G139" s="653"/>
      <c r="H139" s="653"/>
      <c r="I139" s="653"/>
      <c r="J139" s="653"/>
      <c r="K139" s="653"/>
      <c r="L139" s="653"/>
      <c r="M139" s="653"/>
      <c r="N139" s="654"/>
      <c r="AS139" s="190" t="str">
        <f>A1339</f>
        <v>Water Distribution</v>
      </c>
    </row>
    <row r="140" spans="1:45" ht="15.6" thickBot="1">
      <c r="A140" s="171" t="s">
        <v>355</v>
      </c>
      <c r="B140" s="172">
        <f>IF(B138-((YEAR(I1))-B139)&gt;0,(B138-((YEAR(I1))-B139)),0)</f>
        <v>0</v>
      </c>
      <c r="C140" s="173"/>
      <c r="D140" s="666"/>
      <c r="E140" s="667"/>
      <c r="F140" s="643"/>
      <c r="G140" s="644"/>
      <c r="H140" s="644"/>
      <c r="I140" s="644"/>
      <c r="J140" s="644"/>
      <c r="K140" s="644"/>
      <c r="L140" s="644"/>
      <c r="M140" s="644"/>
      <c r="N140" s="645"/>
      <c r="O140" s="640" t="str">
        <f>A137</f>
        <v>Fencing</v>
      </c>
      <c r="P140" s="641"/>
      <c r="Q140" s="641"/>
      <c r="R140" s="641"/>
      <c r="S140" s="641"/>
      <c r="T140" s="641"/>
      <c r="U140" s="641"/>
      <c r="V140" s="641"/>
      <c r="W140" s="641"/>
      <c r="X140" s="641"/>
      <c r="Y140" s="642"/>
      <c r="Z140" s="640" t="str">
        <f>A137</f>
        <v>Fencing</v>
      </c>
      <c r="AA140" s="641"/>
      <c r="AB140" s="641"/>
      <c r="AC140" s="641"/>
      <c r="AD140" s="641"/>
      <c r="AE140" s="641"/>
      <c r="AF140" s="641"/>
      <c r="AG140" s="641"/>
      <c r="AH140" s="641"/>
      <c r="AI140" s="641"/>
      <c r="AJ140" s="642"/>
      <c r="AS140" s="190" t="str">
        <f>A1349</f>
        <v>Heating Equipment/System</v>
      </c>
    </row>
    <row r="141" spans="1:45">
      <c r="A141" s="646" t="s">
        <v>357</v>
      </c>
      <c r="B141" s="647"/>
      <c r="C141" s="647"/>
      <c r="D141" s="636"/>
      <c r="E141" s="636"/>
      <c r="F141" s="636"/>
      <c r="G141" s="636" t="s">
        <v>358</v>
      </c>
      <c r="H141" s="636" t="s">
        <v>359</v>
      </c>
      <c r="I141" s="636" t="s">
        <v>360</v>
      </c>
      <c r="J141" s="636" t="s">
        <v>361</v>
      </c>
      <c r="K141" s="636" t="s">
        <v>362</v>
      </c>
      <c r="L141" s="636" t="s">
        <v>363</v>
      </c>
      <c r="M141" s="636" t="s">
        <v>364</v>
      </c>
      <c r="N141" s="638" t="s">
        <v>365</v>
      </c>
      <c r="O141" s="672" t="s">
        <v>366</v>
      </c>
      <c r="P141" s="167" t="s">
        <v>367</v>
      </c>
      <c r="Q141" s="167" t="s">
        <v>368</v>
      </c>
      <c r="R141" s="167" t="s">
        <v>369</v>
      </c>
      <c r="S141" s="167" t="s">
        <v>370</v>
      </c>
      <c r="T141" s="167" t="s">
        <v>371</v>
      </c>
      <c r="U141" s="167" t="s">
        <v>372</v>
      </c>
      <c r="V141" s="167" t="s">
        <v>373</v>
      </c>
      <c r="W141" s="167" t="s">
        <v>374</v>
      </c>
      <c r="X141" s="167" t="s">
        <v>375</v>
      </c>
      <c r="Y141" s="168" t="s">
        <v>376</v>
      </c>
      <c r="Z141" s="178" t="s">
        <v>377</v>
      </c>
      <c r="AA141" s="179" t="s">
        <v>378</v>
      </c>
      <c r="AB141" s="179" t="s">
        <v>379</v>
      </c>
      <c r="AC141" s="179" t="s">
        <v>380</v>
      </c>
      <c r="AD141" s="179" t="s">
        <v>381</v>
      </c>
      <c r="AE141" s="179" t="s">
        <v>382</v>
      </c>
      <c r="AF141" s="179" t="s">
        <v>383</v>
      </c>
      <c r="AG141" s="179" t="s">
        <v>384</v>
      </c>
      <c r="AH141" s="179" t="s">
        <v>385</v>
      </c>
      <c r="AI141" s="180" t="s">
        <v>386</v>
      </c>
      <c r="AJ141" s="674" t="s">
        <v>387</v>
      </c>
      <c r="AS141" s="190" t="str">
        <f>A1359</f>
        <v>Electric Distribution</v>
      </c>
    </row>
    <row r="142" spans="1:45">
      <c r="A142" s="648"/>
      <c r="B142" s="637"/>
      <c r="C142" s="637"/>
      <c r="D142" s="637"/>
      <c r="E142" s="637"/>
      <c r="F142" s="637"/>
      <c r="G142" s="637"/>
      <c r="H142" s="637"/>
      <c r="I142" s="637"/>
      <c r="J142" s="637"/>
      <c r="K142" s="637"/>
      <c r="L142" s="637"/>
      <c r="M142" s="637"/>
      <c r="N142" s="639"/>
      <c r="O142" s="673"/>
      <c r="P142" s="166">
        <f>YEAR($I$1)+1</f>
        <v>2011</v>
      </c>
      <c r="Q142" s="166">
        <f>YEAR($I$1)+2</f>
        <v>2012</v>
      </c>
      <c r="R142" s="166">
        <f>YEAR($I$1)+3</f>
        <v>2013</v>
      </c>
      <c r="S142" s="166">
        <f>YEAR($I$1)+4</f>
        <v>2014</v>
      </c>
      <c r="T142" s="166">
        <f>YEAR($I$1)+5</f>
        <v>2015</v>
      </c>
      <c r="U142" s="166">
        <f>YEAR($I$1)+6</f>
        <v>2016</v>
      </c>
      <c r="V142" s="166">
        <f>YEAR($I$1)+7</f>
        <v>2017</v>
      </c>
      <c r="W142" s="166">
        <f>YEAR($I$1)+8</f>
        <v>2018</v>
      </c>
      <c r="X142" s="166">
        <f>YEAR($I$1)+9</f>
        <v>2019</v>
      </c>
      <c r="Y142" s="169">
        <f>YEAR($I$1)+10</f>
        <v>2020</v>
      </c>
      <c r="Z142" s="174">
        <f>YEAR($I$1)+11</f>
        <v>2021</v>
      </c>
      <c r="AA142" s="166">
        <f>YEAR($I$1)+12</f>
        <v>2022</v>
      </c>
      <c r="AB142" s="166">
        <f>YEAR($I$1)+13</f>
        <v>2023</v>
      </c>
      <c r="AC142" s="166">
        <f>YEAR($I$1)+14</f>
        <v>2024</v>
      </c>
      <c r="AD142" s="166">
        <f>YEAR($I$1)+15</f>
        <v>2025</v>
      </c>
      <c r="AE142" s="166">
        <f>YEAR($I$1)+16</f>
        <v>2026</v>
      </c>
      <c r="AF142" s="166">
        <f>YEAR($I$1)+17</f>
        <v>2027</v>
      </c>
      <c r="AG142" s="166">
        <f>YEAR($I$1)+18</f>
        <v>2028</v>
      </c>
      <c r="AH142" s="166">
        <f>YEAR($I$1)+19</f>
        <v>2029</v>
      </c>
      <c r="AI142" s="175">
        <f>YEAR($I$1)+20</f>
        <v>2030</v>
      </c>
      <c r="AJ142" s="675"/>
      <c r="AS142" s="190" t="str">
        <f>A1369</f>
        <v>Water Heaters</v>
      </c>
    </row>
    <row r="143" spans="1:45" hidden="1">
      <c r="A143" s="623" t="str">
        <f>"Existing "&amp;A137</f>
        <v>Existing Fencing</v>
      </c>
      <c r="B143" s="624"/>
      <c r="C143" s="624"/>
      <c r="D143" s="624"/>
      <c r="E143" s="624"/>
      <c r="F143" s="624"/>
      <c r="G143" s="170">
        <v>500</v>
      </c>
      <c r="H143" s="154" t="s">
        <v>350</v>
      </c>
      <c r="I143" s="155">
        <v>8</v>
      </c>
      <c r="J143" s="156">
        <f>G143*I143</f>
        <v>4000</v>
      </c>
      <c r="K143" s="625" t="s">
        <v>390</v>
      </c>
      <c r="L143" s="626"/>
      <c r="M143" s="659" t="str">
        <f>IF(OR(ISERROR(B139+B138*(1-(Controls!$B$28))),(B139+B138*(1-(Controls!$B$28)))=0),"",IF((B139+B138*(1-(Controls!$B$28)))&lt;=StartInput!$F$25,"Replace","Evaluate"))</f>
        <v>Replace</v>
      </c>
      <c r="N143" s="631" t="s">
        <v>205</v>
      </c>
      <c r="O143" s="159">
        <f>IF($B$140=0,J143,0)</f>
        <v>4000</v>
      </c>
      <c r="P143" s="156">
        <f t="shared" ref="P143:AI143" si="40">IF(OR(($B$140+YEAR($I$1))=P142,($B$138+$B$140+YEAR($I$1))=P142,($B$138*2+$B$140+YEAR($I$1))=P142,($B$138*3+$B$140+YEAR($I$1))=P142,($B$138*4+$B$140+YEAR($I$1))=P142,($B$138*5+$B$140+YEAR($I$1))=P142),$G$143*$I$143,0)</f>
        <v>0</v>
      </c>
      <c r="Q143" s="156">
        <f t="shared" si="40"/>
        <v>0</v>
      </c>
      <c r="R143" s="156">
        <f t="shared" si="40"/>
        <v>0</v>
      </c>
      <c r="S143" s="156">
        <f t="shared" si="40"/>
        <v>0</v>
      </c>
      <c r="T143" s="156">
        <f t="shared" si="40"/>
        <v>0</v>
      </c>
      <c r="U143" s="156">
        <f t="shared" si="40"/>
        <v>0</v>
      </c>
      <c r="V143" s="156">
        <f t="shared" si="40"/>
        <v>0</v>
      </c>
      <c r="W143" s="156">
        <f t="shared" si="40"/>
        <v>0</v>
      </c>
      <c r="X143" s="156">
        <f t="shared" si="40"/>
        <v>0</v>
      </c>
      <c r="Y143" s="156">
        <f t="shared" si="40"/>
        <v>0</v>
      </c>
      <c r="Z143" s="156">
        <f t="shared" si="40"/>
        <v>0</v>
      </c>
      <c r="AA143" s="156">
        <f t="shared" si="40"/>
        <v>0</v>
      </c>
      <c r="AB143" s="156">
        <f t="shared" si="40"/>
        <v>0</v>
      </c>
      <c r="AC143" s="156">
        <f t="shared" si="40"/>
        <v>0</v>
      </c>
      <c r="AD143" s="156">
        <f t="shared" si="40"/>
        <v>0</v>
      </c>
      <c r="AE143" s="156">
        <f t="shared" si="40"/>
        <v>4000</v>
      </c>
      <c r="AF143" s="156">
        <f t="shared" si="40"/>
        <v>0</v>
      </c>
      <c r="AG143" s="156">
        <f t="shared" si="40"/>
        <v>0</v>
      </c>
      <c r="AH143" s="156">
        <f t="shared" si="40"/>
        <v>0</v>
      </c>
      <c r="AI143" s="156">
        <f t="shared" si="40"/>
        <v>0</v>
      </c>
      <c r="AJ143" s="156">
        <f>SUM(P143:AI143)</f>
        <v>4000</v>
      </c>
      <c r="AS143" s="190" t="str">
        <f>A1379</f>
        <v>Domestic Water - Boilers</v>
      </c>
    </row>
    <row r="144" spans="1:45">
      <c r="A144" s="623" t="str">
        <f>"Standard "&amp;A137</f>
        <v>Standard Fencing</v>
      </c>
      <c r="B144" s="624"/>
      <c r="C144" s="624"/>
      <c r="D144" s="624"/>
      <c r="E144" s="624"/>
      <c r="F144" s="624"/>
      <c r="G144" s="452">
        <v>500</v>
      </c>
      <c r="H144" s="459" t="s">
        <v>350</v>
      </c>
      <c r="I144" s="454">
        <v>8</v>
      </c>
      <c r="J144" s="156">
        <f>G144*I144</f>
        <v>4000</v>
      </c>
      <c r="K144" s="627"/>
      <c r="L144" s="628"/>
      <c r="M144" s="660"/>
      <c r="N144" s="632"/>
      <c r="O144" s="159">
        <f>IF($B$140=0,J144,0)</f>
        <v>4000</v>
      </c>
      <c r="P144" s="156">
        <f t="shared" ref="P144:AI144" si="41">IF(OR(($B$140+YEAR($I$1))=P142,($B$138+$B$140+YEAR($I$1))=P142,($B$138*2+$B$140+YEAR($I$1))=P142,($B$138*3+$B$140+YEAR($I$1))=P142,($B$138*4+$B$140+YEAR($I$1))=P142,($B$138*5+$B$140+YEAR($I$1))=P142),$G$144*$I$144,0)</f>
        <v>0</v>
      </c>
      <c r="Q144" s="156">
        <f t="shared" si="41"/>
        <v>0</v>
      </c>
      <c r="R144" s="156">
        <f t="shared" si="41"/>
        <v>0</v>
      </c>
      <c r="S144" s="156">
        <f t="shared" si="41"/>
        <v>0</v>
      </c>
      <c r="T144" s="156">
        <f t="shared" si="41"/>
        <v>0</v>
      </c>
      <c r="U144" s="156">
        <f t="shared" si="41"/>
        <v>0</v>
      </c>
      <c r="V144" s="156">
        <f t="shared" si="41"/>
        <v>0</v>
      </c>
      <c r="W144" s="156">
        <f t="shared" si="41"/>
        <v>0</v>
      </c>
      <c r="X144" s="156">
        <f t="shared" si="41"/>
        <v>0</v>
      </c>
      <c r="Y144" s="156">
        <f t="shared" si="41"/>
        <v>0</v>
      </c>
      <c r="Z144" s="156">
        <f t="shared" si="41"/>
        <v>0</v>
      </c>
      <c r="AA144" s="156">
        <f t="shared" si="41"/>
        <v>0</v>
      </c>
      <c r="AB144" s="156">
        <f t="shared" si="41"/>
        <v>0</v>
      </c>
      <c r="AC144" s="156">
        <f t="shared" si="41"/>
        <v>0</v>
      </c>
      <c r="AD144" s="156">
        <f t="shared" si="41"/>
        <v>0</v>
      </c>
      <c r="AE144" s="156">
        <f t="shared" si="41"/>
        <v>4000</v>
      </c>
      <c r="AF144" s="156">
        <f t="shared" si="41"/>
        <v>0</v>
      </c>
      <c r="AG144" s="156">
        <f t="shared" si="41"/>
        <v>0</v>
      </c>
      <c r="AH144" s="156">
        <f t="shared" si="41"/>
        <v>0</v>
      </c>
      <c r="AI144" s="156">
        <f t="shared" si="41"/>
        <v>0</v>
      </c>
      <c r="AJ144" s="156">
        <f>SUM(P144:AI144)</f>
        <v>4000</v>
      </c>
      <c r="AK144" s="148" t="s">
        <v>391</v>
      </c>
      <c r="AS144" s="190" t="str">
        <f>A1389</f>
        <v>Domestic Water-Pumps</v>
      </c>
    </row>
    <row r="145" spans="1:45" ht="14.45" thickBot="1">
      <c r="A145" s="634" t="str">
        <f>"Green Replacement "&amp;A137</f>
        <v>Green Replacement Fencing</v>
      </c>
      <c r="B145" s="635"/>
      <c r="C145" s="635"/>
      <c r="D145" s="635"/>
      <c r="E145" s="635"/>
      <c r="F145" s="635"/>
      <c r="G145" s="202">
        <f>G144</f>
        <v>500</v>
      </c>
      <c r="H145" s="204" t="str">
        <f>H144</f>
        <v>per linear ft.</v>
      </c>
      <c r="I145" s="455">
        <v>8</v>
      </c>
      <c r="J145" s="161">
        <f>G145*I145</f>
        <v>4000</v>
      </c>
      <c r="K145" s="629"/>
      <c r="L145" s="630"/>
      <c r="M145" s="661"/>
      <c r="N145" s="633"/>
      <c r="O145" s="159">
        <f>IF($B$140=0,J145,0)</f>
        <v>4000</v>
      </c>
      <c r="P145" s="156">
        <f t="shared" ref="P145:AI145" si="42">IF(OR(($B$140+YEAR($I$1))=P142,($B$138+$B$140+YEAR($I$1))=P142,($B$138*2+$B$140+YEAR($I$1))=P142,($B$138*3+$B$140+YEAR($I$1))=P142,($B$138*4+$B$140+YEAR($I$1))=P142,($B$138*5+$B$140+YEAR($I$1))=P142),$G$145*$I$145,0)</f>
        <v>0</v>
      </c>
      <c r="Q145" s="156">
        <f t="shared" si="42"/>
        <v>0</v>
      </c>
      <c r="R145" s="156">
        <f t="shared" si="42"/>
        <v>0</v>
      </c>
      <c r="S145" s="156">
        <f t="shared" si="42"/>
        <v>0</v>
      </c>
      <c r="T145" s="156">
        <f t="shared" si="42"/>
        <v>0</v>
      </c>
      <c r="U145" s="156">
        <f t="shared" si="42"/>
        <v>0</v>
      </c>
      <c r="V145" s="156">
        <f t="shared" si="42"/>
        <v>0</v>
      </c>
      <c r="W145" s="156">
        <f t="shared" si="42"/>
        <v>0</v>
      </c>
      <c r="X145" s="156">
        <f t="shared" si="42"/>
        <v>0</v>
      </c>
      <c r="Y145" s="156">
        <f t="shared" si="42"/>
        <v>0</v>
      </c>
      <c r="Z145" s="156">
        <f t="shared" si="42"/>
        <v>0</v>
      </c>
      <c r="AA145" s="156">
        <f t="shared" si="42"/>
        <v>0</v>
      </c>
      <c r="AB145" s="156">
        <f t="shared" si="42"/>
        <v>0</v>
      </c>
      <c r="AC145" s="156">
        <f t="shared" si="42"/>
        <v>0</v>
      </c>
      <c r="AD145" s="156">
        <f t="shared" si="42"/>
        <v>0</v>
      </c>
      <c r="AE145" s="156">
        <f t="shared" si="42"/>
        <v>4000</v>
      </c>
      <c r="AF145" s="156">
        <f t="shared" si="42"/>
        <v>0</v>
      </c>
      <c r="AG145" s="156">
        <f t="shared" si="42"/>
        <v>0</v>
      </c>
      <c r="AH145" s="156">
        <f t="shared" si="42"/>
        <v>0</v>
      </c>
      <c r="AI145" s="156">
        <f t="shared" si="42"/>
        <v>0</v>
      </c>
      <c r="AJ145" s="156">
        <f>SUM(P145:AI145)</f>
        <v>4000</v>
      </c>
      <c r="AK145" s="183">
        <f>IF((AJ145-AJ144)&lt;0,0,(AJ145-AJ144))</f>
        <v>0</v>
      </c>
      <c r="AL145" s="183"/>
      <c r="AM145" s="183"/>
      <c r="AN145" s="183"/>
      <c r="AO145" s="183"/>
      <c r="AS145" s="190" t="str">
        <f>A1399</f>
        <v>Unit Sub-Panels</v>
      </c>
    </row>
    <row r="146" spans="1:45" ht="13.15" customHeight="1" thickBot="1">
      <c r="A146" s="196" t="s">
        <v>436</v>
      </c>
      <c r="AS146" s="190" t="str">
        <f>A1409</f>
        <v>Trash Compactor</v>
      </c>
    </row>
    <row r="147" spans="1:45" ht="14.45" thickBot="1">
      <c r="A147" s="640" t="s">
        <v>437</v>
      </c>
      <c r="B147" s="641"/>
      <c r="C147" s="641"/>
      <c r="D147" s="641"/>
      <c r="E147" s="641"/>
      <c r="F147" s="641"/>
      <c r="G147" s="641"/>
      <c r="H147" s="641"/>
      <c r="I147" s="641"/>
      <c r="J147" s="641"/>
      <c r="K147" s="641"/>
      <c r="L147" s="641"/>
      <c r="M147" s="641"/>
      <c r="N147" s="642"/>
      <c r="AS147" s="190" t="str">
        <f>A1419</f>
        <v>Cooling Equipment/Systems</v>
      </c>
    </row>
    <row r="148" spans="1:45" ht="15">
      <c r="A148" s="164" t="s">
        <v>351</v>
      </c>
      <c r="B148" s="450">
        <v>17</v>
      </c>
      <c r="C148" s="165"/>
      <c r="D148" s="662" t="s">
        <v>272</v>
      </c>
      <c r="E148" s="663"/>
      <c r="F148" s="649"/>
      <c r="G148" s="650"/>
      <c r="H148" s="650"/>
      <c r="I148" s="650"/>
      <c r="J148" s="650"/>
      <c r="K148" s="650"/>
      <c r="L148" s="650"/>
      <c r="M148" s="650"/>
      <c r="N148" s="651"/>
      <c r="AS148" s="190" t="str">
        <f>A1429</f>
        <v>Smoke/Fire Detection</v>
      </c>
    </row>
    <row r="149" spans="1:45" ht="15.6" thickBot="1">
      <c r="A149" s="163" t="s">
        <v>353</v>
      </c>
      <c r="B149" s="451">
        <v>1994</v>
      </c>
      <c r="C149" s="162"/>
      <c r="D149" s="664"/>
      <c r="E149" s="665"/>
      <c r="F149" s="652"/>
      <c r="G149" s="653"/>
      <c r="H149" s="653"/>
      <c r="I149" s="653"/>
      <c r="J149" s="653"/>
      <c r="K149" s="653"/>
      <c r="L149" s="653"/>
      <c r="M149" s="653"/>
      <c r="N149" s="654"/>
      <c r="AS149" s="190" t="str">
        <f>A1439</f>
        <v>Unit Reconfiguration</v>
      </c>
    </row>
    <row r="150" spans="1:45" ht="15.6" thickBot="1">
      <c r="A150" s="171" t="s">
        <v>355</v>
      </c>
      <c r="B150" s="172">
        <f>IF(B148-((YEAR(I1))-B149)&gt;0,(B148-((YEAR(I1))-B149)),0)</f>
        <v>1</v>
      </c>
      <c r="C150" s="173"/>
      <c r="D150" s="666"/>
      <c r="E150" s="667"/>
      <c r="F150" s="643"/>
      <c r="G150" s="644"/>
      <c r="H150" s="644"/>
      <c r="I150" s="644"/>
      <c r="J150" s="644"/>
      <c r="K150" s="644"/>
      <c r="L150" s="644"/>
      <c r="M150" s="644"/>
      <c r="N150" s="645"/>
      <c r="O150" s="640" t="str">
        <f>A147</f>
        <v>Fence Painting</v>
      </c>
      <c r="P150" s="641"/>
      <c r="Q150" s="641"/>
      <c r="R150" s="641"/>
      <c r="S150" s="641"/>
      <c r="T150" s="641"/>
      <c r="U150" s="641"/>
      <c r="V150" s="641"/>
      <c r="W150" s="641"/>
      <c r="X150" s="641"/>
      <c r="Y150" s="642"/>
      <c r="Z150" s="640" t="str">
        <f>A147</f>
        <v>Fence Painting</v>
      </c>
      <c r="AA150" s="641"/>
      <c r="AB150" s="641"/>
      <c r="AC150" s="641"/>
      <c r="AD150" s="641"/>
      <c r="AE150" s="641"/>
      <c r="AF150" s="641"/>
      <c r="AG150" s="641"/>
      <c r="AH150" s="641"/>
      <c r="AI150" s="641"/>
      <c r="AJ150" s="642"/>
      <c r="AS150" s="190" t="str">
        <f>A1449</f>
        <v>Security/Fire Alarm</v>
      </c>
    </row>
    <row r="151" spans="1:45">
      <c r="A151" s="646" t="s">
        <v>357</v>
      </c>
      <c r="B151" s="647"/>
      <c r="C151" s="647"/>
      <c r="D151" s="636"/>
      <c r="E151" s="636"/>
      <c r="F151" s="636"/>
      <c r="G151" s="636" t="s">
        <v>358</v>
      </c>
      <c r="H151" s="636" t="s">
        <v>359</v>
      </c>
      <c r="I151" s="636" t="s">
        <v>360</v>
      </c>
      <c r="J151" s="636" t="s">
        <v>361</v>
      </c>
      <c r="K151" s="636" t="s">
        <v>362</v>
      </c>
      <c r="L151" s="636" t="s">
        <v>363</v>
      </c>
      <c r="M151" s="636" t="s">
        <v>364</v>
      </c>
      <c r="N151" s="638" t="s">
        <v>365</v>
      </c>
      <c r="O151" s="672" t="s">
        <v>366</v>
      </c>
      <c r="P151" s="167" t="s">
        <v>367</v>
      </c>
      <c r="Q151" s="167" t="s">
        <v>368</v>
      </c>
      <c r="R151" s="167" t="s">
        <v>369</v>
      </c>
      <c r="S151" s="167" t="s">
        <v>370</v>
      </c>
      <c r="T151" s="167" t="s">
        <v>371</v>
      </c>
      <c r="U151" s="167" t="s">
        <v>372</v>
      </c>
      <c r="V151" s="167" t="s">
        <v>373</v>
      </c>
      <c r="W151" s="167" t="s">
        <v>374</v>
      </c>
      <c r="X151" s="167" t="s">
        <v>375</v>
      </c>
      <c r="Y151" s="168" t="s">
        <v>376</v>
      </c>
      <c r="Z151" s="178" t="s">
        <v>377</v>
      </c>
      <c r="AA151" s="179" t="s">
        <v>378</v>
      </c>
      <c r="AB151" s="179" t="s">
        <v>379</v>
      </c>
      <c r="AC151" s="179" t="s">
        <v>380</v>
      </c>
      <c r="AD151" s="179" t="s">
        <v>381</v>
      </c>
      <c r="AE151" s="179" t="s">
        <v>382</v>
      </c>
      <c r="AF151" s="179" t="s">
        <v>383</v>
      </c>
      <c r="AG151" s="179" t="s">
        <v>384</v>
      </c>
      <c r="AH151" s="179" t="s">
        <v>385</v>
      </c>
      <c r="AI151" s="180" t="s">
        <v>386</v>
      </c>
      <c r="AJ151" s="674" t="s">
        <v>387</v>
      </c>
      <c r="AS151" s="190" t="str">
        <f>A1459</f>
        <v>Fire Supression System</v>
      </c>
    </row>
    <row r="152" spans="1:45">
      <c r="A152" s="648"/>
      <c r="B152" s="637"/>
      <c r="C152" s="637"/>
      <c r="D152" s="637"/>
      <c r="E152" s="637"/>
      <c r="F152" s="637"/>
      <c r="G152" s="637"/>
      <c r="H152" s="637"/>
      <c r="I152" s="637"/>
      <c r="J152" s="637"/>
      <c r="K152" s="637"/>
      <c r="L152" s="637"/>
      <c r="M152" s="637"/>
      <c r="N152" s="639"/>
      <c r="O152" s="673"/>
      <c r="P152" s="166">
        <f>YEAR($I$1)+1</f>
        <v>2011</v>
      </c>
      <c r="Q152" s="166">
        <f>YEAR($I$1)+2</f>
        <v>2012</v>
      </c>
      <c r="R152" s="166">
        <f>YEAR($I$1)+3</f>
        <v>2013</v>
      </c>
      <c r="S152" s="166">
        <f>YEAR($I$1)+4</f>
        <v>2014</v>
      </c>
      <c r="T152" s="166">
        <f>YEAR($I$1)+5</f>
        <v>2015</v>
      </c>
      <c r="U152" s="166">
        <f>YEAR($I$1)+6</f>
        <v>2016</v>
      </c>
      <c r="V152" s="166">
        <f>YEAR($I$1)+7</f>
        <v>2017</v>
      </c>
      <c r="W152" s="166">
        <f>YEAR($I$1)+8</f>
        <v>2018</v>
      </c>
      <c r="X152" s="166">
        <f>YEAR($I$1)+9</f>
        <v>2019</v>
      </c>
      <c r="Y152" s="169">
        <f>YEAR($I$1)+10</f>
        <v>2020</v>
      </c>
      <c r="Z152" s="174">
        <f>YEAR($I$1)+11</f>
        <v>2021</v>
      </c>
      <c r="AA152" s="166">
        <f>YEAR($I$1)+12</f>
        <v>2022</v>
      </c>
      <c r="AB152" s="166">
        <f>YEAR($I$1)+13</f>
        <v>2023</v>
      </c>
      <c r="AC152" s="166">
        <f>YEAR($I$1)+14</f>
        <v>2024</v>
      </c>
      <c r="AD152" s="166">
        <f>YEAR($I$1)+15</f>
        <v>2025</v>
      </c>
      <c r="AE152" s="166">
        <f>YEAR($I$1)+16</f>
        <v>2026</v>
      </c>
      <c r="AF152" s="166">
        <f>YEAR($I$1)+17</f>
        <v>2027</v>
      </c>
      <c r="AG152" s="166">
        <f>YEAR($I$1)+18</f>
        <v>2028</v>
      </c>
      <c r="AH152" s="166">
        <f>YEAR($I$1)+19</f>
        <v>2029</v>
      </c>
      <c r="AI152" s="175">
        <f>YEAR($I$1)+20</f>
        <v>2030</v>
      </c>
      <c r="AJ152" s="675"/>
      <c r="AS152" s="190" t="str">
        <f>A1469</f>
        <v>Generator</v>
      </c>
    </row>
    <row r="153" spans="1:45" hidden="1">
      <c r="A153" s="623" t="str">
        <f>"Existing "&amp;A147</f>
        <v>Existing Fence Painting</v>
      </c>
      <c r="B153" s="624"/>
      <c r="C153" s="624"/>
      <c r="D153" s="624"/>
      <c r="E153" s="624"/>
      <c r="F153" s="624"/>
      <c r="G153" s="170">
        <v>2000</v>
      </c>
      <c r="H153" s="154" t="s">
        <v>352</v>
      </c>
      <c r="I153" s="155">
        <v>2</v>
      </c>
      <c r="J153" s="156">
        <f>G153*I153</f>
        <v>4000</v>
      </c>
      <c r="K153" s="625" t="s">
        <v>390</v>
      </c>
      <c r="L153" s="626"/>
      <c r="M153" s="659" t="str">
        <f>IF(OR(ISERROR(B149+B148*(1-(Controls!$B$28))),(B149+B148*(1-(Controls!$B$28)))=0),"",IF((B149+B148*(1-(Controls!$B$28)))&lt;=StartInput!$F$25,"Replace","Evaluate"))</f>
        <v>Replace</v>
      </c>
      <c r="N153" s="631" t="s">
        <v>205</v>
      </c>
      <c r="O153" s="159">
        <f>IF($B$150=0,J153,0)</f>
        <v>0</v>
      </c>
      <c r="P153" s="156">
        <f t="shared" ref="P153:AI153" si="43">IF(OR(($B$150+YEAR($I$1))=P152,($B$148+$B$150+YEAR($I$1))=P152,($B$148*2+$B$150+YEAR($I$1))=P152,($B$148*3+$B$150+YEAR($I$1))=P152,($B$148*4+$B$150+YEAR($I$1))=P152,($B$148*5+$B$150+YEAR($I$1))=P152),$G$153*$I$153,0)</f>
        <v>4000</v>
      </c>
      <c r="Q153" s="156">
        <f t="shared" si="43"/>
        <v>0</v>
      </c>
      <c r="R153" s="156">
        <f t="shared" si="43"/>
        <v>0</v>
      </c>
      <c r="S153" s="156">
        <f t="shared" si="43"/>
        <v>0</v>
      </c>
      <c r="T153" s="156">
        <f t="shared" si="43"/>
        <v>0</v>
      </c>
      <c r="U153" s="156">
        <f t="shared" si="43"/>
        <v>0</v>
      </c>
      <c r="V153" s="156">
        <f t="shared" si="43"/>
        <v>0</v>
      </c>
      <c r="W153" s="156">
        <f t="shared" si="43"/>
        <v>0</v>
      </c>
      <c r="X153" s="156">
        <f t="shared" si="43"/>
        <v>0</v>
      </c>
      <c r="Y153" s="156">
        <f t="shared" si="43"/>
        <v>0</v>
      </c>
      <c r="Z153" s="156">
        <f t="shared" si="43"/>
        <v>0</v>
      </c>
      <c r="AA153" s="156">
        <f t="shared" si="43"/>
        <v>0</v>
      </c>
      <c r="AB153" s="156">
        <f t="shared" si="43"/>
        <v>0</v>
      </c>
      <c r="AC153" s="156">
        <f t="shared" si="43"/>
        <v>0</v>
      </c>
      <c r="AD153" s="156">
        <f t="shared" si="43"/>
        <v>0</v>
      </c>
      <c r="AE153" s="156">
        <f t="shared" si="43"/>
        <v>0</v>
      </c>
      <c r="AF153" s="156">
        <f t="shared" si="43"/>
        <v>0</v>
      </c>
      <c r="AG153" s="156">
        <f t="shared" si="43"/>
        <v>4000</v>
      </c>
      <c r="AH153" s="156">
        <f t="shared" si="43"/>
        <v>0</v>
      </c>
      <c r="AI153" s="156">
        <f t="shared" si="43"/>
        <v>0</v>
      </c>
      <c r="AJ153" s="156">
        <f>SUM(P153:AI153)</f>
        <v>8000</v>
      </c>
      <c r="AS153" s="190" t="str">
        <f>A1479</f>
        <v>Emergency Lighting</v>
      </c>
    </row>
    <row r="154" spans="1:45">
      <c r="A154" s="623" t="str">
        <f>"Standard "&amp;A147</f>
        <v>Standard Fence Painting</v>
      </c>
      <c r="B154" s="624"/>
      <c r="C154" s="624"/>
      <c r="D154" s="624"/>
      <c r="E154" s="624"/>
      <c r="F154" s="624"/>
      <c r="G154" s="452">
        <v>2000</v>
      </c>
      <c r="H154" s="459" t="s">
        <v>352</v>
      </c>
      <c r="I154" s="454">
        <v>2</v>
      </c>
      <c r="J154" s="156">
        <f>G154*I154</f>
        <v>4000</v>
      </c>
      <c r="K154" s="627"/>
      <c r="L154" s="628"/>
      <c r="M154" s="660"/>
      <c r="N154" s="632"/>
      <c r="O154" s="159">
        <f>IF($B$150=0,J154,0)</f>
        <v>0</v>
      </c>
      <c r="P154" s="156">
        <f t="shared" ref="P154:AI154" si="44">IF(OR(($B$150+YEAR($I$1))=P152,($B$148+$B$150+YEAR($I$1))=P152,($B$148*2+$B$150+YEAR($I$1))=P152,($B$148*3+$B$150+YEAR($I$1))=P152,($B$148*4+$B$150+YEAR($I$1))=P152,($B$148*5+$B$150+YEAR($I$1))=P152),$G$154*$I$154,0)</f>
        <v>4000</v>
      </c>
      <c r="Q154" s="156">
        <f t="shared" si="44"/>
        <v>0</v>
      </c>
      <c r="R154" s="156">
        <f t="shared" si="44"/>
        <v>0</v>
      </c>
      <c r="S154" s="156">
        <f t="shared" si="44"/>
        <v>0</v>
      </c>
      <c r="T154" s="156">
        <f t="shared" si="44"/>
        <v>0</v>
      </c>
      <c r="U154" s="156">
        <f t="shared" si="44"/>
        <v>0</v>
      </c>
      <c r="V154" s="156">
        <f t="shared" si="44"/>
        <v>0</v>
      </c>
      <c r="W154" s="156">
        <f t="shared" si="44"/>
        <v>0</v>
      </c>
      <c r="X154" s="156">
        <f t="shared" si="44"/>
        <v>0</v>
      </c>
      <c r="Y154" s="156">
        <f t="shared" si="44"/>
        <v>0</v>
      </c>
      <c r="Z154" s="156">
        <f t="shared" si="44"/>
        <v>0</v>
      </c>
      <c r="AA154" s="156">
        <f t="shared" si="44"/>
        <v>0</v>
      </c>
      <c r="AB154" s="156">
        <f t="shared" si="44"/>
        <v>0</v>
      </c>
      <c r="AC154" s="156">
        <f t="shared" si="44"/>
        <v>0</v>
      </c>
      <c r="AD154" s="156">
        <f t="shared" si="44"/>
        <v>0</v>
      </c>
      <c r="AE154" s="156">
        <f t="shared" si="44"/>
        <v>0</v>
      </c>
      <c r="AF154" s="156">
        <f t="shared" si="44"/>
        <v>0</v>
      </c>
      <c r="AG154" s="156">
        <f t="shared" si="44"/>
        <v>4000</v>
      </c>
      <c r="AH154" s="156">
        <f t="shared" si="44"/>
        <v>0</v>
      </c>
      <c r="AI154" s="156">
        <f t="shared" si="44"/>
        <v>0</v>
      </c>
      <c r="AJ154" s="156">
        <f>SUM(P154:AI154)</f>
        <v>8000</v>
      </c>
      <c r="AK154" s="148" t="s">
        <v>391</v>
      </c>
      <c r="AS154" s="190" t="str">
        <f>A1489</f>
        <v>Elevator</v>
      </c>
    </row>
    <row r="155" spans="1:45" ht="14.45" thickBot="1">
      <c r="A155" s="634" t="str">
        <f>"Green Replacement "&amp;A147</f>
        <v>Green Replacement Fence Painting</v>
      </c>
      <c r="B155" s="635"/>
      <c r="C155" s="635"/>
      <c r="D155" s="635"/>
      <c r="E155" s="635"/>
      <c r="F155" s="635"/>
      <c r="G155" s="202">
        <f>G154</f>
        <v>2000</v>
      </c>
      <c r="H155" s="204" t="str">
        <f>H154</f>
        <v>per square ft.</v>
      </c>
      <c r="I155" s="455">
        <v>4</v>
      </c>
      <c r="J155" s="161">
        <f>G155*I155</f>
        <v>8000</v>
      </c>
      <c r="K155" s="629"/>
      <c r="L155" s="630"/>
      <c r="M155" s="661"/>
      <c r="N155" s="633"/>
      <c r="O155" s="159">
        <f>IF($B$150=0,J155,0)</f>
        <v>0</v>
      </c>
      <c r="P155" s="156">
        <f t="shared" ref="P155:AI155" si="45">IF(OR(($B$150+YEAR($I$1))=P152,($B$148+$B$150+YEAR($I$1))=P152,($B$148*2+$B$150+YEAR($I$1))=P152,($B$148*3+$B$150+YEAR($I$1))=P152,($B$148*4+$B$150+YEAR($I$1))=P152,($B$148*5+$B$150+YEAR($I$1))=P152),$G$155*$I$155,0)</f>
        <v>8000</v>
      </c>
      <c r="Q155" s="156">
        <f t="shared" si="45"/>
        <v>0</v>
      </c>
      <c r="R155" s="156">
        <f t="shared" si="45"/>
        <v>0</v>
      </c>
      <c r="S155" s="156">
        <f t="shared" si="45"/>
        <v>0</v>
      </c>
      <c r="T155" s="156">
        <f t="shared" si="45"/>
        <v>0</v>
      </c>
      <c r="U155" s="156">
        <f t="shared" si="45"/>
        <v>0</v>
      </c>
      <c r="V155" s="156">
        <f t="shared" si="45"/>
        <v>0</v>
      </c>
      <c r="W155" s="156">
        <f t="shared" si="45"/>
        <v>0</v>
      </c>
      <c r="X155" s="156">
        <f t="shared" si="45"/>
        <v>0</v>
      </c>
      <c r="Y155" s="156">
        <f t="shared" si="45"/>
        <v>0</v>
      </c>
      <c r="Z155" s="156">
        <f t="shared" si="45"/>
        <v>0</v>
      </c>
      <c r="AA155" s="156">
        <f t="shared" si="45"/>
        <v>0</v>
      </c>
      <c r="AB155" s="156">
        <f t="shared" si="45"/>
        <v>0</v>
      </c>
      <c r="AC155" s="156">
        <f t="shared" si="45"/>
        <v>0</v>
      </c>
      <c r="AD155" s="156">
        <f t="shared" si="45"/>
        <v>0</v>
      </c>
      <c r="AE155" s="156">
        <f t="shared" si="45"/>
        <v>0</v>
      </c>
      <c r="AF155" s="156">
        <f t="shared" si="45"/>
        <v>0</v>
      </c>
      <c r="AG155" s="156">
        <f t="shared" si="45"/>
        <v>8000</v>
      </c>
      <c r="AH155" s="156">
        <f t="shared" si="45"/>
        <v>0</v>
      </c>
      <c r="AI155" s="156">
        <f t="shared" si="45"/>
        <v>0</v>
      </c>
      <c r="AJ155" s="156">
        <f>SUM(P155:AI155)</f>
        <v>16000</v>
      </c>
      <c r="AK155" s="183">
        <f>IF((AJ155-AJ154)&lt;0,0,(AJ155-AJ154))</f>
        <v>8000</v>
      </c>
      <c r="AL155" s="183"/>
      <c r="AM155" s="183"/>
      <c r="AN155" s="183"/>
      <c r="AO155" s="183"/>
      <c r="AS155" s="190" t="str">
        <f>A1499</f>
        <v>Mechanical-Other 1 (Specify)</v>
      </c>
    </row>
    <row r="156" spans="1:45" ht="13.15" customHeight="1" thickBot="1">
      <c r="A156" s="196" t="s">
        <v>438</v>
      </c>
      <c r="AS156" s="190" t="str">
        <f>A1509</f>
        <v>Mechanical-Other 2 (Specify)</v>
      </c>
    </row>
    <row r="157" spans="1:45" ht="14.45" thickBot="1">
      <c r="A157" s="640" t="s">
        <v>439</v>
      </c>
      <c r="B157" s="641"/>
      <c r="C157" s="641"/>
      <c r="D157" s="641"/>
      <c r="E157" s="641"/>
      <c r="F157" s="641"/>
      <c r="G157" s="641"/>
      <c r="H157" s="641"/>
      <c r="I157" s="641"/>
      <c r="J157" s="641"/>
      <c r="K157" s="641"/>
      <c r="L157" s="641"/>
      <c r="M157" s="641"/>
      <c r="N157" s="642"/>
      <c r="AS157" s="190" t="str">
        <f>A1519</f>
        <v>Mechanical-Other 3 (Specify)</v>
      </c>
    </row>
    <row r="158" spans="1:45" ht="15">
      <c r="A158" s="164" t="s">
        <v>351</v>
      </c>
      <c r="B158" s="450">
        <v>18</v>
      </c>
      <c r="C158" s="165"/>
      <c r="D158" s="662" t="s">
        <v>272</v>
      </c>
      <c r="E158" s="663"/>
      <c r="F158" s="649"/>
      <c r="G158" s="650"/>
      <c r="H158" s="650"/>
      <c r="I158" s="650"/>
      <c r="J158" s="650"/>
      <c r="K158" s="650"/>
      <c r="L158" s="650"/>
      <c r="M158" s="650"/>
      <c r="N158" s="651"/>
      <c r="AS158" s="190" t="str">
        <f>A1529</f>
        <v>Mechanical-Other 4(Specify)</v>
      </c>
    </row>
    <row r="159" spans="1:45" ht="15.6" thickBot="1">
      <c r="A159" s="163" t="s">
        <v>353</v>
      </c>
      <c r="B159" s="451">
        <v>1994</v>
      </c>
      <c r="C159" s="162"/>
      <c r="D159" s="664"/>
      <c r="E159" s="665"/>
      <c r="F159" s="652"/>
      <c r="G159" s="653"/>
      <c r="H159" s="653"/>
      <c r="I159" s="653"/>
      <c r="J159" s="653"/>
      <c r="K159" s="653"/>
      <c r="L159" s="653"/>
      <c r="M159" s="653"/>
      <c r="N159" s="654"/>
      <c r="AS159" s="190" t="str">
        <f>A1539</f>
        <v>Mechanical-Other 5 (Specify)</v>
      </c>
    </row>
    <row r="160" spans="1:45" ht="15.6" thickBot="1">
      <c r="A160" s="171" t="s">
        <v>355</v>
      </c>
      <c r="B160" s="172">
        <f>IF(B158-((YEAR(I1))-B159)&gt;0,(B158-((YEAR(I1))-B159)),0)</f>
        <v>2</v>
      </c>
      <c r="C160" s="173"/>
      <c r="D160" s="666"/>
      <c r="E160" s="667"/>
      <c r="F160" s="643"/>
      <c r="G160" s="644"/>
      <c r="H160" s="644"/>
      <c r="I160" s="644"/>
      <c r="J160" s="644"/>
      <c r="K160" s="644"/>
      <c r="L160" s="644"/>
      <c r="M160" s="644"/>
      <c r="N160" s="645"/>
      <c r="O160" s="640" t="str">
        <f>A157</f>
        <v>Dumpsters &amp; Enclosures</v>
      </c>
      <c r="P160" s="641"/>
      <c r="Q160" s="641"/>
      <c r="R160" s="641"/>
      <c r="S160" s="641"/>
      <c r="T160" s="641"/>
      <c r="U160" s="641"/>
      <c r="V160" s="641"/>
      <c r="W160" s="641"/>
      <c r="X160" s="641"/>
      <c r="Y160" s="642"/>
      <c r="Z160" s="640" t="str">
        <f>A157</f>
        <v>Dumpsters &amp; Enclosures</v>
      </c>
      <c r="AA160" s="641"/>
      <c r="AB160" s="641"/>
      <c r="AC160" s="641"/>
      <c r="AD160" s="641"/>
      <c r="AE160" s="641"/>
      <c r="AF160" s="641"/>
      <c r="AG160" s="641"/>
      <c r="AH160" s="641"/>
      <c r="AI160" s="641"/>
      <c r="AJ160" s="642"/>
      <c r="AS160" s="190" t="str">
        <f>A1549</f>
        <v>Mechanical-Other 6 (Specify)</v>
      </c>
    </row>
    <row r="161" spans="1:45">
      <c r="A161" s="646" t="s">
        <v>357</v>
      </c>
      <c r="B161" s="647"/>
      <c r="C161" s="647"/>
      <c r="D161" s="636"/>
      <c r="E161" s="636"/>
      <c r="F161" s="636"/>
      <c r="G161" s="636" t="s">
        <v>358</v>
      </c>
      <c r="H161" s="636" t="s">
        <v>359</v>
      </c>
      <c r="I161" s="636" t="s">
        <v>360</v>
      </c>
      <c r="J161" s="636" t="s">
        <v>361</v>
      </c>
      <c r="K161" s="636" t="s">
        <v>362</v>
      </c>
      <c r="L161" s="636" t="s">
        <v>363</v>
      </c>
      <c r="M161" s="636" t="s">
        <v>364</v>
      </c>
      <c r="N161" s="638" t="s">
        <v>365</v>
      </c>
      <c r="O161" s="672" t="s">
        <v>366</v>
      </c>
      <c r="P161" s="167" t="s">
        <v>367</v>
      </c>
      <c r="Q161" s="167" t="s">
        <v>368</v>
      </c>
      <c r="R161" s="167" t="s">
        <v>369</v>
      </c>
      <c r="S161" s="167" t="s">
        <v>370</v>
      </c>
      <c r="T161" s="167" t="s">
        <v>371</v>
      </c>
      <c r="U161" s="167" t="s">
        <v>372</v>
      </c>
      <c r="V161" s="167" t="s">
        <v>373</v>
      </c>
      <c r="W161" s="167" t="s">
        <v>374</v>
      </c>
      <c r="X161" s="167" t="s">
        <v>375</v>
      </c>
      <c r="Y161" s="168" t="s">
        <v>376</v>
      </c>
      <c r="Z161" s="178" t="s">
        <v>377</v>
      </c>
      <c r="AA161" s="179" t="s">
        <v>378</v>
      </c>
      <c r="AB161" s="179" t="s">
        <v>379</v>
      </c>
      <c r="AC161" s="179" t="s">
        <v>380</v>
      </c>
      <c r="AD161" s="179" t="s">
        <v>381</v>
      </c>
      <c r="AE161" s="179" t="s">
        <v>382</v>
      </c>
      <c r="AF161" s="179" t="s">
        <v>383</v>
      </c>
      <c r="AG161" s="179" t="s">
        <v>384</v>
      </c>
      <c r="AH161" s="179" t="s">
        <v>385</v>
      </c>
      <c r="AI161" s="180" t="s">
        <v>386</v>
      </c>
      <c r="AJ161" s="674" t="s">
        <v>387</v>
      </c>
      <c r="AS161" s="190" t="str">
        <f>A1559</f>
        <v>Mechanical-Other 7 (Specify)</v>
      </c>
    </row>
    <row r="162" spans="1:45">
      <c r="A162" s="648"/>
      <c r="B162" s="637"/>
      <c r="C162" s="637"/>
      <c r="D162" s="637"/>
      <c r="E162" s="637"/>
      <c r="F162" s="637"/>
      <c r="G162" s="637"/>
      <c r="H162" s="637"/>
      <c r="I162" s="637"/>
      <c r="J162" s="637"/>
      <c r="K162" s="637"/>
      <c r="L162" s="637"/>
      <c r="M162" s="637"/>
      <c r="N162" s="639"/>
      <c r="O162" s="673"/>
      <c r="P162" s="166">
        <f>YEAR($I$1)+1</f>
        <v>2011</v>
      </c>
      <c r="Q162" s="166">
        <f>YEAR($I$1)+2</f>
        <v>2012</v>
      </c>
      <c r="R162" s="166">
        <f>YEAR($I$1)+3</f>
        <v>2013</v>
      </c>
      <c r="S162" s="166">
        <f>YEAR($I$1)+4</f>
        <v>2014</v>
      </c>
      <c r="T162" s="166">
        <f>YEAR($I$1)+5</f>
        <v>2015</v>
      </c>
      <c r="U162" s="166">
        <f>YEAR($I$1)+6</f>
        <v>2016</v>
      </c>
      <c r="V162" s="166">
        <f>YEAR($I$1)+7</f>
        <v>2017</v>
      </c>
      <c r="W162" s="166">
        <f>YEAR($I$1)+8</f>
        <v>2018</v>
      </c>
      <c r="X162" s="166">
        <f>YEAR($I$1)+9</f>
        <v>2019</v>
      </c>
      <c r="Y162" s="169">
        <f>YEAR($I$1)+10</f>
        <v>2020</v>
      </c>
      <c r="Z162" s="174">
        <f>YEAR($I$1)+11</f>
        <v>2021</v>
      </c>
      <c r="AA162" s="166">
        <f>YEAR($I$1)+12</f>
        <v>2022</v>
      </c>
      <c r="AB162" s="166">
        <f>YEAR($I$1)+13</f>
        <v>2023</v>
      </c>
      <c r="AC162" s="166">
        <f>YEAR($I$1)+14</f>
        <v>2024</v>
      </c>
      <c r="AD162" s="166">
        <f>YEAR($I$1)+15</f>
        <v>2025</v>
      </c>
      <c r="AE162" s="166">
        <f>YEAR($I$1)+16</f>
        <v>2026</v>
      </c>
      <c r="AF162" s="166">
        <f>YEAR($I$1)+17</f>
        <v>2027</v>
      </c>
      <c r="AG162" s="166">
        <f>YEAR($I$1)+18</f>
        <v>2028</v>
      </c>
      <c r="AH162" s="166">
        <f>YEAR($I$1)+19</f>
        <v>2029</v>
      </c>
      <c r="AI162" s="175">
        <f>YEAR($I$1)+20</f>
        <v>2030</v>
      </c>
      <c r="AJ162" s="675"/>
      <c r="AS162" s="190" t="str">
        <f>A1569</f>
        <v>Mechanical-Other 8 (Specify)</v>
      </c>
    </row>
    <row r="163" spans="1:45" hidden="1">
      <c r="A163" s="623" t="str">
        <f>"Existing "&amp;A157</f>
        <v>Existing Dumpsters &amp; Enclosures</v>
      </c>
      <c r="B163" s="624"/>
      <c r="C163" s="624"/>
      <c r="D163" s="624"/>
      <c r="E163" s="624"/>
      <c r="F163" s="624"/>
      <c r="G163" s="170">
        <v>1</v>
      </c>
      <c r="H163" s="154" t="s">
        <v>339</v>
      </c>
      <c r="I163" s="155">
        <v>5000</v>
      </c>
      <c r="J163" s="156">
        <f>G163*I163</f>
        <v>5000</v>
      </c>
      <c r="K163" s="625" t="s">
        <v>390</v>
      </c>
      <c r="L163" s="626"/>
      <c r="M163" s="659" t="str">
        <f>IF(OR(ISERROR(B159+B158*(1-(Controls!$B$28))),(B159+B158*(1-(Controls!$B$28)))=0),"",IF((B159+B158*(1-(Controls!$B$28)))&lt;=StartInput!$F$25,"Replace","Evaluate"))</f>
        <v>Replace</v>
      </c>
      <c r="N163" s="631" t="s">
        <v>205</v>
      </c>
      <c r="O163" s="159">
        <f>IF($B$160=0,J163,0)</f>
        <v>0</v>
      </c>
      <c r="P163" s="156">
        <f t="shared" ref="P163:AI163" si="46">IF(OR(($B$160+YEAR($I$1))=P162,($B$158+$B$160+YEAR($I$1))=P162,($B$158*2+$B$160+YEAR($I$1))=P162,($B$158*3+$B$160+YEAR($I$1))=P162,($B$158*4+$B$160+YEAR($I$1))=P162,($B$158*5+$B$160+YEAR($I$1))=P162),$G$163*$I$163,0)</f>
        <v>0</v>
      </c>
      <c r="Q163" s="156">
        <f t="shared" si="46"/>
        <v>5000</v>
      </c>
      <c r="R163" s="156">
        <f t="shared" si="46"/>
        <v>0</v>
      </c>
      <c r="S163" s="156">
        <f t="shared" si="46"/>
        <v>0</v>
      </c>
      <c r="T163" s="156">
        <f t="shared" si="46"/>
        <v>0</v>
      </c>
      <c r="U163" s="156">
        <f t="shared" si="46"/>
        <v>0</v>
      </c>
      <c r="V163" s="156">
        <f t="shared" si="46"/>
        <v>0</v>
      </c>
      <c r="W163" s="156">
        <f t="shared" si="46"/>
        <v>0</v>
      </c>
      <c r="X163" s="156">
        <f t="shared" si="46"/>
        <v>0</v>
      </c>
      <c r="Y163" s="156">
        <f t="shared" si="46"/>
        <v>0</v>
      </c>
      <c r="Z163" s="156">
        <f t="shared" si="46"/>
        <v>0</v>
      </c>
      <c r="AA163" s="156">
        <f t="shared" si="46"/>
        <v>0</v>
      </c>
      <c r="AB163" s="156">
        <f t="shared" si="46"/>
        <v>0</v>
      </c>
      <c r="AC163" s="156">
        <f t="shared" si="46"/>
        <v>0</v>
      </c>
      <c r="AD163" s="156">
        <f t="shared" si="46"/>
        <v>0</v>
      </c>
      <c r="AE163" s="156">
        <f t="shared" si="46"/>
        <v>0</v>
      </c>
      <c r="AF163" s="156">
        <f t="shared" si="46"/>
        <v>0</v>
      </c>
      <c r="AG163" s="156">
        <f t="shared" si="46"/>
        <v>0</v>
      </c>
      <c r="AH163" s="156">
        <f t="shared" si="46"/>
        <v>0</v>
      </c>
      <c r="AI163" s="156">
        <f t="shared" si="46"/>
        <v>5000</v>
      </c>
      <c r="AJ163" s="156">
        <f>SUM(P163:AI163)</f>
        <v>10000</v>
      </c>
      <c r="AS163" s="190" t="str">
        <f>A1579</f>
        <v>Mechanical-Other 9 (Specify)</v>
      </c>
    </row>
    <row r="164" spans="1:45">
      <c r="A164" s="623" t="str">
        <f>"Standard "&amp;A157</f>
        <v>Standard Dumpsters &amp; Enclosures</v>
      </c>
      <c r="B164" s="624"/>
      <c r="C164" s="624"/>
      <c r="D164" s="624"/>
      <c r="E164" s="624"/>
      <c r="F164" s="624"/>
      <c r="G164" s="452">
        <v>1</v>
      </c>
      <c r="H164" s="459" t="s">
        <v>339</v>
      </c>
      <c r="I164" s="454">
        <v>5000</v>
      </c>
      <c r="J164" s="156">
        <f>G164*I164</f>
        <v>5000</v>
      </c>
      <c r="K164" s="627"/>
      <c r="L164" s="628"/>
      <c r="M164" s="660"/>
      <c r="N164" s="632"/>
      <c r="O164" s="159">
        <f>IF($B$160=0,J164,0)</f>
        <v>0</v>
      </c>
      <c r="P164" s="156">
        <f t="shared" ref="P164:AI164" si="47">IF(OR(($B$160+YEAR($I$1))=P162,($B$158+$B$160+YEAR($I$1))=P162,($B$158*2+$B$160+YEAR($I$1))=P162,($B$158*3+$B$160+YEAR($I$1))=P162,($B$158*4+$B$160+YEAR($I$1))=P162,($B$158*5+$B$160+YEAR($I$1))=P162),$G$164*$I$164,0)</f>
        <v>0</v>
      </c>
      <c r="Q164" s="156">
        <f t="shared" si="47"/>
        <v>5000</v>
      </c>
      <c r="R164" s="156">
        <f t="shared" si="47"/>
        <v>0</v>
      </c>
      <c r="S164" s="156">
        <f t="shared" si="47"/>
        <v>0</v>
      </c>
      <c r="T164" s="156">
        <f t="shared" si="47"/>
        <v>0</v>
      </c>
      <c r="U164" s="156">
        <f t="shared" si="47"/>
        <v>0</v>
      </c>
      <c r="V164" s="156">
        <f t="shared" si="47"/>
        <v>0</v>
      </c>
      <c r="W164" s="156">
        <f t="shared" si="47"/>
        <v>0</v>
      </c>
      <c r="X164" s="156">
        <f t="shared" si="47"/>
        <v>0</v>
      </c>
      <c r="Y164" s="156">
        <f t="shared" si="47"/>
        <v>0</v>
      </c>
      <c r="Z164" s="156">
        <f t="shared" si="47"/>
        <v>0</v>
      </c>
      <c r="AA164" s="156">
        <f t="shared" si="47"/>
        <v>0</v>
      </c>
      <c r="AB164" s="156">
        <f t="shared" si="47"/>
        <v>0</v>
      </c>
      <c r="AC164" s="156">
        <f t="shared" si="47"/>
        <v>0</v>
      </c>
      <c r="AD164" s="156">
        <f t="shared" si="47"/>
        <v>0</v>
      </c>
      <c r="AE164" s="156">
        <f t="shared" si="47"/>
        <v>0</v>
      </c>
      <c r="AF164" s="156">
        <f t="shared" si="47"/>
        <v>0</v>
      </c>
      <c r="AG164" s="156">
        <f t="shared" si="47"/>
        <v>0</v>
      </c>
      <c r="AH164" s="156">
        <f t="shared" si="47"/>
        <v>0</v>
      </c>
      <c r="AI164" s="156">
        <f t="shared" si="47"/>
        <v>5000</v>
      </c>
      <c r="AJ164" s="156">
        <f>SUM(P164:AI164)</f>
        <v>10000</v>
      </c>
      <c r="AK164" s="148" t="s">
        <v>391</v>
      </c>
      <c r="AS164" s="190" t="str">
        <f>A1589</f>
        <v>Mechanical-Other 10 (Specify)</v>
      </c>
    </row>
    <row r="165" spans="1:45" ht="14.45" thickBot="1">
      <c r="A165" s="680" t="str">
        <f>"Green Replacement "&amp;A157</f>
        <v>Green Replacement Dumpsters &amp; Enclosures</v>
      </c>
      <c r="B165" s="681"/>
      <c r="C165" s="681"/>
      <c r="D165" s="681"/>
      <c r="E165" s="681"/>
      <c r="F165" s="681"/>
      <c r="G165" s="202">
        <f>G164</f>
        <v>1</v>
      </c>
      <c r="H165" s="204" t="str">
        <f>H164</f>
        <v>LUMP SUM</v>
      </c>
      <c r="I165" s="455">
        <v>5000</v>
      </c>
      <c r="J165" s="213">
        <f>G165*I165</f>
        <v>5000</v>
      </c>
      <c r="K165" s="629"/>
      <c r="L165" s="630"/>
      <c r="M165" s="661"/>
      <c r="N165" s="633"/>
      <c r="O165" s="159">
        <f>IF($B$160=0,J165,0)</f>
        <v>0</v>
      </c>
      <c r="P165" s="156">
        <f t="shared" ref="P165:AI165" si="48">IF(OR(($B$160+YEAR($I$1))=P162,($B$158+$B$160+YEAR($I$1))=P162,($B$158*2+$B$160+YEAR($I$1))=P162,($B$158*3+$B$160+YEAR($I$1))=P162,($B$158*4+$B$160+YEAR($I$1))=P162,($B$158*5+$B$160+YEAR($I$1))=P162),$G$165*$I$165,0)</f>
        <v>0</v>
      </c>
      <c r="Q165" s="156">
        <f t="shared" si="48"/>
        <v>5000</v>
      </c>
      <c r="R165" s="156">
        <f t="shared" si="48"/>
        <v>0</v>
      </c>
      <c r="S165" s="156">
        <f t="shared" si="48"/>
        <v>0</v>
      </c>
      <c r="T165" s="156">
        <f t="shared" si="48"/>
        <v>0</v>
      </c>
      <c r="U165" s="156">
        <f t="shared" si="48"/>
        <v>0</v>
      </c>
      <c r="V165" s="156">
        <f t="shared" si="48"/>
        <v>0</v>
      </c>
      <c r="W165" s="156">
        <f t="shared" si="48"/>
        <v>0</v>
      </c>
      <c r="X165" s="156">
        <f t="shared" si="48"/>
        <v>0</v>
      </c>
      <c r="Y165" s="156">
        <f t="shared" si="48"/>
        <v>0</v>
      </c>
      <c r="Z165" s="156">
        <f t="shared" si="48"/>
        <v>0</v>
      </c>
      <c r="AA165" s="156">
        <f t="shared" si="48"/>
        <v>0</v>
      </c>
      <c r="AB165" s="156">
        <f t="shared" si="48"/>
        <v>0</v>
      </c>
      <c r="AC165" s="156">
        <f t="shared" si="48"/>
        <v>0</v>
      </c>
      <c r="AD165" s="156">
        <f t="shared" si="48"/>
        <v>0</v>
      </c>
      <c r="AE165" s="156">
        <f t="shared" si="48"/>
        <v>0</v>
      </c>
      <c r="AF165" s="156">
        <f t="shared" si="48"/>
        <v>0</v>
      </c>
      <c r="AG165" s="156">
        <f t="shared" si="48"/>
        <v>0</v>
      </c>
      <c r="AH165" s="156">
        <f t="shared" si="48"/>
        <v>0</v>
      </c>
      <c r="AI165" s="156">
        <f t="shared" si="48"/>
        <v>5000</v>
      </c>
      <c r="AJ165" s="156">
        <f>SUM(P165:AI165)</f>
        <v>10000</v>
      </c>
      <c r="AK165" s="183">
        <f>IF((AJ165-AJ164)&lt;0,0,(AJ165-AJ164))</f>
        <v>0</v>
      </c>
      <c r="AL165" s="183"/>
      <c r="AM165" s="183"/>
      <c r="AN165" s="183"/>
      <c r="AO165" s="183"/>
    </row>
    <row r="166" spans="1:45" ht="13.15" customHeight="1" thickBot="1">
      <c r="A166" s="196" t="s">
        <v>440</v>
      </c>
      <c r="AS166" s="190" t="str">
        <f>A1609</f>
        <v>Dwelling Units</v>
      </c>
    </row>
    <row r="167" spans="1:45" ht="14.45" thickBot="1">
      <c r="A167" s="640" t="s">
        <v>441</v>
      </c>
      <c r="B167" s="641"/>
      <c r="C167" s="641"/>
      <c r="D167" s="641"/>
      <c r="E167" s="641"/>
      <c r="F167" s="641"/>
      <c r="G167" s="641"/>
      <c r="H167" s="641"/>
      <c r="I167" s="641"/>
      <c r="J167" s="641"/>
      <c r="K167" s="641"/>
      <c r="L167" s="641"/>
      <c r="M167" s="641"/>
      <c r="N167" s="642"/>
      <c r="AS167" s="190" t="str">
        <f>A1619</f>
        <v>Administrative Building</v>
      </c>
    </row>
    <row r="168" spans="1:45" ht="15">
      <c r="A168" s="164" t="s">
        <v>351</v>
      </c>
      <c r="B168" s="450">
        <v>19</v>
      </c>
      <c r="C168" s="165"/>
      <c r="D168" s="662" t="s">
        <v>272</v>
      </c>
      <c r="E168" s="663"/>
      <c r="F168" s="649"/>
      <c r="G168" s="650"/>
      <c r="H168" s="650"/>
      <c r="I168" s="650"/>
      <c r="J168" s="650"/>
      <c r="K168" s="650"/>
      <c r="L168" s="650"/>
      <c r="M168" s="650"/>
      <c r="N168" s="651"/>
      <c r="AS168" s="190" t="str">
        <f>A1629</f>
        <v>Community Building</v>
      </c>
    </row>
    <row r="169" spans="1:45" ht="15.6" thickBot="1">
      <c r="A169" s="163" t="s">
        <v>353</v>
      </c>
      <c r="B169" s="451">
        <v>1994</v>
      </c>
      <c r="C169" s="162"/>
      <c r="D169" s="664"/>
      <c r="E169" s="665"/>
      <c r="F169" s="652"/>
      <c r="G169" s="653"/>
      <c r="H169" s="653"/>
      <c r="I169" s="653"/>
      <c r="J169" s="653"/>
      <c r="K169" s="653"/>
      <c r="L169" s="653"/>
      <c r="M169" s="653"/>
      <c r="N169" s="654"/>
      <c r="AS169" s="190" t="str">
        <f>A1639</f>
        <v>Shop</v>
      </c>
    </row>
    <row r="170" spans="1:45" ht="15.6" thickBot="1">
      <c r="A170" s="171" t="s">
        <v>355</v>
      </c>
      <c r="B170" s="172">
        <f>IF(B168-((YEAR(I1))-B169)&gt;0,(B168-((YEAR(I1))-B169)),0)</f>
        <v>3</v>
      </c>
      <c r="C170" s="173"/>
      <c r="D170" s="666"/>
      <c r="E170" s="667"/>
      <c r="F170" s="643"/>
      <c r="G170" s="644"/>
      <c r="H170" s="644"/>
      <c r="I170" s="644"/>
      <c r="J170" s="644"/>
      <c r="K170" s="644"/>
      <c r="L170" s="644"/>
      <c r="M170" s="644"/>
      <c r="N170" s="645"/>
      <c r="O170" s="640" t="str">
        <f>A167</f>
        <v>Electrical Distibution</v>
      </c>
      <c r="P170" s="641"/>
      <c r="Q170" s="641"/>
      <c r="R170" s="641"/>
      <c r="S170" s="641"/>
      <c r="T170" s="641"/>
      <c r="U170" s="641"/>
      <c r="V170" s="641"/>
      <c r="W170" s="641"/>
      <c r="X170" s="641"/>
      <c r="Y170" s="642"/>
      <c r="Z170" s="640" t="str">
        <f>A167</f>
        <v>Electrical Distibution</v>
      </c>
      <c r="AA170" s="641"/>
      <c r="AB170" s="641"/>
      <c r="AC170" s="641"/>
      <c r="AD170" s="641"/>
      <c r="AE170" s="641"/>
      <c r="AF170" s="641"/>
      <c r="AG170" s="641"/>
      <c r="AH170" s="641"/>
      <c r="AI170" s="641"/>
      <c r="AJ170" s="642"/>
      <c r="AS170" s="190" t="str">
        <f>A1649</f>
        <v>Storage Area</v>
      </c>
    </row>
    <row r="171" spans="1:45">
      <c r="A171" s="646" t="s">
        <v>357</v>
      </c>
      <c r="B171" s="647"/>
      <c r="C171" s="647"/>
      <c r="D171" s="636"/>
      <c r="E171" s="636"/>
      <c r="F171" s="636"/>
      <c r="G171" s="636" t="s">
        <v>358</v>
      </c>
      <c r="H171" s="636" t="s">
        <v>359</v>
      </c>
      <c r="I171" s="636" t="s">
        <v>360</v>
      </c>
      <c r="J171" s="636" t="s">
        <v>361</v>
      </c>
      <c r="K171" s="636" t="s">
        <v>362</v>
      </c>
      <c r="L171" s="636" t="s">
        <v>363</v>
      </c>
      <c r="M171" s="636" t="s">
        <v>364</v>
      </c>
      <c r="N171" s="638" t="s">
        <v>365</v>
      </c>
      <c r="O171" s="672" t="s">
        <v>366</v>
      </c>
      <c r="P171" s="167" t="s">
        <v>367</v>
      </c>
      <c r="Q171" s="167" t="s">
        <v>368</v>
      </c>
      <c r="R171" s="167" t="s">
        <v>369</v>
      </c>
      <c r="S171" s="167" t="s">
        <v>370</v>
      </c>
      <c r="T171" s="167" t="s">
        <v>371</v>
      </c>
      <c r="U171" s="167" t="s">
        <v>372</v>
      </c>
      <c r="V171" s="167" t="s">
        <v>373</v>
      </c>
      <c r="W171" s="167" t="s">
        <v>374</v>
      </c>
      <c r="X171" s="167" t="s">
        <v>375</v>
      </c>
      <c r="Y171" s="168" t="s">
        <v>376</v>
      </c>
      <c r="Z171" s="178" t="s">
        <v>377</v>
      </c>
      <c r="AA171" s="179" t="s">
        <v>378</v>
      </c>
      <c r="AB171" s="179" t="s">
        <v>379</v>
      </c>
      <c r="AC171" s="179" t="s">
        <v>380</v>
      </c>
      <c r="AD171" s="179" t="s">
        <v>381</v>
      </c>
      <c r="AE171" s="179" t="s">
        <v>382</v>
      </c>
      <c r="AF171" s="179" t="s">
        <v>383</v>
      </c>
      <c r="AG171" s="179" t="s">
        <v>384</v>
      </c>
      <c r="AH171" s="179" t="s">
        <v>385</v>
      </c>
      <c r="AI171" s="180" t="s">
        <v>386</v>
      </c>
      <c r="AJ171" s="674" t="s">
        <v>387</v>
      </c>
      <c r="AS171" s="190" t="str">
        <f>A1659</f>
        <v>Family Investment Center</v>
      </c>
    </row>
    <row r="172" spans="1:45">
      <c r="A172" s="648"/>
      <c r="B172" s="637"/>
      <c r="C172" s="637"/>
      <c r="D172" s="637"/>
      <c r="E172" s="637"/>
      <c r="F172" s="637"/>
      <c r="G172" s="637"/>
      <c r="H172" s="637"/>
      <c r="I172" s="637"/>
      <c r="J172" s="637"/>
      <c r="K172" s="637"/>
      <c r="L172" s="637"/>
      <c r="M172" s="637"/>
      <c r="N172" s="639"/>
      <c r="O172" s="673"/>
      <c r="P172" s="166">
        <f>YEAR($I$1)+1</f>
        <v>2011</v>
      </c>
      <c r="Q172" s="166">
        <f>YEAR($I$1)+2</f>
        <v>2012</v>
      </c>
      <c r="R172" s="166">
        <f>YEAR($I$1)+3</f>
        <v>2013</v>
      </c>
      <c r="S172" s="166">
        <f>YEAR($I$1)+4</f>
        <v>2014</v>
      </c>
      <c r="T172" s="166">
        <f>YEAR($I$1)+5</f>
        <v>2015</v>
      </c>
      <c r="U172" s="166">
        <f>YEAR($I$1)+6</f>
        <v>2016</v>
      </c>
      <c r="V172" s="166">
        <f>YEAR($I$1)+7</f>
        <v>2017</v>
      </c>
      <c r="W172" s="166">
        <f>YEAR($I$1)+8</f>
        <v>2018</v>
      </c>
      <c r="X172" s="166">
        <f>YEAR($I$1)+9</f>
        <v>2019</v>
      </c>
      <c r="Y172" s="169">
        <f>YEAR($I$1)+10</f>
        <v>2020</v>
      </c>
      <c r="Z172" s="174">
        <f>YEAR($I$1)+11</f>
        <v>2021</v>
      </c>
      <c r="AA172" s="166">
        <f>YEAR($I$1)+12</f>
        <v>2022</v>
      </c>
      <c r="AB172" s="166">
        <f>YEAR($I$1)+13</f>
        <v>2023</v>
      </c>
      <c r="AC172" s="166">
        <f>YEAR($I$1)+14</f>
        <v>2024</v>
      </c>
      <c r="AD172" s="166">
        <f>YEAR($I$1)+15</f>
        <v>2025</v>
      </c>
      <c r="AE172" s="166">
        <f>YEAR($I$1)+16</f>
        <v>2026</v>
      </c>
      <c r="AF172" s="166">
        <f>YEAR($I$1)+17</f>
        <v>2027</v>
      </c>
      <c r="AG172" s="166">
        <f>YEAR($I$1)+18</f>
        <v>2028</v>
      </c>
      <c r="AH172" s="166">
        <f>YEAR($I$1)+19</f>
        <v>2029</v>
      </c>
      <c r="AI172" s="175">
        <f>YEAR($I$1)+20</f>
        <v>2030</v>
      </c>
      <c r="AJ172" s="675"/>
      <c r="AS172" s="190" t="str">
        <f>A1669</f>
        <v>Day Care Center</v>
      </c>
    </row>
    <row r="173" spans="1:45" hidden="1">
      <c r="A173" s="623" t="str">
        <f>"Existing "&amp;A167</f>
        <v>Existing Electrical Distibution</v>
      </c>
      <c r="B173" s="624"/>
      <c r="C173" s="624"/>
      <c r="D173" s="624"/>
      <c r="E173" s="624"/>
      <c r="F173" s="624"/>
      <c r="G173" s="170">
        <v>1</v>
      </c>
      <c r="H173" s="154" t="s">
        <v>339</v>
      </c>
      <c r="I173" s="155">
        <v>34000</v>
      </c>
      <c r="J173" s="156">
        <f>G173*I173</f>
        <v>34000</v>
      </c>
      <c r="K173" s="625" t="s">
        <v>390</v>
      </c>
      <c r="L173" s="626"/>
      <c r="M173" s="659" t="str">
        <f>IF(OR(ISERROR(B169+B168*(1-(Controls!$B$28))),(B169+B168*(1-(Controls!$B$28)))=0),"",IF((B169+B168*(1-(Controls!$B$28)))&lt;=StartInput!$F$25,"Replace","Evaluate"))</f>
        <v>Evaluate</v>
      </c>
      <c r="N173" s="631" t="s">
        <v>205</v>
      </c>
      <c r="O173" s="159">
        <f>IF($B$170=0,J173,0)</f>
        <v>0</v>
      </c>
      <c r="P173" s="156">
        <f t="shared" ref="P173:AI173" si="49">IF(OR(($B$170+YEAR($I$1))=P172,($B$168+$B$170+YEAR($I$1))=P172,($B$168*2+$B$170+YEAR($I$1))=P172,($B$168*3+$B$170+YEAR($I$1))=P172,($B$168*4+$B$170+YEAR($I$1))=P172,($B$168*5+$B$170+YEAR($I$1))=P172),$G$173*$I$173,0)</f>
        <v>0</v>
      </c>
      <c r="Q173" s="156">
        <f t="shared" si="49"/>
        <v>0</v>
      </c>
      <c r="R173" s="156">
        <f t="shared" si="49"/>
        <v>34000</v>
      </c>
      <c r="S173" s="156">
        <f t="shared" si="49"/>
        <v>0</v>
      </c>
      <c r="T173" s="156">
        <f t="shared" si="49"/>
        <v>0</v>
      </c>
      <c r="U173" s="156">
        <f t="shared" si="49"/>
        <v>0</v>
      </c>
      <c r="V173" s="156">
        <f t="shared" si="49"/>
        <v>0</v>
      </c>
      <c r="W173" s="156">
        <f t="shared" si="49"/>
        <v>0</v>
      </c>
      <c r="X173" s="156">
        <f t="shared" si="49"/>
        <v>0</v>
      </c>
      <c r="Y173" s="156">
        <f t="shared" si="49"/>
        <v>0</v>
      </c>
      <c r="Z173" s="156">
        <f t="shared" si="49"/>
        <v>0</v>
      </c>
      <c r="AA173" s="156">
        <f t="shared" si="49"/>
        <v>0</v>
      </c>
      <c r="AB173" s="156">
        <f t="shared" si="49"/>
        <v>0</v>
      </c>
      <c r="AC173" s="156">
        <f t="shared" si="49"/>
        <v>0</v>
      </c>
      <c r="AD173" s="156">
        <f t="shared" si="49"/>
        <v>0</v>
      </c>
      <c r="AE173" s="156">
        <f t="shared" si="49"/>
        <v>0</v>
      </c>
      <c r="AF173" s="156">
        <f t="shared" si="49"/>
        <v>0</v>
      </c>
      <c r="AG173" s="156">
        <f t="shared" si="49"/>
        <v>0</v>
      </c>
      <c r="AH173" s="156">
        <f t="shared" si="49"/>
        <v>0</v>
      </c>
      <c r="AI173" s="156">
        <f t="shared" si="49"/>
        <v>0</v>
      </c>
      <c r="AJ173" s="156">
        <f>SUM(P173:AI173)</f>
        <v>34000</v>
      </c>
      <c r="AS173" s="190" t="str">
        <f>A1679</f>
        <v>Laundry Areas</v>
      </c>
    </row>
    <row r="174" spans="1:45">
      <c r="A174" s="623" t="str">
        <f>"Standard "&amp;A167</f>
        <v>Standard Electrical Distibution</v>
      </c>
      <c r="B174" s="624"/>
      <c r="C174" s="624"/>
      <c r="D174" s="624"/>
      <c r="E174" s="624"/>
      <c r="F174" s="624"/>
      <c r="G174" s="452">
        <v>1</v>
      </c>
      <c r="H174" s="459" t="s">
        <v>339</v>
      </c>
      <c r="I174" s="454">
        <v>34000</v>
      </c>
      <c r="J174" s="156">
        <f>G174*I174</f>
        <v>34000</v>
      </c>
      <c r="K174" s="627"/>
      <c r="L174" s="628"/>
      <c r="M174" s="660"/>
      <c r="N174" s="632"/>
      <c r="O174" s="159">
        <f>IF($B$170=0,J174,0)</f>
        <v>0</v>
      </c>
      <c r="P174" s="156">
        <f t="shared" ref="P174:AI174" si="50">IF(OR(($B$170+YEAR($I$1))=P172,($B$168+$B$170+YEAR($I$1))=P172,($B$168*2+$B$170+YEAR($I$1))=P172,($B$168*3+$B$170+YEAR($I$1))=P172,($B$168*4+$B$170+YEAR($I$1))=P172,($B$168*5+$B$170+YEAR($I$1))=P172),$G$174*$I$174,0)</f>
        <v>0</v>
      </c>
      <c r="Q174" s="156">
        <f t="shared" si="50"/>
        <v>0</v>
      </c>
      <c r="R174" s="156">
        <f t="shared" si="50"/>
        <v>34000</v>
      </c>
      <c r="S174" s="156">
        <f t="shared" si="50"/>
        <v>0</v>
      </c>
      <c r="T174" s="156">
        <f t="shared" si="50"/>
        <v>0</v>
      </c>
      <c r="U174" s="156">
        <f t="shared" si="50"/>
        <v>0</v>
      </c>
      <c r="V174" s="156">
        <f t="shared" si="50"/>
        <v>0</v>
      </c>
      <c r="W174" s="156">
        <f t="shared" si="50"/>
        <v>0</v>
      </c>
      <c r="X174" s="156">
        <f t="shared" si="50"/>
        <v>0</v>
      </c>
      <c r="Y174" s="156">
        <f t="shared" si="50"/>
        <v>0</v>
      </c>
      <c r="Z174" s="156">
        <f t="shared" si="50"/>
        <v>0</v>
      </c>
      <c r="AA174" s="156">
        <f t="shared" si="50"/>
        <v>0</v>
      </c>
      <c r="AB174" s="156">
        <f t="shared" si="50"/>
        <v>0</v>
      </c>
      <c r="AC174" s="156">
        <f t="shared" si="50"/>
        <v>0</v>
      </c>
      <c r="AD174" s="156">
        <f t="shared" si="50"/>
        <v>0</v>
      </c>
      <c r="AE174" s="156">
        <f t="shared" si="50"/>
        <v>0</v>
      </c>
      <c r="AF174" s="156">
        <f t="shared" si="50"/>
        <v>0</v>
      </c>
      <c r="AG174" s="156">
        <f t="shared" si="50"/>
        <v>0</v>
      </c>
      <c r="AH174" s="156">
        <f t="shared" si="50"/>
        <v>0</v>
      </c>
      <c r="AI174" s="156">
        <f t="shared" si="50"/>
        <v>0</v>
      </c>
      <c r="AJ174" s="156">
        <f>SUM(P174:AI174)</f>
        <v>34000</v>
      </c>
      <c r="AK174" s="148" t="s">
        <v>391</v>
      </c>
      <c r="AS174" s="190" t="str">
        <f>A1689</f>
        <v>NC-Other 1 (Specify)</v>
      </c>
    </row>
    <row r="175" spans="1:45" ht="14.45" thickBot="1">
      <c r="A175" s="680" t="str">
        <f>"Green Replacement "&amp;A167</f>
        <v>Green Replacement Electrical Distibution</v>
      </c>
      <c r="B175" s="681"/>
      <c r="C175" s="681"/>
      <c r="D175" s="681"/>
      <c r="E175" s="681"/>
      <c r="F175" s="681"/>
      <c r="G175" s="202">
        <f>G174</f>
        <v>1</v>
      </c>
      <c r="H175" s="204" t="str">
        <f>H174</f>
        <v>LUMP SUM</v>
      </c>
      <c r="I175" s="455">
        <v>34000</v>
      </c>
      <c r="J175" s="213">
        <f>G175*I175</f>
        <v>34000</v>
      </c>
      <c r="K175" s="629"/>
      <c r="L175" s="630"/>
      <c r="M175" s="661"/>
      <c r="N175" s="633"/>
      <c r="O175" s="159">
        <f>IF($B$170=0,J175,0)</f>
        <v>0</v>
      </c>
      <c r="P175" s="156">
        <f t="shared" ref="P175:AI175" si="51">IF(OR(($B$170+YEAR($I$1))=P172,($B$168+$B$170+YEAR($I$1))=P172,($B$168*2+$B$170+YEAR($I$1))=P172,($B$168*3+$B$170+YEAR($I$1))=P172,($B$168*4+$B$170+YEAR($I$1))=P172,($B$168*5+$B$170+YEAR($I$1))=P172),$G$175*$I$175,0)</f>
        <v>0</v>
      </c>
      <c r="Q175" s="156">
        <f t="shared" si="51"/>
        <v>0</v>
      </c>
      <c r="R175" s="156">
        <f t="shared" si="51"/>
        <v>34000</v>
      </c>
      <c r="S175" s="156">
        <f t="shared" si="51"/>
        <v>0</v>
      </c>
      <c r="T175" s="156">
        <f t="shared" si="51"/>
        <v>0</v>
      </c>
      <c r="U175" s="156">
        <f t="shared" si="51"/>
        <v>0</v>
      </c>
      <c r="V175" s="156">
        <f t="shared" si="51"/>
        <v>0</v>
      </c>
      <c r="W175" s="156">
        <f t="shared" si="51"/>
        <v>0</v>
      </c>
      <c r="X175" s="156">
        <f t="shared" si="51"/>
        <v>0</v>
      </c>
      <c r="Y175" s="156">
        <f t="shared" si="51"/>
        <v>0</v>
      </c>
      <c r="Z175" s="156">
        <f t="shared" si="51"/>
        <v>0</v>
      </c>
      <c r="AA175" s="156">
        <f t="shared" si="51"/>
        <v>0</v>
      </c>
      <c r="AB175" s="156">
        <f t="shared" si="51"/>
        <v>0</v>
      </c>
      <c r="AC175" s="156">
        <f t="shared" si="51"/>
        <v>0</v>
      </c>
      <c r="AD175" s="156">
        <f t="shared" si="51"/>
        <v>0</v>
      </c>
      <c r="AE175" s="156">
        <f t="shared" si="51"/>
        <v>0</v>
      </c>
      <c r="AF175" s="156">
        <f t="shared" si="51"/>
        <v>0</v>
      </c>
      <c r="AG175" s="156">
        <f t="shared" si="51"/>
        <v>0</v>
      </c>
      <c r="AH175" s="156">
        <f t="shared" si="51"/>
        <v>0</v>
      </c>
      <c r="AI175" s="156">
        <f t="shared" si="51"/>
        <v>0</v>
      </c>
      <c r="AJ175" s="156">
        <f>SUM(P175:AI175)</f>
        <v>34000</v>
      </c>
      <c r="AK175" s="183">
        <f>IF((AJ175-AJ174)&lt;0,0,(AJ175-AJ174))</f>
        <v>0</v>
      </c>
      <c r="AL175" s="183"/>
      <c r="AM175" s="183"/>
      <c r="AN175" s="183"/>
      <c r="AO175" s="183"/>
      <c r="AS175" s="190" t="str">
        <f>A1699</f>
        <v>NC-Other 2 (Specify)</v>
      </c>
    </row>
    <row r="176" spans="1:45" ht="13.15" customHeight="1" thickBot="1">
      <c r="A176" s="196" t="s">
        <v>442</v>
      </c>
      <c r="AS176" s="190" t="str">
        <f>A1709</f>
        <v>NC-Other 3 (Specify)</v>
      </c>
    </row>
    <row r="177" spans="1:45" ht="14.45" thickBot="1">
      <c r="A177" s="640" t="s">
        <v>443</v>
      </c>
      <c r="B177" s="641"/>
      <c r="C177" s="641"/>
      <c r="D177" s="641"/>
      <c r="E177" s="641"/>
      <c r="F177" s="641"/>
      <c r="G177" s="641"/>
      <c r="H177" s="641"/>
      <c r="I177" s="641"/>
      <c r="J177" s="641"/>
      <c r="K177" s="641"/>
      <c r="L177" s="641"/>
      <c r="M177" s="641"/>
      <c r="N177" s="642"/>
      <c r="AS177" s="190" t="str">
        <f>A1719</f>
        <v>NC-Other 4 (Specify)</v>
      </c>
    </row>
    <row r="178" spans="1:45" ht="15">
      <c r="A178" s="164" t="s">
        <v>351</v>
      </c>
      <c r="B178" s="450">
        <v>20</v>
      </c>
      <c r="C178" s="165"/>
      <c r="D178" s="662" t="s">
        <v>272</v>
      </c>
      <c r="E178" s="663"/>
      <c r="F178" s="649"/>
      <c r="G178" s="650"/>
      <c r="H178" s="650"/>
      <c r="I178" s="650"/>
      <c r="J178" s="650"/>
      <c r="K178" s="650"/>
      <c r="L178" s="650"/>
      <c r="M178" s="650"/>
      <c r="N178" s="651"/>
      <c r="AS178" s="190" t="str">
        <f>A1729</f>
        <v>NC-Other 5(Specify)</v>
      </c>
    </row>
    <row r="179" spans="1:45" ht="15.6" thickBot="1">
      <c r="A179" s="163" t="s">
        <v>353</v>
      </c>
      <c r="B179" s="451">
        <v>1994</v>
      </c>
      <c r="C179" s="162"/>
      <c r="D179" s="664"/>
      <c r="E179" s="665"/>
      <c r="F179" s="652"/>
      <c r="G179" s="653"/>
      <c r="H179" s="653"/>
      <c r="I179" s="653"/>
      <c r="J179" s="653"/>
      <c r="K179" s="653"/>
      <c r="L179" s="653"/>
      <c r="M179" s="653"/>
      <c r="N179" s="654"/>
      <c r="AS179" s="190" t="str">
        <f>A1739</f>
        <v>NC-Other 6 (Specify)</v>
      </c>
    </row>
    <row r="180" spans="1:45" ht="15.6" thickBot="1">
      <c r="A180" s="171" t="s">
        <v>355</v>
      </c>
      <c r="B180" s="172">
        <f>IF(B178-((YEAR(I1))-B179)&gt;0,(B178-((YEAR(I1))-B179)),0)</f>
        <v>4</v>
      </c>
      <c r="C180" s="173"/>
      <c r="D180" s="666"/>
      <c r="E180" s="667"/>
      <c r="F180" s="643"/>
      <c r="G180" s="644"/>
      <c r="H180" s="644"/>
      <c r="I180" s="644"/>
      <c r="J180" s="644"/>
      <c r="K180" s="644"/>
      <c r="L180" s="644"/>
      <c r="M180" s="644"/>
      <c r="N180" s="645"/>
      <c r="O180" s="640" t="str">
        <f>A177</f>
        <v>Playground Areas/Equipment</v>
      </c>
      <c r="P180" s="641"/>
      <c r="Q180" s="641"/>
      <c r="R180" s="641"/>
      <c r="S180" s="641"/>
      <c r="T180" s="641"/>
      <c r="U180" s="641"/>
      <c r="V180" s="641"/>
      <c r="W180" s="641"/>
      <c r="X180" s="641"/>
      <c r="Y180" s="642"/>
      <c r="Z180" s="640" t="str">
        <f>A177</f>
        <v>Playground Areas/Equipment</v>
      </c>
      <c r="AA180" s="641"/>
      <c r="AB180" s="641"/>
      <c r="AC180" s="641"/>
      <c r="AD180" s="641"/>
      <c r="AE180" s="641"/>
      <c r="AF180" s="641"/>
      <c r="AG180" s="641"/>
      <c r="AH180" s="641"/>
      <c r="AI180" s="641"/>
      <c r="AJ180" s="642"/>
      <c r="AS180" s="190" t="str">
        <f>A1749</f>
        <v>NC-Other 7 (Specify)</v>
      </c>
    </row>
    <row r="181" spans="1:45">
      <c r="A181" s="646" t="s">
        <v>357</v>
      </c>
      <c r="B181" s="647"/>
      <c r="C181" s="647"/>
      <c r="D181" s="636"/>
      <c r="E181" s="636"/>
      <c r="F181" s="636"/>
      <c r="G181" s="636" t="s">
        <v>358</v>
      </c>
      <c r="H181" s="636" t="s">
        <v>359</v>
      </c>
      <c r="I181" s="636" t="s">
        <v>360</v>
      </c>
      <c r="J181" s="636" t="s">
        <v>361</v>
      </c>
      <c r="K181" s="636" t="s">
        <v>362</v>
      </c>
      <c r="L181" s="636" t="s">
        <v>363</v>
      </c>
      <c r="M181" s="636" t="s">
        <v>364</v>
      </c>
      <c r="N181" s="638" t="s">
        <v>365</v>
      </c>
      <c r="O181" s="672" t="s">
        <v>366</v>
      </c>
      <c r="P181" s="167" t="s">
        <v>367</v>
      </c>
      <c r="Q181" s="167" t="s">
        <v>368</v>
      </c>
      <c r="R181" s="167" t="s">
        <v>369</v>
      </c>
      <c r="S181" s="167" t="s">
        <v>370</v>
      </c>
      <c r="T181" s="167" t="s">
        <v>371</v>
      </c>
      <c r="U181" s="167" t="s">
        <v>372</v>
      </c>
      <c r="V181" s="167" t="s">
        <v>373</v>
      </c>
      <c r="W181" s="167" t="s">
        <v>374</v>
      </c>
      <c r="X181" s="167" t="s">
        <v>375</v>
      </c>
      <c r="Y181" s="168" t="s">
        <v>376</v>
      </c>
      <c r="Z181" s="178" t="s">
        <v>377</v>
      </c>
      <c r="AA181" s="179" t="s">
        <v>378</v>
      </c>
      <c r="AB181" s="179" t="s">
        <v>379</v>
      </c>
      <c r="AC181" s="179" t="s">
        <v>380</v>
      </c>
      <c r="AD181" s="179" t="s">
        <v>381</v>
      </c>
      <c r="AE181" s="179" t="s">
        <v>382</v>
      </c>
      <c r="AF181" s="179" t="s">
        <v>383</v>
      </c>
      <c r="AG181" s="179" t="s">
        <v>384</v>
      </c>
      <c r="AH181" s="179" t="s">
        <v>385</v>
      </c>
      <c r="AI181" s="180" t="s">
        <v>386</v>
      </c>
      <c r="AJ181" s="674" t="s">
        <v>387</v>
      </c>
      <c r="AS181" s="190" t="str">
        <f>A1759</f>
        <v>NC-Other 8 (Specify)</v>
      </c>
    </row>
    <row r="182" spans="1:45">
      <c r="A182" s="648"/>
      <c r="B182" s="637"/>
      <c r="C182" s="637"/>
      <c r="D182" s="637"/>
      <c r="E182" s="637"/>
      <c r="F182" s="637"/>
      <c r="G182" s="637"/>
      <c r="H182" s="637"/>
      <c r="I182" s="637"/>
      <c r="J182" s="637"/>
      <c r="K182" s="637"/>
      <c r="L182" s="637"/>
      <c r="M182" s="637"/>
      <c r="N182" s="639"/>
      <c r="O182" s="673"/>
      <c r="P182" s="166">
        <f>YEAR($I$1)+1</f>
        <v>2011</v>
      </c>
      <c r="Q182" s="166">
        <f>YEAR($I$1)+2</f>
        <v>2012</v>
      </c>
      <c r="R182" s="166">
        <f>YEAR($I$1)+3</f>
        <v>2013</v>
      </c>
      <c r="S182" s="166">
        <f>YEAR($I$1)+4</f>
        <v>2014</v>
      </c>
      <c r="T182" s="166">
        <f>YEAR($I$1)+5</f>
        <v>2015</v>
      </c>
      <c r="U182" s="166">
        <f>YEAR($I$1)+6</f>
        <v>2016</v>
      </c>
      <c r="V182" s="166">
        <f>YEAR($I$1)+7</f>
        <v>2017</v>
      </c>
      <c r="W182" s="166">
        <f>YEAR($I$1)+8</f>
        <v>2018</v>
      </c>
      <c r="X182" s="166">
        <f>YEAR($I$1)+9</f>
        <v>2019</v>
      </c>
      <c r="Y182" s="169">
        <f>YEAR($I$1)+10</f>
        <v>2020</v>
      </c>
      <c r="Z182" s="174">
        <f>YEAR($I$1)+11</f>
        <v>2021</v>
      </c>
      <c r="AA182" s="166">
        <f>YEAR($I$1)+12</f>
        <v>2022</v>
      </c>
      <c r="AB182" s="166">
        <f>YEAR($I$1)+13</f>
        <v>2023</v>
      </c>
      <c r="AC182" s="166">
        <f>YEAR($I$1)+14</f>
        <v>2024</v>
      </c>
      <c r="AD182" s="166">
        <f>YEAR($I$1)+15</f>
        <v>2025</v>
      </c>
      <c r="AE182" s="166">
        <f>YEAR($I$1)+16</f>
        <v>2026</v>
      </c>
      <c r="AF182" s="166">
        <f>YEAR($I$1)+17</f>
        <v>2027</v>
      </c>
      <c r="AG182" s="166">
        <f>YEAR($I$1)+18</f>
        <v>2028</v>
      </c>
      <c r="AH182" s="166">
        <f>YEAR($I$1)+19</f>
        <v>2029</v>
      </c>
      <c r="AI182" s="175">
        <f>YEAR($I$1)+20</f>
        <v>2030</v>
      </c>
      <c r="AJ182" s="675"/>
      <c r="AS182" s="190" t="str">
        <f>A1769</f>
        <v>NC-Other 9 (Specify)</v>
      </c>
    </row>
    <row r="183" spans="1:45" hidden="1">
      <c r="A183" s="623" t="str">
        <f>"Existing "&amp;A177</f>
        <v>Existing Playground Areas/Equipment</v>
      </c>
      <c r="B183" s="624"/>
      <c r="C183" s="624"/>
      <c r="D183" s="624"/>
      <c r="E183" s="624"/>
      <c r="F183" s="624"/>
      <c r="G183" s="170">
        <v>1</v>
      </c>
      <c r="H183" s="154" t="s">
        <v>339</v>
      </c>
      <c r="I183" s="155">
        <v>5600</v>
      </c>
      <c r="J183" s="156">
        <f>G183*I183</f>
        <v>5600</v>
      </c>
      <c r="K183" s="625" t="s">
        <v>390</v>
      </c>
      <c r="L183" s="626"/>
      <c r="M183" s="659" t="str">
        <f>IF(OR(ISERROR(B179+B178*(1-(Controls!$B$28))),(B179+B178*(1-(Controls!$B$28)))=0),"",IF((B179+B178*(1-(Controls!$B$28)))&lt;=StartInput!$F$25,"Replace","Evaluate"))</f>
        <v>Evaluate</v>
      </c>
      <c r="N183" s="631" t="s">
        <v>205</v>
      </c>
      <c r="O183" s="159">
        <f>IF($B$180=0,J183,0)</f>
        <v>0</v>
      </c>
      <c r="P183" s="156">
        <f t="shared" ref="P183:AI183" si="52">IF(OR(($B$180+YEAR($I$1))=P182,($B$178+$B$180+YEAR($I$1))=P182,($B$178*2+$B$180+YEAR($I$1))=P182,($B$178*3+$B$180+YEAR($I$1))=P182,($B$178*4+$B$180+YEAR($I$1))=P182,($B$178*5+$B$180+YEAR($I$1))=P182),$G$183*$I$183,0)</f>
        <v>0</v>
      </c>
      <c r="Q183" s="156">
        <f t="shared" si="52"/>
        <v>0</v>
      </c>
      <c r="R183" s="156">
        <f t="shared" si="52"/>
        <v>0</v>
      </c>
      <c r="S183" s="156">
        <f t="shared" si="52"/>
        <v>5600</v>
      </c>
      <c r="T183" s="156">
        <f t="shared" si="52"/>
        <v>0</v>
      </c>
      <c r="U183" s="156">
        <f t="shared" si="52"/>
        <v>0</v>
      </c>
      <c r="V183" s="156">
        <f t="shared" si="52"/>
        <v>0</v>
      </c>
      <c r="W183" s="156">
        <f t="shared" si="52"/>
        <v>0</v>
      </c>
      <c r="X183" s="156">
        <f t="shared" si="52"/>
        <v>0</v>
      </c>
      <c r="Y183" s="156">
        <f t="shared" si="52"/>
        <v>0</v>
      </c>
      <c r="Z183" s="156">
        <f t="shared" si="52"/>
        <v>0</v>
      </c>
      <c r="AA183" s="156">
        <f t="shared" si="52"/>
        <v>0</v>
      </c>
      <c r="AB183" s="156">
        <f t="shared" si="52"/>
        <v>0</v>
      </c>
      <c r="AC183" s="156">
        <f t="shared" si="52"/>
        <v>0</v>
      </c>
      <c r="AD183" s="156">
        <f t="shared" si="52"/>
        <v>0</v>
      </c>
      <c r="AE183" s="156">
        <f t="shared" si="52"/>
        <v>0</v>
      </c>
      <c r="AF183" s="156">
        <f t="shared" si="52"/>
        <v>0</v>
      </c>
      <c r="AG183" s="156">
        <f t="shared" si="52"/>
        <v>0</v>
      </c>
      <c r="AH183" s="156">
        <f t="shared" si="52"/>
        <v>0</v>
      </c>
      <c r="AI183" s="156">
        <f t="shared" si="52"/>
        <v>0</v>
      </c>
      <c r="AJ183" s="156">
        <f>SUM(P183:AI183)</f>
        <v>5600</v>
      </c>
      <c r="AS183" s="190" t="str">
        <f>A1779</f>
        <v>NC-Other 10 (Specify)</v>
      </c>
    </row>
    <row r="184" spans="1:45">
      <c r="A184" s="623" t="str">
        <f>"Standard "&amp;A177</f>
        <v>Standard Playground Areas/Equipment</v>
      </c>
      <c r="B184" s="624"/>
      <c r="C184" s="624"/>
      <c r="D184" s="624"/>
      <c r="E184" s="624"/>
      <c r="F184" s="624"/>
      <c r="G184" s="452">
        <v>1</v>
      </c>
      <c r="H184" s="459" t="s">
        <v>339</v>
      </c>
      <c r="I184" s="454">
        <v>5600</v>
      </c>
      <c r="J184" s="156">
        <f>G184*I184</f>
        <v>5600</v>
      </c>
      <c r="K184" s="627"/>
      <c r="L184" s="628"/>
      <c r="M184" s="660"/>
      <c r="N184" s="632"/>
      <c r="O184" s="159">
        <f>IF($B$180=0,J184,0)</f>
        <v>0</v>
      </c>
      <c r="P184" s="156">
        <f t="shared" ref="P184:AI184" si="53">IF(OR(($B$180+YEAR($I$1))=P182,($B$178+$B$180+YEAR($I$1))=P182,($B$178*2+$B$180+YEAR($I$1))=P182,($B$178*3+$B$180+YEAR($I$1))=P182,($B$178*4+$B$180+YEAR($I$1))=P182,($B$178*5+$B$180+YEAR($I$1))=P182),$G$184*$I$184,0)</f>
        <v>0</v>
      </c>
      <c r="Q184" s="156">
        <f t="shared" si="53"/>
        <v>0</v>
      </c>
      <c r="R184" s="156">
        <f t="shared" si="53"/>
        <v>0</v>
      </c>
      <c r="S184" s="156">
        <f t="shared" si="53"/>
        <v>5600</v>
      </c>
      <c r="T184" s="156">
        <f t="shared" si="53"/>
        <v>0</v>
      </c>
      <c r="U184" s="156">
        <f t="shared" si="53"/>
        <v>0</v>
      </c>
      <c r="V184" s="156">
        <f t="shared" si="53"/>
        <v>0</v>
      </c>
      <c r="W184" s="156">
        <f t="shared" si="53"/>
        <v>0</v>
      </c>
      <c r="X184" s="156">
        <f t="shared" si="53"/>
        <v>0</v>
      </c>
      <c r="Y184" s="156">
        <f t="shared" si="53"/>
        <v>0</v>
      </c>
      <c r="Z184" s="156">
        <f t="shared" si="53"/>
        <v>0</v>
      </c>
      <c r="AA184" s="156">
        <f t="shared" si="53"/>
        <v>0</v>
      </c>
      <c r="AB184" s="156">
        <f t="shared" si="53"/>
        <v>0</v>
      </c>
      <c r="AC184" s="156">
        <f t="shared" si="53"/>
        <v>0</v>
      </c>
      <c r="AD184" s="156">
        <f t="shared" si="53"/>
        <v>0</v>
      </c>
      <c r="AE184" s="156">
        <f t="shared" si="53"/>
        <v>0</v>
      </c>
      <c r="AF184" s="156">
        <f t="shared" si="53"/>
        <v>0</v>
      </c>
      <c r="AG184" s="156">
        <f t="shared" si="53"/>
        <v>0</v>
      </c>
      <c r="AH184" s="156">
        <f t="shared" si="53"/>
        <v>0</v>
      </c>
      <c r="AI184" s="156">
        <f t="shared" si="53"/>
        <v>0</v>
      </c>
      <c r="AJ184" s="156">
        <f>SUM(P184:AI184)</f>
        <v>5600</v>
      </c>
      <c r="AK184" s="148" t="s">
        <v>391</v>
      </c>
    </row>
    <row r="185" spans="1:45" ht="14.45" thickBot="1">
      <c r="A185" s="634" t="str">
        <f>"Green Replacement "&amp;A177</f>
        <v>Green Replacement Playground Areas/Equipment</v>
      </c>
      <c r="B185" s="635"/>
      <c r="C185" s="635"/>
      <c r="D185" s="635"/>
      <c r="E185" s="635"/>
      <c r="F185" s="635"/>
      <c r="G185" s="202">
        <f>G184</f>
        <v>1</v>
      </c>
      <c r="H185" s="204" t="str">
        <f>H184</f>
        <v>LUMP SUM</v>
      </c>
      <c r="I185" s="455">
        <v>6600</v>
      </c>
      <c r="J185" s="161">
        <f>G185*I185</f>
        <v>6600</v>
      </c>
      <c r="K185" s="629"/>
      <c r="L185" s="630"/>
      <c r="M185" s="661"/>
      <c r="N185" s="633"/>
      <c r="O185" s="159">
        <f>IF($B$180=0,J185,0)</f>
        <v>0</v>
      </c>
      <c r="P185" s="156">
        <f t="shared" ref="P185:AI185" si="54">IF(OR(($B$180+YEAR($I$1))=P182,($B$178+$B$180+YEAR($I$1))=P182,($B$178*2+$B$180+YEAR($I$1))=P182,($B$178*3+$B$180+YEAR($I$1))=P182,($B$178*4+$B$180+YEAR($I$1))=P182,($B$178*5+$B$180+YEAR($I$1))=P182),$G$185*$I$185,0)</f>
        <v>0</v>
      </c>
      <c r="Q185" s="156">
        <f t="shared" si="54"/>
        <v>0</v>
      </c>
      <c r="R185" s="156">
        <f t="shared" si="54"/>
        <v>0</v>
      </c>
      <c r="S185" s="156">
        <f t="shared" si="54"/>
        <v>6600</v>
      </c>
      <c r="T185" s="156">
        <f t="shared" si="54"/>
        <v>0</v>
      </c>
      <c r="U185" s="156">
        <f t="shared" si="54"/>
        <v>0</v>
      </c>
      <c r="V185" s="156">
        <f t="shared" si="54"/>
        <v>0</v>
      </c>
      <c r="W185" s="156">
        <f t="shared" si="54"/>
        <v>0</v>
      </c>
      <c r="X185" s="156">
        <f t="shared" si="54"/>
        <v>0</v>
      </c>
      <c r="Y185" s="156">
        <f t="shared" si="54"/>
        <v>0</v>
      </c>
      <c r="Z185" s="156">
        <f t="shared" si="54"/>
        <v>0</v>
      </c>
      <c r="AA185" s="156">
        <f t="shared" si="54"/>
        <v>0</v>
      </c>
      <c r="AB185" s="156">
        <f t="shared" si="54"/>
        <v>0</v>
      </c>
      <c r="AC185" s="156">
        <f t="shared" si="54"/>
        <v>0</v>
      </c>
      <c r="AD185" s="156">
        <f t="shared" si="54"/>
        <v>0</v>
      </c>
      <c r="AE185" s="156">
        <f t="shared" si="54"/>
        <v>0</v>
      </c>
      <c r="AF185" s="156">
        <f t="shared" si="54"/>
        <v>0</v>
      </c>
      <c r="AG185" s="156">
        <f t="shared" si="54"/>
        <v>0</v>
      </c>
      <c r="AH185" s="156">
        <f t="shared" si="54"/>
        <v>0</v>
      </c>
      <c r="AI185" s="156">
        <f t="shared" si="54"/>
        <v>0</v>
      </c>
      <c r="AJ185" s="156">
        <f>SUM(P185:AI185)</f>
        <v>6600</v>
      </c>
      <c r="AK185" s="183">
        <f>IF((AJ185-AJ184)&lt;0,0,(AJ185-AJ184))</f>
        <v>1000</v>
      </c>
      <c r="AL185" s="183"/>
      <c r="AM185" s="183"/>
      <c r="AN185" s="183"/>
      <c r="AO185" s="183"/>
      <c r="AS185" s="190" t="str">
        <f>A1799</f>
        <v>Site Acquisition</v>
      </c>
    </row>
    <row r="186" spans="1:45" ht="13.15" customHeight="1" thickBot="1">
      <c r="A186" s="196" t="s">
        <v>444</v>
      </c>
      <c r="AS186" s="190" t="str">
        <f>A1809</f>
        <v>Other Fees / Costs</v>
      </c>
    </row>
    <row r="187" spans="1:45" ht="15.6" thickBot="1">
      <c r="A187" s="640" t="s">
        <v>394</v>
      </c>
      <c r="B187" s="692"/>
      <c r="C187" s="692"/>
      <c r="D187" s="692"/>
      <c r="E187" s="692"/>
      <c r="F187" s="692"/>
      <c r="G187" s="692"/>
      <c r="H187" s="692"/>
      <c r="I187" s="692"/>
      <c r="J187" s="692"/>
      <c r="K187" s="692"/>
      <c r="L187" s="692"/>
      <c r="M187" s="692"/>
      <c r="N187" s="693"/>
      <c r="AS187" s="190" t="str">
        <f>A1819</f>
        <v>Demolition</v>
      </c>
    </row>
    <row r="188" spans="1:45" ht="15">
      <c r="A188" s="164" t="s">
        <v>351</v>
      </c>
      <c r="B188" s="450">
        <v>15</v>
      </c>
      <c r="C188" s="165"/>
      <c r="D188" s="662" t="s">
        <v>272</v>
      </c>
      <c r="E188" s="663"/>
      <c r="F188" s="649"/>
      <c r="G188" s="650"/>
      <c r="H188" s="650"/>
      <c r="I188" s="650"/>
      <c r="J188" s="650"/>
      <c r="K188" s="650"/>
      <c r="L188" s="650"/>
      <c r="M188" s="650"/>
      <c r="N188" s="651"/>
      <c r="AS188" s="190" t="str">
        <f>A1829</f>
        <v>Dwelling Unit Conversion</v>
      </c>
    </row>
    <row r="189" spans="1:45" ht="15.6" thickBot="1">
      <c r="A189" s="163" t="s">
        <v>353</v>
      </c>
      <c r="B189" s="451">
        <v>1995</v>
      </c>
      <c r="C189" s="162"/>
      <c r="D189" s="664"/>
      <c r="E189" s="665"/>
      <c r="F189" s="652"/>
      <c r="G189" s="653"/>
      <c r="H189" s="653"/>
      <c r="I189" s="653"/>
      <c r="J189" s="653"/>
      <c r="K189" s="653"/>
      <c r="L189" s="653"/>
      <c r="M189" s="653"/>
      <c r="N189" s="654"/>
      <c r="AS189" s="190" t="str">
        <f>A1839</f>
        <v>Contingency</v>
      </c>
    </row>
    <row r="190" spans="1:45" ht="15.6" thickBot="1">
      <c r="A190" s="171" t="s">
        <v>355</v>
      </c>
      <c r="B190" s="172">
        <f>IF(B188-((YEAR(I1))-B189)&gt;0,(B188-((YEAR(I1))-B189)),0)</f>
        <v>0</v>
      </c>
      <c r="C190" s="173"/>
      <c r="D190" s="666"/>
      <c r="E190" s="667"/>
      <c r="F190" s="643"/>
      <c r="G190" s="644"/>
      <c r="H190" s="644"/>
      <c r="I190" s="644"/>
      <c r="J190" s="644"/>
      <c r="K190" s="644"/>
      <c r="L190" s="644"/>
      <c r="M190" s="644"/>
      <c r="N190" s="645"/>
      <c r="O190" s="640" t="str">
        <f>A187</f>
        <v>Site-Other 1 (Specify)</v>
      </c>
      <c r="P190" s="641"/>
      <c r="Q190" s="641"/>
      <c r="R190" s="641"/>
      <c r="S190" s="641"/>
      <c r="T190" s="641"/>
      <c r="U190" s="641"/>
      <c r="V190" s="641"/>
      <c r="W190" s="641"/>
      <c r="X190" s="641"/>
      <c r="Y190" s="642"/>
      <c r="Z190" s="640" t="str">
        <f>A187</f>
        <v>Site-Other 1 (Specify)</v>
      </c>
      <c r="AA190" s="641"/>
      <c r="AB190" s="641"/>
      <c r="AC190" s="641"/>
      <c r="AD190" s="641"/>
      <c r="AE190" s="641"/>
      <c r="AF190" s="641"/>
      <c r="AG190" s="641"/>
      <c r="AH190" s="641"/>
      <c r="AI190" s="641"/>
      <c r="AJ190" s="642"/>
      <c r="AS190" s="190" t="str">
        <f>A1849</f>
        <v>Other-Other 1 (Specify)</v>
      </c>
    </row>
    <row r="191" spans="1:45">
      <c r="A191" s="646" t="s">
        <v>357</v>
      </c>
      <c r="B191" s="647"/>
      <c r="C191" s="647"/>
      <c r="D191" s="636"/>
      <c r="E191" s="636"/>
      <c r="F191" s="636"/>
      <c r="G191" s="636" t="s">
        <v>358</v>
      </c>
      <c r="H191" s="636" t="s">
        <v>359</v>
      </c>
      <c r="I191" s="636" t="s">
        <v>360</v>
      </c>
      <c r="J191" s="636" t="s">
        <v>361</v>
      </c>
      <c r="K191" s="636" t="s">
        <v>362</v>
      </c>
      <c r="L191" s="636" t="s">
        <v>363</v>
      </c>
      <c r="M191" s="636" t="s">
        <v>364</v>
      </c>
      <c r="N191" s="638" t="s">
        <v>365</v>
      </c>
      <c r="O191" s="672" t="s">
        <v>366</v>
      </c>
      <c r="P191" s="167" t="s">
        <v>367</v>
      </c>
      <c r="Q191" s="167" t="s">
        <v>368</v>
      </c>
      <c r="R191" s="167" t="s">
        <v>369</v>
      </c>
      <c r="S191" s="167" t="s">
        <v>370</v>
      </c>
      <c r="T191" s="167" t="s">
        <v>371</v>
      </c>
      <c r="U191" s="167" t="s">
        <v>372</v>
      </c>
      <c r="V191" s="167" t="s">
        <v>373</v>
      </c>
      <c r="W191" s="167" t="s">
        <v>374</v>
      </c>
      <c r="X191" s="167" t="s">
        <v>375</v>
      </c>
      <c r="Y191" s="168" t="s">
        <v>376</v>
      </c>
      <c r="Z191" s="178" t="s">
        <v>377</v>
      </c>
      <c r="AA191" s="179" t="s">
        <v>378</v>
      </c>
      <c r="AB191" s="179" t="s">
        <v>379</v>
      </c>
      <c r="AC191" s="179" t="s">
        <v>380</v>
      </c>
      <c r="AD191" s="179" t="s">
        <v>381</v>
      </c>
      <c r="AE191" s="179" t="s">
        <v>382</v>
      </c>
      <c r="AF191" s="179" t="s">
        <v>383</v>
      </c>
      <c r="AG191" s="179" t="s">
        <v>384</v>
      </c>
      <c r="AH191" s="179" t="s">
        <v>385</v>
      </c>
      <c r="AI191" s="180" t="s">
        <v>386</v>
      </c>
      <c r="AJ191" s="674" t="s">
        <v>387</v>
      </c>
      <c r="AS191" s="190" t="str">
        <f>A1859</f>
        <v>Other-Other 2 (Specify)</v>
      </c>
    </row>
    <row r="192" spans="1:45">
      <c r="A192" s="648"/>
      <c r="B192" s="637"/>
      <c r="C192" s="637"/>
      <c r="D192" s="637"/>
      <c r="E192" s="637"/>
      <c r="F192" s="637"/>
      <c r="G192" s="637"/>
      <c r="H192" s="637"/>
      <c r="I192" s="637"/>
      <c r="J192" s="637"/>
      <c r="K192" s="637"/>
      <c r="L192" s="637"/>
      <c r="M192" s="637"/>
      <c r="N192" s="639"/>
      <c r="O192" s="673"/>
      <c r="P192" s="166">
        <f>YEAR($I$1)+1</f>
        <v>2011</v>
      </c>
      <c r="Q192" s="166">
        <f>YEAR($I$1)+2</f>
        <v>2012</v>
      </c>
      <c r="R192" s="166">
        <f>YEAR($I$1)+3</f>
        <v>2013</v>
      </c>
      <c r="S192" s="166">
        <f>YEAR($I$1)+4</f>
        <v>2014</v>
      </c>
      <c r="T192" s="166">
        <f>YEAR($I$1)+5</f>
        <v>2015</v>
      </c>
      <c r="U192" s="166">
        <f>YEAR($I$1)+6</f>
        <v>2016</v>
      </c>
      <c r="V192" s="166">
        <f>YEAR($I$1)+7</f>
        <v>2017</v>
      </c>
      <c r="W192" s="166">
        <f>YEAR($I$1)+8</f>
        <v>2018</v>
      </c>
      <c r="X192" s="166">
        <f>YEAR($I$1)+9</f>
        <v>2019</v>
      </c>
      <c r="Y192" s="169">
        <f>YEAR($I$1)+10</f>
        <v>2020</v>
      </c>
      <c r="Z192" s="174">
        <f>YEAR($I$1)+11</f>
        <v>2021</v>
      </c>
      <c r="AA192" s="166">
        <f>YEAR($I$1)+12</f>
        <v>2022</v>
      </c>
      <c r="AB192" s="166">
        <f>YEAR($I$1)+13</f>
        <v>2023</v>
      </c>
      <c r="AC192" s="166">
        <f>YEAR($I$1)+14</f>
        <v>2024</v>
      </c>
      <c r="AD192" s="166">
        <f>YEAR($I$1)+15</f>
        <v>2025</v>
      </c>
      <c r="AE192" s="166">
        <f>YEAR($I$1)+16</f>
        <v>2026</v>
      </c>
      <c r="AF192" s="166">
        <f>YEAR($I$1)+17</f>
        <v>2027</v>
      </c>
      <c r="AG192" s="166">
        <f>YEAR($I$1)+18</f>
        <v>2028</v>
      </c>
      <c r="AH192" s="166">
        <f>YEAR($I$1)+19</f>
        <v>2029</v>
      </c>
      <c r="AI192" s="175">
        <f>YEAR($I$1)+20</f>
        <v>2030</v>
      </c>
      <c r="AJ192" s="675"/>
      <c r="AS192" s="190" t="str">
        <f>A1869</f>
        <v>Other-Other 3 (Specify)</v>
      </c>
    </row>
    <row r="193" spans="1:45" hidden="1">
      <c r="A193" s="623" t="str">
        <f>"Existing "&amp;A187</f>
        <v>Existing Site-Other 1 (Specify)</v>
      </c>
      <c r="B193" s="624"/>
      <c r="C193" s="624"/>
      <c r="D193" s="624"/>
      <c r="E193" s="624"/>
      <c r="F193" s="624"/>
      <c r="G193" s="170"/>
      <c r="H193" s="154"/>
      <c r="I193" s="155">
        <v>0</v>
      </c>
      <c r="J193" s="156">
        <f>G193*I193</f>
        <v>0</v>
      </c>
      <c r="K193" s="625" t="s">
        <v>390</v>
      </c>
      <c r="L193" s="626"/>
      <c r="M193" s="659" t="str">
        <f>IF(OR(ISERROR(B189+B188*(1-(Controls!$B$28))),(B189+B188*(1-(Controls!$B$28)))=0),"",IF((B189+B188*(1-(Controls!$B$28)))&lt;=StartInput!$F$25,"Replace","Evaluate"))</f>
        <v>Replace</v>
      </c>
      <c r="N193" s="631" t="s">
        <v>205</v>
      </c>
      <c r="O193" s="159">
        <f>IF($B$190=0,J193,0)</f>
        <v>0</v>
      </c>
      <c r="P193" s="156">
        <f t="shared" ref="P193:AI193" si="55">IF(OR(($B$190+YEAR($I$1))=P192,($B$188+$B$190+YEAR($I$1))=P192,($B$188*2+$B$190+YEAR($I$1))=P192,($B$188*3+$B$190+YEAR($I$1))=P192,($B$188*4+$B$190+YEAR($I$1))=P192,($B$188*5+$B$190+YEAR($I$1))=P192),$G$193*$I$193,0)</f>
        <v>0</v>
      </c>
      <c r="Q193" s="156">
        <f t="shared" si="55"/>
        <v>0</v>
      </c>
      <c r="R193" s="156">
        <f t="shared" si="55"/>
        <v>0</v>
      </c>
      <c r="S193" s="156">
        <f t="shared" si="55"/>
        <v>0</v>
      </c>
      <c r="T193" s="156">
        <f t="shared" si="55"/>
        <v>0</v>
      </c>
      <c r="U193" s="156">
        <f t="shared" si="55"/>
        <v>0</v>
      </c>
      <c r="V193" s="156">
        <f t="shared" si="55"/>
        <v>0</v>
      </c>
      <c r="W193" s="156">
        <f t="shared" si="55"/>
        <v>0</v>
      </c>
      <c r="X193" s="156">
        <f t="shared" si="55"/>
        <v>0</v>
      </c>
      <c r="Y193" s="156">
        <f t="shared" si="55"/>
        <v>0</v>
      </c>
      <c r="Z193" s="156">
        <f t="shared" si="55"/>
        <v>0</v>
      </c>
      <c r="AA193" s="156">
        <f t="shared" si="55"/>
        <v>0</v>
      </c>
      <c r="AB193" s="156">
        <f t="shared" si="55"/>
        <v>0</v>
      </c>
      <c r="AC193" s="156">
        <f t="shared" si="55"/>
        <v>0</v>
      </c>
      <c r="AD193" s="156">
        <f t="shared" si="55"/>
        <v>0</v>
      </c>
      <c r="AE193" s="156">
        <f t="shared" si="55"/>
        <v>0</v>
      </c>
      <c r="AF193" s="156">
        <f t="shared" si="55"/>
        <v>0</v>
      </c>
      <c r="AG193" s="156">
        <f t="shared" si="55"/>
        <v>0</v>
      </c>
      <c r="AH193" s="156">
        <f t="shared" si="55"/>
        <v>0</v>
      </c>
      <c r="AI193" s="156">
        <f t="shared" si="55"/>
        <v>0</v>
      </c>
      <c r="AJ193" s="156">
        <f>SUM(P193:AI193)</f>
        <v>0</v>
      </c>
      <c r="AS193" s="190" t="str">
        <f>A1879</f>
        <v>Other-Other 4 (Specify)</v>
      </c>
    </row>
    <row r="194" spans="1:45">
      <c r="A194" s="623" t="str">
        <f>"Standard "&amp;A187</f>
        <v>Standard Site-Other 1 (Specify)</v>
      </c>
      <c r="B194" s="624"/>
      <c r="C194" s="624"/>
      <c r="D194" s="624"/>
      <c r="E194" s="624"/>
      <c r="F194" s="624"/>
      <c r="G194" s="452">
        <v>0</v>
      </c>
      <c r="H194" s="459"/>
      <c r="I194" s="454">
        <v>0</v>
      </c>
      <c r="J194" s="156">
        <f>G194*I194</f>
        <v>0</v>
      </c>
      <c r="K194" s="627"/>
      <c r="L194" s="628"/>
      <c r="M194" s="660"/>
      <c r="N194" s="632"/>
      <c r="O194" s="159">
        <f>IF($B$190=0,J194,0)</f>
        <v>0</v>
      </c>
      <c r="P194" s="156">
        <f t="shared" ref="P194:AI194" si="56">IF(OR(($B$190+YEAR($I$1))=P192,($B$188+$B$190+YEAR($I$1))=P192,($B$188*2+$B$190+YEAR($I$1))=P192,($B$188*3+$B$190+YEAR($I$1))=P192,($B$188*4+$B$190+YEAR($I$1))=P192,($B$188*5+$B$190+YEAR($I$1))=P192),$G$194*$I$194,0)</f>
        <v>0</v>
      </c>
      <c r="Q194" s="156">
        <f t="shared" si="56"/>
        <v>0</v>
      </c>
      <c r="R194" s="156">
        <f t="shared" si="56"/>
        <v>0</v>
      </c>
      <c r="S194" s="156">
        <f t="shared" si="56"/>
        <v>0</v>
      </c>
      <c r="T194" s="156">
        <f t="shared" si="56"/>
        <v>0</v>
      </c>
      <c r="U194" s="156">
        <f t="shared" si="56"/>
        <v>0</v>
      </c>
      <c r="V194" s="156">
        <f t="shared" si="56"/>
        <v>0</v>
      </c>
      <c r="W194" s="156">
        <f t="shared" si="56"/>
        <v>0</v>
      </c>
      <c r="X194" s="156">
        <f t="shared" si="56"/>
        <v>0</v>
      </c>
      <c r="Y194" s="156">
        <f t="shared" si="56"/>
        <v>0</v>
      </c>
      <c r="Z194" s="156">
        <f t="shared" si="56"/>
        <v>0</v>
      </c>
      <c r="AA194" s="156">
        <f t="shared" si="56"/>
        <v>0</v>
      </c>
      <c r="AB194" s="156">
        <f t="shared" si="56"/>
        <v>0</v>
      </c>
      <c r="AC194" s="156">
        <f t="shared" si="56"/>
        <v>0</v>
      </c>
      <c r="AD194" s="156">
        <f t="shared" si="56"/>
        <v>0</v>
      </c>
      <c r="AE194" s="156">
        <f t="shared" si="56"/>
        <v>0</v>
      </c>
      <c r="AF194" s="156">
        <f t="shared" si="56"/>
        <v>0</v>
      </c>
      <c r="AG194" s="156">
        <f t="shared" si="56"/>
        <v>0</v>
      </c>
      <c r="AH194" s="156">
        <f t="shared" si="56"/>
        <v>0</v>
      </c>
      <c r="AI194" s="156">
        <f t="shared" si="56"/>
        <v>0</v>
      </c>
      <c r="AJ194" s="156">
        <f>SUM(P194:AI194)</f>
        <v>0</v>
      </c>
      <c r="AK194" s="148" t="s">
        <v>391</v>
      </c>
      <c r="AS194" s="190" t="str">
        <f>A1889</f>
        <v>Other-Other 5 (Specify)</v>
      </c>
    </row>
    <row r="195" spans="1:45" ht="14.45" thickBot="1">
      <c r="A195" s="634" t="str">
        <f>"Green Replacement "&amp;A187</f>
        <v>Green Replacement Site-Other 1 (Specify)</v>
      </c>
      <c r="B195" s="635"/>
      <c r="C195" s="635"/>
      <c r="D195" s="635"/>
      <c r="E195" s="635"/>
      <c r="F195" s="635"/>
      <c r="G195" s="202">
        <f>G194</f>
        <v>0</v>
      </c>
      <c r="H195" s="204">
        <f>H194</f>
        <v>0</v>
      </c>
      <c r="I195" s="455">
        <v>0</v>
      </c>
      <c r="J195" s="161">
        <f>G195*I195</f>
        <v>0</v>
      </c>
      <c r="K195" s="629"/>
      <c r="L195" s="630"/>
      <c r="M195" s="661"/>
      <c r="N195" s="633"/>
      <c r="O195" s="159">
        <f>IF($B$190=0,J195,0)</f>
        <v>0</v>
      </c>
      <c r="P195" s="156">
        <f t="shared" ref="P195:AI195" si="57">IF(OR(($B$190+YEAR($I$1))=P192,($B$188+$B$190+YEAR($I$1))=P192,($B$188*2+$B$190+YEAR($I$1))=P192,($B$188*3+$B$190+YEAR($I$1))=P192,($B$188*4+$B$190+YEAR($I$1))=P192,($B$188*5+$B$190+YEAR($I$1))=P192),$G$195*$I$195,0)</f>
        <v>0</v>
      </c>
      <c r="Q195" s="156">
        <f t="shared" si="57"/>
        <v>0</v>
      </c>
      <c r="R195" s="156">
        <f t="shared" si="57"/>
        <v>0</v>
      </c>
      <c r="S195" s="156">
        <f t="shared" si="57"/>
        <v>0</v>
      </c>
      <c r="T195" s="156">
        <f t="shared" si="57"/>
        <v>0</v>
      </c>
      <c r="U195" s="156">
        <f t="shared" si="57"/>
        <v>0</v>
      </c>
      <c r="V195" s="156">
        <f t="shared" si="57"/>
        <v>0</v>
      </c>
      <c r="W195" s="156">
        <f t="shared" si="57"/>
        <v>0</v>
      </c>
      <c r="X195" s="156">
        <f t="shared" si="57"/>
        <v>0</v>
      </c>
      <c r="Y195" s="156">
        <f t="shared" si="57"/>
        <v>0</v>
      </c>
      <c r="Z195" s="156">
        <f t="shared" si="57"/>
        <v>0</v>
      </c>
      <c r="AA195" s="156">
        <f t="shared" si="57"/>
        <v>0</v>
      </c>
      <c r="AB195" s="156">
        <f t="shared" si="57"/>
        <v>0</v>
      </c>
      <c r="AC195" s="156">
        <f t="shared" si="57"/>
        <v>0</v>
      </c>
      <c r="AD195" s="156">
        <f t="shared" si="57"/>
        <v>0</v>
      </c>
      <c r="AE195" s="156">
        <f t="shared" si="57"/>
        <v>0</v>
      </c>
      <c r="AF195" s="156">
        <f t="shared" si="57"/>
        <v>0</v>
      </c>
      <c r="AG195" s="156">
        <f t="shared" si="57"/>
        <v>0</v>
      </c>
      <c r="AH195" s="156">
        <f t="shared" si="57"/>
        <v>0</v>
      </c>
      <c r="AI195" s="156">
        <f t="shared" si="57"/>
        <v>0</v>
      </c>
      <c r="AJ195" s="156">
        <f>SUM(P195:AI195)</f>
        <v>0</v>
      </c>
      <c r="AK195" s="183">
        <f>IF((AJ195-AJ194)&lt;0,0,(AJ195-AJ194))</f>
        <v>0</v>
      </c>
      <c r="AL195" s="183"/>
      <c r="AM195" s="183"/>
      <c r="AN195" s="183"/>
      <c r="AO195" s="183"/>
      <c r="AS195" s="190" t="str">
        <f>A1899</f>
        <v>Other-Other 6 (Specify)</v>
      </c>
    </row>
    <row r="196" spans="1:45" ht="13.15" customHeight="1" thickBot="1">
      <c r="A196" s="196" t="s">
        <v>445</v>
      </c>
      <c r="AS196" s="190" t="str">
        <f>A1909</f>
        <v>Other-Other 7 (Specify)</v>
      </c>
    </row>
    <row r="197" spans="1:45" ht="14.45" thickBot="1">
      <c r="A197" s="640" t="s">
        <v>395</v>
      </c>
      <c r="B197" s="641"/>
      <c r="C197" s="641"/>
      <c r="D197" s="641"/>
      <c r="E197" s="641"/>
      <c r="F197" s="641"/>
      <c r="G197" s="641"/>
      <c r="H197" s="641"/>
      <c r="I197" s="641"/>
      <c r="J197" s="641"/>
      <c r="K197" s="641"/>
      <c r="L197" s="641"/>
      <c r="M197" s="641"/>
      <c r="N197" s="642"/>
      <c r="AS197" s="190" t="str">
        <f>A1919</f>
        <v>Other-Other 8 (Specify)</v>
      </c>
    </row>
    <row r="198" spans="1:45" ht="15">
      <c r="A198" s="164" t="s">
        <v>351</v>
      </c>
      <c r="B198" s="450">
        <v>16</v>
      </c>
      <c r="C198" s="165"/>
      <c r="D198" s="662" t="s">
        <v>272</v>
      </c>
      <c r="E198" s="663"/>
      <c r="F198" s="649"/>
      <c r="G198" s="650"/>
      <c r="H198" s="650"/>
      <c r="I198" s="650"/>
      <c r="J198" s="650"/>
      <c r="K198" s="650"/>
      <c r="L198" s="650"/>
      <c r="M198" s="650"/>
      <c r="N198" s="651"/>
      <c r="AS198" s="190" t="str">
        <f>A1929</f>
        <v>Other-Other 9 (Specify)</v>
      </c>
    </row>
    <row r="199" spans="1:45" ht="15.6" thickBot="1">
      <c r="A199" s="163" t="s">
        <v>353</v>
      </c>
      <c r="B199" s="451">
        <v>1995</v>
      </c>
      <c r="C199" s="162"/>
      <c r="D199" s="664"/>
      <c r="E199" s="665"/>
      <c r="F199" s="652"/>
      <c r="G199" s="653"/>
      <c r="H199" s="653"/>
      <c r="I199" s="653"/>
      <c r="J199" s="653"/>
      <c r="K199" s="653"/>
      <c r="L199" s="653"/>
      <c r="M199" s="653"/>
      <c r="N199" s="654"/>
      <c r="AS199" s="190" t="str">
        <f>A1939</f>
        <v>Other-Other 10 (Specify)</v>
      </c>
    </row>
    <row r="200" spans="1:45" ht="15.6" thickBot="1">
      <c r="A200" s="171" t="s">
        <v>355</v>
      </c>
      <c r="B200" s="172">
        <f>IF(B198-((YEAR(I1))-B199)&gt;0,(B198-((YEAR(I1))-B199)),0)</f>
        <v>1</v>
      </c>
      <c r="C200" s="173"/>
      <c r="D200" s="666"/>
      <c r="E200" s="667"/>
      <c r="F200" s="643"/>
      <c r="G200" s="644"/>
      <c r="H200" s="644"/>
      <c r="I200" s="644"/>
      <c r="J200" s="644"/>
      <c r="K200" s="644"/>
      <c r="L200" s="644"/>
      <c r="M200" s="644"/>
      <c r="N200" s="645"/>
      <c r="O200" s="640" t="str">
        <f>A197</f>
        <v>Site-Other 2 (Specify)</v>
      </c>
      <c r="P200" s="641"/>
      <c r="Q200" s="641"/>
      <c r="R200" s="641"/>
      <c r="S200" s="641"/>
      <c r="T200" s="641"/>
      <c r="U200" s="641"/>
      <c r="V200" s="641"/>
      <c r="W200" s="641"/>
      <c r="X200" s="641"/>
      <c r="Y200" s="642"/>
      <c r="Z200" s="640" t="str">
        <f>A197</f>
        <v>Site-Other 2 (Specify)</v>
      </c>
      <c r="AA200" s="641"/>
      <c r="AB200" s="641"/>
      <c r="AC200" s="641"/>
      <c r="AD200" s="641"/>
      <c r="AE200" s="641"/>
      <c r="AF200" s="641"/>
      <c r="AG200" s="641"/>
      <c r="AH200" s="641"/>
      <c r="AI200" s="641"/>
      <c r="AJ200" s="642"/>
    </row>
    <row r="201" spans="1:45">
      <c r="A201" s="646" t="s">
        <v>357</v>
      </c>
      <c r="B201" s="647"/>
      <c r="C201" s="647"/>
      <c r="D201" s="636"/>
      <c r="E201" s="636"/>
      <c r="F201" s="636"/>
      <c r="G201" s="636" t="s">
        <v>358</v>
      </c>
      <c r="H201" s="636" t="s">
        <v>359</v>
      </c>
      <c r="I201" s="636" t="s">
        <v>360</v>
      </c>
      <c r="J201" s="636" t="s">
        <v>361</v>
      </c>
      <c r="K201" s="636" t="s">
        <v>362</v>
      </c>
      <c r="L201" s="636" t="s">
        <v>363</v>
      </c>
      <c r="M201" s="636" t="s">
        <v>364</v>
      </c>
      <c r="N201" s="638" t="s">
        <v>365</v>
      </c>
      <c r="O201" s="672" t="s">
        <v>366</v>
      </c>
      <c r="P201" s="167" t="s">
        <v>367</v>
      </c>
      <c r="Q201" s="167" t="s">
        <v>368</v>
      </c>
      <c r="R201" s="167" t="s">
        <v>369</v>
      </c>
      <c r="S201" s="167" t="s">
        <v>370</v>
      </c>
      <c r="T201" s="167" t="s">
        <v>371</v>
      </c>
      <c r="U201" s="167" t="s">
        <v>372</v>
      </c>
      <c r="V201" s="167" t="s">
        <v>373</v>
      </c>
      <c r="W201" s="167" t="s">
        <v>374</v>
      </c>
      <c r="X201" s="167" t="s">
        <v>375</v>
      </c>
      <c r="Y201" s="168" t="s">
        <v>376</v>
      </c>
      <c r="Z201" s="178" t="s">
        <v>377</v>
      </c>
      <c r="AA201" s="179" t="s">
        <v>378</v>
      </c>
      <c r="AB201" s="179" t="s">
        <v>379</v>
      </c>
      <c r="AC201" s="179" t="s">
        <v>380</v>
      </c>
      <c r="AD201" s="179" t="s">
        <v>381</v>
      </c>
      <c r="AE201" s="179" t="s">
        <v>382</v>
      </c>
      <c r="AF201" s="179" t="s">
        <v>383</v>
      </c>
      <c r="AG201" s="179" t="s">
        <v>384</v>
      </c>
      <c r="AH201" s="179" t="s">
        <v>385</v>
      </c>
      <c r="AI201" s="180" t="s">
        <v>386</v>
      </c>
      <c r="AJ201" s="674" t="s">
        <v>387</v>
      </c>
      <c r="AS201" s="190" t="str">
        <f>A1959</f>
        <v>Lead Paint / Asbestos Compliance</v>
      </c>
    </row>
    <row r="202" spans="1:45" ht="12.75" customHeight="1">
      <c r="A202" s="648"/>
      <c r="B202" s="637"/>
      <c r="C202" s="637"/>
      <c r="D202" s="637"/>
      <c r="E202" s="637"/>
      <c r="F202" s="637"/>
      <c r="G202" s="637"/>
      <c r="H202" s="637"/>
      <c r="I202" s="637"/>
      <c r="J202" s="637"/>
      <c r="K202" s="637"/>
      <c r="L202" s="637"/>
      <c r="M202" s="637"/>
      <c r="N202" s="639"/>
      <c r="O202" s="673"/>
      <c r="P202" s="166">
        <f>YEAR($I$1)+1</f>
        <v>2011</v>
      </c>
      <c r="Q202" s="166">
        <f>YEAR($I$1)+2</f>
        <v>2012</v>
      </c>
      <c r="R202" s="166">
        <f>YEAR($I$1)+3</f>
        <v>2013</v>
      </c>
      <c r="S202" s="166">
        <f>YEAR($I$1)+4</f>
        <v>2014</v>
      </c>
      <c r="T202" s="166">
        <f>YEAR($I$1)+5</f>
        <v>2015</v>
      </c>
      <c r="U202" s="166">
        <f>YEAR($I$1)+6</f>
        <v>2016</v>
      </c>
      <c r="V202" s="166">
        <f>YEAR($I$1)+7</f>
        <v>2017</v>
      </c>
      <c r="W202" s="166">
        <f>YEAR($I$1)+8</f>
        <v>2018</v>
      </c>
      <c r="X202" s="166">
        <f>YEAR($I$1)+9</f>
        <v>2019</v>
      </c>
      <c r="Y202" s="169">
        <f>YEAR($I$1)+10</f>
        <v>2020</v>
      </c>
      <c r="Z202" s="174">
        <f>YEAR($I$1)+11</f>
        <v>2021</v>
      </c>
      <c r="AA202" s="166">
        <f>YEAR($I$1)+12</f>
        <v>2022</v>
      </c>
      <c r="AB202" s="166">
        <f>YEAR($I$1)+13</f>
        <v>2023</v>
      </c>
      <c r="AC202" s="166">
        <f>YEAR($I$1)+14</f>
        <v>2024</v>
      </c>
      <c r="AD202" s="166">
        <f>YEAR($I$1)+15</f>
        <v>2025</v>
      </c>
      <c r="AE202" s="166">
        <f>YEAR($I$1)+16</f>
        <v>2026</v>
      </c>
      <c r="AF202" s="166">
        <f>YEAR($I$1)+17</f>
        <v>2027</v>
      </c>
      <c r="AG202" s="166">
        <f>YEAR($I$1)+18</f>
        <v>2028</v>
      </c>
      <c r="AH202" s="166">
        <f>YEAR($I$1)+19</f>
        <v>2029</v>
      </c>
      <c r="AI202" s="175">
        <f>YEAR($I$1)+20</f>
        <v>2030</v>
      </c>
      <c r="AJ202" s="675"/>
      <c r="AS202" s="190" t="str">
        <f>A1969</f>
        <v>Section 504 Compliance</v>
      </c>
    </row>
    <row r="203" spans="1:45" hidden="1">
      <c r="A203" s="623" t="str">
        <f>"Existing "&amp;A197</f>
        <v>Existing Site-Other 2 (Specify)</v>
      </c>
      <c r="B203" s="624"/>
      <c r="C203" s="624"/>
      <c r="D203" s="624"/>
      <c r="E203" s="624"/>
      <c r="F203" s="624"/>
      <c r="G203" s="170"/>
      <c r="H203" s="154"/>
      <c r="I203" s="155">
        <v>0</v>
      </c>
      <c r="J203" s="156">
        <f>G203*I203</f>
        <v>0</v>
      </c>
      <c r="K203" s="625" t="s">
        <v>390</v>
      </c>
      <c r="L203" s="626"/>
      <c r="M203" s="659" t="str">
        <f>IF(OR(ISERROR(B199+B198*(1-(Controls!$B$28))),(B199+B198*(1-(Controls!$B$28)))=0),"",IF((B199+B198*(1-(Controls!$B$28)))&lt;=StartInput!$F$25,"Replace","Evaluate"))</f>
        <v>Replace</v>
      </c>
      <c r="N203" s="631" t="s">
        <v>205</v>
      </c>
      <c r="O203" s="159">
        <f>IF($B$200=0,J203,0)</f>
        <v>0</v>
      </c>
      <c r="P203" s="156">
        <f t="shared" ref="P203:AI203" si="58">IF(OR(($B$200+YEAR($I$1))=P202,($B$198+$B$200+YEAR($I$1))=P202,($B$198*2+$B$200+YEAR($I$1))=P202,($B$198*3+$B$200+YEAR($I$1))=P202,($B$198*4+$B$200+YEAR($I$1))=P202,($B$198*5+$B$200+YEAR($I$1))=P202),$G$203*$I$203,0)</f>
        <v>0</v>
      </c>
      <c r="Q203" s="156">
        <f t="shared" si="58"/>
        <v>0</v>
      </c>
      <c r="R203" s="156">
        <f t="shared" si="58"/>
        <v>0</v>
      </c>
      <c r="S203" s="156">
        <f t="shared" si="58"/>
        <v>0</v>
      </c>
      <c r="T203" s="156">
        <f t="shared" si="58"/>
        <v>0</v>
      </c>
      <c r="U203" s="156">
        <f t="shared" si="58"/>
        <v>0</v>
      </c>
      <c r="V203" s="156">
        <f t="shared" si="58"/>
        <v>0</v>
      </c>
      <c r="W203" s="156">
        <f t="shared" si="58"/>
        <v>0</v>
      </c>
      <c r="X203" s="156">
        <f t="shared" si="58"/>
        <v>0</v>
      </c>
      <c r="Y203" s="156">
        <f t="shared" si="58"/>
        <v>0</v>
      </c>
      <c r="Z203" s="156">
        <f t="shared" si="58"/>
        <v>0</v>
      </c>
      <c r="AA203" s="156">
        <f t="shared" si="58"/>
        <v>0</v>
      </c>
      <c r="AB203" s="156">
        <f t="shared" si="58"/>
        <v>0</v>
      </c>
      <c r="AC203" s="156">
        <f t="shared" si="58"/>
        <v>0</v>
      </c>
      <c r="AD203" s="156">
        <f t="shared" si="58"/>
        <v>0</v>
      </c>
      <c r="AE203" s="156">
        <f t="shared" si="58"/>
        <v>0</v>
      </c>
      <c r="AF203" s="156">
        <f t="shared" si="58"/>
        <v>0</v>
      </c>
      <c r="AG203" s="156">
        <f t="shared" si="58"/>
        <v>0</v>
      </c>
      <c r="AH203" s="156">
        <f t="shared" si="58"/>
        <v>0</v>
      </c>
      <c r="AI203" s="156">
        <f t="shared" si="58"/>
        <v>0</v>
      </c>
      <c r="AJ203" s="156">
        <f>SUM(P203:AI203)</f>
        <v>0</v>
      </c>
    </row>
    <row r="204" spans="1:45">
      <c r="A204" s="623" t="str">
        <f>"Standard "&amp;A197</f>
        <v>Standard Site-Other 2 (Specify)</v>
      </c>
      <c r="B204" s="624"/>
      <c r="C204" s="624"/>
      <c r="D204" s="624"/>
      <c r="E204" s="624"/>
      <c r="F204" s="624"/>
      <c r="G204" s="452">
        <v>0</v>
      </c>
      <c r="H204" s="459"/>
      <c r="I204" s="454">
        <v>0</v>
      </c>
      <c r="J204" s="156">
        <f>G204*I204</f>
        <v>0</v>
      </c>
      <c r="K204" s="627"/>
      <c r="L204" s="628"/>
      <c r="M204" s="660"/>
      <c r="N204" s="632"/>
      <c r="O204" s="159">
        <f>IF($B$200=0,J204,0)</f>
        <v>0</v>
      </c>
      <c r="P204" s="156">
        <f t="shared" ref="P204:AI204" si="59">IF(OR(($B$200+YEAR($I$1))=P202,($B$198+$B$200+YEAR($I$1))=P202,($B$198*2+$B$200+YEAR($I$1))=P202,($B$198*3+$B$200+YEAR($I$1))=P202,($B$198*4+$B$200+YEAR($I$1))=P202,($B$198*5+$B$200+YEAR($I$1))=P202),$G$204*$I$204,0)</f>
        <v>0</v>
      </c>
      <c r="Q204" s="156">
        <f t="shared" si="59"/>
        <v>0</v>
      </c>
      <c r="R204" s="156">
        <f t="shared" si="59"/>
        <v>0</v>
      </c>
      <c r="S204" s="156">
        <f t="shared" si="59"/>
        <v>0</v>
      </c>
      <c r="T204" s="156">
        <f t="shared" si="59"/>
        <v>0</v>
      </c>
      <c r="U204" s="156">
        <f t="shared" si="59"/>
        <v>0</v>
      </c>
      <c r="V204" s="156">
        <f t="shared" si="59"/>
        <v>0</v>
      </c>
      <c r="W204" s="156">
        <f t="shared" si="59"/>
        <v>0</v>
      </c>
      <c r="X204" s="156">
        <f t="shared" si="59"/>
        <v>0</v>
      </c>
      <c r="Y204" s="156">
        <f t="shared" si="59"/>
        <v>0</v>
      </c>
      <c r="Z204" s="156">
        <f t="shared" si="59"/>
        <v>0</v>
      </c>
      <c r="AA204" s="156">
        <f t="shared" si="59"/>
        <v>0</v>
      </c>
      <c r="AB204" s="156">
        <f t="shared" si="59"/>
        <v>0</v>
      </c>
      <c r="AC204" s="156">
        <f t="shared" si="59"/>
        <v>0</v>
      </c>
      <c r="AD204" s="156">
        <f t="shared" si="59"/>
        <v>0</v>
      </c>
      <c r="AE204" s="156">
        <f t="shared" si="59"/>
        <v>0</v>
      </c>
      <c r="AF204" s="156">
        <f t="shared" si="59"/>
        <v>0</v>
      </c>
      <c r="AG204" s="156">
        <f t="shared" si="59"/>
        <v>0</v>
      </c>
      <c r="AH204" s="156">
        <f t="shared" si="59"/>
        <v>0</v>
      </c>
      <c r="AI204" s="156">
        <f t="shared" si="59"/>
        <v>0</v>
      </c>
      <c r="AJ204" s="156">
        <f>SUM(P204:AI204)</f>
        <v>0</v>
      </c>
      <c r="AK204" s="148" t="s">
        <v>391</v>
      </c>
    </row>
    <row r="205" spans="1:45" ht="14.45" thickBot="1">
      <c r="A205" s="634" t="str">
        <f>"Green Replacement "&amp;A197</f>
        <v>Green Replacement Site-Other 2 (Specify)</v>
      </c>
      <c r="B205" s="635"/>
      <c r="C205" s="635"/>
      <c r="D205" s="635"/>
      <c r="E205" s="635"/>
      <c r="F205" s="635"/>
      <c r="G205" s="202">
        <f>G204</f>
        <v>0</v>
      </c>
      <c r="H205" s="204">
        <f>H204</f>
        <v>0</v>
      </c>
      <c r="I205" s="455">
        <v>0</v>
      </c>
      <c r="J205" s="161">
        <f>G205*I205</f>
        <v>0</v>
      </c>
      <c r="K205" s="629"/>
      <c r="L205" s="630"/>
      <c r="M205" s="661"/>
      <c r="N205" s="633"/>
      <c r="O205" s="159">
        <f>IF($B$200=0,J205,0)</f>
        <v>0</v>
      </c>
      <c r="P205" s="156">
        <f t="shared" ref="P205:AI205" si="60">IF(OR(($B$200+YEAR($I$1))=P202,($B$198+$B$200+YEAR($I$1))=P202,($B$198*2+$B$200+YEAR($I$1))=P202,($B$198*3+$B$200+YEAR($I$1))=P202,($B$198*4+$B$200+YEAR($I$1))=P202,($B$198*5+$B$200+YEAR($I$1))=P202),$G$205*$I$205,0)</f>
        <v>0</v>
      </c>
      <c r="Q205" s="156">
        <f t="shared" si="60"/>
        <v>0</v>
      </c>
      <c r="R205" s="156">
        <f t="shared" si="60"/>
        <v>0</v>
      </c>
      <c r="S205" s="156">
        <f t="shared" si="60"/>
        <v>0</v>
      </c>
      <c r="T205" s="156">
        <f t="shared" si="60"/>
        <v>0</v>
      </c>
      <c r="U205" s="156">
        <f t="shared" si="60"/>
        <v>0</v>
      </c>
      <c r="V205" s="156">
        <f t="shared" si="60"/>
        <v>0</v>
      </c>
      <c r="W205" s="156">
        <f t="shared" si="60"/>
        <v>0</v>
      </c>
      <c r="X205" s="156">
        <f t="shared" si="60"/>
        <v>0</v>
      </c>
      <c r="Y205" s="156">
        <f t="shared" si="60"/>
        <v>0</v>
      </c>
      <c r="Z205" s="156">
        <f t="shared" si="60"/>
        <v>0</v>
      </c>
      <c r="AA205" s="156">
        <f t="shared" si="60"/>
        <v>0</v>
      </c>
      <c r="AB205" s="156">
        <f t="shared" si="60"/>
        <v>0</v>
      </c>
      <c r="AC205" s="156">
        <f t="shared" si="60"/>
        <v>0</v>
      </c>
      <c r="AD205" s="156">
        <f t="shared" si="60"/>
        <v>0</v>
      </c>
      <c r="AE205" s="156">
        <f t="shared" si="60"/>
        <v>0</v>
      </c>
      <c r="AF205" s="156">
        <f t="shared" si="60"/>
        <v>0</v>
      </c>
      <c r="AG205" s="156">
        <f t="shared" si="60"/>
        <v>0</v>
      </c>
      <c r="AH205" s="156">
        <f t="shared" si="60"/>
        <v>0</v>
      </c>
      <c r="AI205" s="156">
        <f t="shared" si="60"/>
        <v>0</v>
      </c>
      <c r="AJ205" s="156">
        <f>SUM(P205:AI205)</f>
        <v>0</v>
      </c>
      <c r="AK205" s="183">
        <f>IF((AJ205-AJ204)&lt;0,0,(AJ205-AJ204))</f>
        <v>0</v>
      </c>
      <c r="AL205" s="183"/>
      <c r="AM205" s="183"/>
      <c r="AN205" s="183"/>
      <c r="AO205" s="183"/>
    </row>
    <row r="206" spans="1:45" ht="13.15" customHeight="1" thickBot="1">
      <c r="A206" s="196" t="s">
        <v>446</v>
      </c>
    </row>
    <row r="207" spans="1:45" ht="14.45" thickBot="1">
      <c r="A207" s="640" t="s">
        <v>396</v>
      </c>
      <c r="B207" s="641"/>
      <c r="C207" s="641"/>
      <c r="D207" s="641"/>
      <c r="E207" s="641"/>
      <c r="F207" s="641"/>
      <c r="G207" s="641"/>
      <c r="H207" s="641"/>
      <c r="I207" s="641"/>
      <c r="J207" s="641"/>
      <c r="K207" s="641"/>
      <c r="L207" s="641"/>
      <c r="M207" s="641"/>
      <c r="N207" s="642"/>
    </row>
    <row r="208" spans="1:45" ht="15">
      <c r="A208" s="164" t="s">
        <v>351</v>
      </c>
      <c r="B208" s="450">
        <v>17</v>
      </c>
      <c r="C208" s="165"/>
      <c r="D208" s="662" t="s">
        <v>272</v>
      </c>
      <c r="E208" s="663"/>
      <c r="F208" s="649"/>
      <c r="G208" s="650"/>
      <c r="H208" s="650"/>
      <c r="I208" s="650"/>
      <c r="J208" s="650"/>
      <c r="K208" s="650"/>
      <c r="L208" s="650"/>
      <c r="M208" s="650"/>
      <c r="N208" s="651"/>
    </row>
    <row r="209" spans="1:41" ht="15.6" thickBot="1">
      <c r="A209" s="163" t="s">
        <v>353</v>
      </c>
      <c r="B209" s="451">
        <v>1995</v>
      </c>
      <c r="C209" s="162"/>
      <c r="D209" s="664"/>
      <c r="E209" s="665"/>
      <c r="F209" s="652"/>
      <c r="G209" s="653"/>
      <c r="H209" s="653"/>
      <c r="I209" s="653"/>
      <c r="J209" s="653"/>
      <c r="K209" s="653"/>
      <c r="L209" s="653"/>
      <c r="M209" s="653"/>
      <c r="N209" s="654"/>
    </row>
    <row r="210" spans="1:41" ht="15.6" thickBot="1">
      <c r="A210" s="171" t="s">
        <v>355</v>
      </c>
      <c r="B210" s="172">
        <f>IF(B208-((YEAR(I1))-B209)&gt;0,(B208-((YEAR(I1))-B209)),0)</f>
        <v>2</v>
      </c>
      <c r="C210" s="173"/>
      <c r="D210" s="666"/>
      <c r="E210" s="667"/>
      <c r="F210" s="643"/>
      <c r="G210" s="644"/>
      <c r="H210" s="644"/>
      <c r="I210" s="644"/>
      <c r="J210" s="644"/>
      <c r="K210" s="644"/>
      <c r="L210" s="644"/>
      <c r="M210" s="644"/>
      <c r="N210" s="645"/>
      <c r="O210" s="640" t="str">
        <f>A207</f>
        <v>Site-Other 3 (Specify)</v>
      </c>
      <c r="P210" s="641"/>
      <c r="Q210" s="641"/>
      <c r="R210" s="641"/>
      <c r="S210" s="641"/>
      <c r="T210" s="641"/>
      <c r="U210" s="641"/>
      <c r="V210" s="641"/>
      <c r="W210" s="641"/>
      <c r="X210" s="641"/>
      <c r="Y210" s="642"/>
      <c r="Z210" s="640" t="str">
        <f>A207</f>
        <v>Site-Other 3 (Specify)</v>
      </c>
      <c r="AA210" s="641"/>
      <c r="AB210" s="641"/>
      <c r="AC210" s="641"/>
      <c r="AD210" s="641"/>
      <c r="AE210" s="641"/>
      <c r="AF210" s="641"/>
      <c r="AG210" s="641"/>
      <c r="AH210" s="641"/>
      <c r="AI210" s="641"/>
      <c r="AJ210" s="642"/>
    </row>
    <row r="211" spans="1:41">
      <c r="A211" s="646" t="s">
        <v>357</v>
      </c>
      <c r="B211" s="647"/>
      <c r="C211" s="647"/>
      <c r="D211" s="636"/>
      <c r="E211" s="636"/>
      <c r="F211" s="636"/>
      <c r="G211" s="636" t="s">
        <v>358</v>
      </c>
      <c r="H211" s="636" t="s">
        <v>359</v>
      </c>
      <c r="I211" s="636" t="s">
        <v>360</v>
      </c>
      <c r="J211" s="636" t="s">
        <v>361</v>
      </c>
      <c r="K211" s="636" t="s">
        <v>362</v>
      </c>
      <c r="L211" s="636" t="s">
        <v>363</v>
      </c>
      <c r="M211" s="636" t="s">
        <v>364</v>
      </c>
      <c r="N211" s="638" t="s">
        <v>365</v>
      </c>
      <c r="O211" s="672" t="s">
        <v>366</v>
      </c>
      <c r="P211" s="167" t="s">
        <v>367</v>
      </c>
      <c r="Q211" s="167" t="s">
        <v>368</v>
      </c>
      <c r="R211" s="167" t="s">
        <v>369</v>
      </c>
      <c r="S211" s="167" t="s">
        <v>370</v>
      </c>
      <c r="T211" s="167" t="s">
        <v>371</v>
      </c>
      <c r="U211" s="167" t="s">
        <v>372</v>
      </c>
      <c r="V211" s="167" t="s">
        <v>373</v>
      </c>
      <c r="W211" s="167" t="s">
        <v>374</v>
      </c>
      <c r="X211" s="167" t="s">
        <v>375</v>
      </c>
      <c r="Y211" s="168" t="s">
        <v>376</v>
      </c>
      <c r="Z211" s="178" t="s">
        <v>377</v>
      </c>
      <c r="AA211" s="179" t="s">
        <v>378</v>
      </c>
      <c r="AB211" s="179" t="s">
        <v>379</v>
      </c>
      <c r="AC211" s="179" t="s">
        <v>380</v>
      </c>
      <c r="AD211" s="179" t="s">
        <v>381</v>
      </c>
      <c r="AE211" s="179" t="s">
        <v>382</v>
      </c>
      <c r="AF211" s="179" t="s">
        <v>383</v>
      </c>
      <c r="AG211" s="179" t="s">
        <v>384</v>
      </c>
      <c r="AH211" s="179" t="s">
        <v>385</v>
      </c>
      <c r="AI211" s="180" t="s">
        <v>386</v>
      </c>
      <c r="AJ211" s="674" t="s">
        <v>387</v>
      </c>
    </row>
    <row r="212" spans="1:41">
      <c r="A212" s="648"/>
      <c r="B212" s="637"/>
      <c r="C212" s="637"/>
      <c r="D212" s="637"/>
      <c r="E212" s="637"/>
      <c r="F212" s="637"/>
      <c r="G212" s="637"/>
      <c r="H212" s="637"/>
      <c r="I212" s="637"/>
      <c r="J212" s="637"/>
      <c r="K212" s="637"/>
      <c r="L212" s="637"/>
      <c r="M212" s="637"/>
      <c r="N212" s="639"/>
      <c r="O212" s="673"/>
      <c r="P212" s="166">
        <f>YEAR($I$1)+1</f>
        <v>2011</v>
      </c>
      <c r="Q212" s="166">
        <f>YEAR($I$1)+2</f>
        <v>2012</v>
      </c>
      <c r="R212" s="166">
        <f>YEAR($I$1)+3</f>
        <v>2013</v>
      </c>
      <c r="S212" s="166">
        <f>YEAR($I$1)+4</f>
        <v>2014</v>
      </c>
      <c r="T212" s="166">
        <f>YEAR($I$1)+5</f>
        <v>2015</v>
      </c>
      <c r="U212" s="166">
        <f>YEAR($I$1)+6</f>
        <v>2016</v>
      </c>
      <c r="V212" s="166">
        <f>YEAR($I$1)+7</f>
        <v>2017</v>
      </c>
      <c r="W212" s="166">
        <f>YEAR($I$1)+8</f>
        <v>2018</v>
      </c>
      <c r="X212" s="166">
        <f>YEAR($I$1)+9</f>
        <v>2019</v>
      </c>
      <c r="Y212" s="169">
        <f>YEAR($I$1)+10</f>
        <v>2020</v>
      </c>
      <c r="Z212" s="174">
        <f>YEAR($I$1)+11</f>
        <v>2021</v>
      </c>
      <c r="AA212" s="166">
        <f>YEAR($I$1)+12</f>
        <v>2022</v>
      </c>
      <c r="AB212" s="166">
        <f>YEAR($I$1)+13</f>
        <v>2023</v>
      </c>
      <c r="AC212" s="166">
        <f>YEAR($I$1)+14</f>
        <v>2024</v>
      </c>
      <c r="AD212" s="166">
        <f>YEAR($I$1)+15</f>
        <v>2025</v>
      </c>
      <c r="AE212" s="166">
        <f>YEAR($I$1)+16</f>
        <v>2026</v>
      </c>
      <c r="AF212" s="166">
        <f>YEAR($I$1)+17</f>
        <v>2027</v>
      </c>
      <c r="AG212" s="166">
        <f>YEAR($I$1)+18</f>
        <v>2028</v>
      </c>
      <c r="AH212" s="166">
        <f>YEAR($I$1)+19</f>
        <v>2029</v>
      </c>
      <c r="AI212" s="175">
        <f>YEAR($I$1)+20</f>
        <v>2030</v>
      </c>
      <c r="AJ212" s="675"/>
    </row>
    <row r="213" spans="1:41" hidden="1">
      <c r="A213" s="623" t="str">
        <f>"Existing "&amp;A207</f>
        <v>Existing Site-Other 3 (Specify)</v>
      </c>
      <c r="B213" s="624"/>
      <c r="C213" s="624"/>
      <c r="D213" s="624"/>
      <c r="E213" s="624"/>
      <c r="F213" s="624"/>
      <c r="G213" s="170"/>
      <c r="H213" s="154"/>
      <c r="I213" s="155">
        <v>0</v>
      </c>
      <c r="J213" s="156">
        <f>G213*I213</f>
        <v>0</v>
      </c>
      <c r="K213" s="625" t="s">
        <v>390</v>
      </c>
      <c r="L213" s="626"/>
      <c r="M213" s="659" t="str">
        <f>IF(OR(ISERROR(B209+B208*(1-(Controls!$B$28))),(B209+B208*(1-(Controls!$B$28)))=0),"",IF((B209+B208*(1-(Controls!$B$28)))&lt;=StartInput!$F$25,"Replace","Evaluate"))</f>
        <v>Replace</v>
      </c>
      <c r="N213" s="631" t="s">
        <v>205</v>
      </c>
      <c r="O213" s="159">
        <f>IF($B$210=0,J213,0)</f>
        <v>0</v>
      </c>
      <c r="P213" s="156">
        <f t="shared" ref="P213:AI213" si="61">IF(OR(($B$210+YEAR($I$1))=P212,($B$208+$B$210+YEAR($I$1))=P212,($B$208*2+$B$210+YEAR($I$1))=P212,($B$208*3+$B$210+YEAR($I$1))=P212,($B$208*4+$B$210+YEAR($I$1))=P212,($B$208*5+$B$210+YEAR($I$1))=P212),$G$213*$I$213,0)</f>
        <v>0</v>
      </c>
      <c r="Q213" s="156">
        <f t="shared" si="61"/>
        <v>0</v>
      </c>
      <c r="R213" s="156">
        <f t="shared" si="61"/>
        <v>0</v>
      </c>
      <c r="S213" s="156">
        <f t="shared" si="61"/>
        <v>0</v>
      </c>
      <c r="T213" s="156">
        <f t="shared" si="61"/>
        <v>0</v>
      </c>
      <c r="U213" s="156">
        <f t="shared" si="61"/>
        <v>0</v>
      </c>
      <c r="V213" s="156">
        <f t="shared" si="61"/>
        <v>0</v>
      </c>
      <c r="W213" s="156">
        <f t="shared" si="61"/>
        <v>0</v>
      </c>
      <c r="X213" s="156">
        <f t="shared" si="61"/>
        <v>0</v>
      </c>
      <c r="Y213" s="156">
        <f t="shared" si="61"/>
        <v>0</v>
      </c>
      <c r="Z213" s="156">
        <f t="shared" si="61"/>
        <v>0</v>
      </c>
      <c r="AA213" s="156">
        <f t="shared" si="61"/>
        <v>0</v>
      </c>
      <c r="AB213" s="156">
        <f t="shared" si="61"/>
        <v>0</v>
      </c>
      <c r="AC213" s="156">
        <f t="shared" si="61"/>
        <v>0</v>
      </c>
      <c r="AD213" s="156">
        <f t="shared" si="61"/>
        <v>0</v>
      </c>
      <c r="AE213" s="156">
        <f t="shared" si="61"/>
        <v>0</v>
      </c>
      <c r="AF213" s="156">
        <f t="shared" si="61"/>
        <v>0</v>
      </c>
      <c r="AG213" s="156">
        <f t="shared" si="61"/>
        <v>0</v>
      </c>
      <c r="AH213" s="156">
        <f t="shared" si="61"/>
        <v>0</v>
      </c>
      <c r="AI213" s="156">
        <f t="shared" si="61"/>
        <v>0</v>
      </c>
      <c r="AJ213" s="156">
        <f>SUM(P213:AI213)</f>
        <v>0</v>
      </c>
    </row>
    <row r="214" spans="1:41">
      <c r="A214" s="623" t="str">
        <f>"Standard "&amp;A207</f>
        <v>Standard Site-Other 3 (Specify)</v>
      </c>
      <c r="B214" s="624"/>
      <c r="C214" s="624"/>
      <c r="D214" s="624"/>
      <c r="E214" s="624"/>
      <c r="F214" s="624"/>
      <c r="G214" s="452">
        <v>0</v>
      </c>
      <c r="H214" s="459"/>
      <c r="I214" s="454">
        <v>0</v>
      </c>
      <c r="J214" s="156">
        <f>G214*I214</f>
        <v>0</v>
      </c>
      <c r="K214" s="627"/>
      <c r="L214" s="628"/>
      <c r="M214" s="660"/>
      <c r="N214" s="632"/>
      <c r="O214" s="159">
        <f>IF($B$210=0,J214,0)</f>
        <v>0</v>
      </c>
      <c r="P214" s="156">
        <f t="shared" ref="P214:AI214" si="62">IF(OR(($B$210+YEAR($I$1))=P212,($B$208+$B$210+YEAR($I$1))=P212,($B$208*2+$B$210+YEAR($I$1))=P212,($B$208*3+$B$210+YEAR($I$1))=P212,($B$208*4+$B$210+YEAR($I$1))=P212,($B$208*5+$B$210+YEAR($I$1))=P212),$G$214*$I$214,0)</f>
        <v>0</v>
      </c>
      <c r="Q214" s="156">
        <f t="shared" si="62"/>
        <v>0</v>
      </c>
      <c r="R214" s="156">
        <f t="shared" si="62"/>
        <v>0</v>
      </c>
      <c r="S214" s="156">
        <f t="shared" si="62"/>
        <v>0</v>
      </c>
      <c r="T214" s="156">
        <f t="shared" si="62"/>
        <v>0</v>
      </c>
      <c r="U214" s="156">
        <f t="shared" si="62"/>
        <v>0</v>
      </c>
      <c r="V214" s="156">
        <f t="shared" si="62"/>
        <v>0</v>
      </c>
      <c r="W214" s="156">
        <f t="shared" si="62"/>
        <v>0</v>
      </c>
      <c r="X214" s="156">
        <f t="shared" si="62"/>
        <v>0</v>
      </c>
      <c r="Y214" s="156">
        <f t="shared" si="62"/>
        <v>0</v>
      </c>
      <c r="Z214" s="156">
        <f t="shared" si="62"/>
        <v>0</v>
      </c>
      <c r="AA214" s="156">
        <f t="shared" si="62"/>
        <v>0</v>
      </c>
      <c r="AB214" s="156">
        <f t="shared" si="62"/>
        <v>0</v>
      </c>
      <c r="AC214" s="156">
        <f t="shared" si="62"/>
        <v>0</v>
      </c>
      <c r="AD214" s="156">
        <f t="shared" si="62"/>
        <v>0</v>
      </c>
      <c r="AE214" s="156">
        <f t="shared" si="62"/>
        <v>0</v>
      </c>
      <c r="AF214" s="156">
        <f t="shared" si="62"/>
        <v>0</v>
      </c>
      <c r="AG214" s="156">
        <f t="shared" si="62"/>
        <v>0</v>
      </c>
      <c r="AH214" s="156">
        <f t="shared" si="62"/>
        <v>0</v>
      </c>
      <c r="AI214" s="156">
        <f t="shared" si="62"/>
        <v>0</v>
      </c>
      <c r="AJ214" s="156">
        <f>SUM(P214:AI214)</f>
        <v>0</v>
      </c>
      <c r="AK214" s="148" t="s">
        <v>391</v>
      </c>
    </row>
    <row r="215" spans="1:41" ht="14.45" thickBot="1">
      <c r="A215" s="634" t="str">
        <f>"Green Replacement "&amp;A207</f>
        <v>Green Replacement Site-Other 3 (Specify)</v>
      </c>
      <c r="B215" s="635"/>
      <c r="C215" s="635"/>
      <c r="D215" s="635"/>
      <c r="E215" s="635"/>
      <c r="F215" s="635"/>
      <c r="G215" s="202">
        <f>G214</f>
        <v>0</v>
      </c>
      <c r="H215" s="204">
        <f>H214</f>
        <v>0</v>
      </c>
      <c r="I215" s="455">
        <v>0</v>
      </c>
      <c r="J215" s="161">
        <f>G215*I215</f>
        <v>0</v>
      </c>
      <c r="K215" s="629"/>
      <c r="L215" s="630"/>
      <c r="M215" s="661"/>
      <c r="N215" s="633"/>
      <c r="O215" s="159">
        <f>IF($B$210=0,J215,0)</f>
        <v>0</v>
      </c>
      <c r="P215" s="156">
        <f t="shared" ref="P215:AI215" si="63">IF(OR(($B$210+YEAR($I$1))=P212,($B$208+$B$210+YEAR($I$1))=P212,($B$208*2+$B$210+YEAR($I$1))=P212,($B$208*3+$B$210+YEAR($I$1))=P212,($B$208*4+$B$210+YEAR($I$1))=P212,($B$208*5+$B$210+YEAR($I$1))=P212),$G$215*$I$215,0)</f>
        <v>0</v>
      </c>
      <c r="Q215" s="156">
        <f t="shared" si="63"/>
        <v>0</v>
      </c>
      <c r="R215" s="156">
        <f t="shared" si="63"/>
        <v>0</v>
      </c>
      <c r="S215" s="156">
        <f t="shared" si="63"/>
        <v>0</v>
      </c>
      <c r="T215" s="156">
        <f t="shared" si="63"/>
        <v>0</v>
      </c>
      <c r="U215" s="156">
        <f t="shared" si="63"/>
        <v>0</v>
      </c>
      <c r="V215" s="156">
        <f t="shared" si="63"/>
        <v>0</v>
      </c>
      <c r="W215" s="156">
        <f t="shared" si="63"/>
        <v>0</v>
      </c>
      <c r="X215" s="156">
        <f t="shared" si="63"/>
        <v>0</v>
      </c>
      <c r="Y215" s="156">
        <f t="shared" si="63"/>
        <v>0</v>
      </c>
      <c r="Z215" s="156">
        <f t="shared" si="63"/>
        <v>0</v>
      </c>
      <c r="AA215" s="156">
        <f t="shared" si="63"/>
        <v>0</v>
      </c>
      <c r="AB215" s="156">
        <f t="shared" si="63"/>
        <v>0</v>
      </c>
      <c r="AC215" s="156">
        <f t="shared" si="63"/>
        <v>0</v>
      </c>
      <c r="AD215" s="156">
        <f t="shared" si="63"/>
        <v>0</v>
      </c>
      <c r="AE215" s="156">
        <f t="shared" si="63"/>
        <v>0</v>
      </c>
      <c r="AF215" s="156">
        <f t="shared" si="63"/>
        <v>0</v>
      </c>
      <c r="AG215" s="156">
        <f t="shared" si="63"/>
        <v>0</v>
      </c>
      <c r="AH215" s="156">
        <f t="shared" si="63"/>
        <v>0</v>
      </c>
      <c r="AI215" s="156">
        <f t="shared" si="63"/>
        <v>0</v>
      </c>
      <c r="AJ215" s="156">
        <f>SUM(P215:AI215)</f>
        <v>0</v>
      </c>
      <c r="AK215" s="183">
        <f>IF((AJ215-AJ214)&lt;0,0,(AJ215-AJ214))</f>
        <v>0</v>
      </c>
      <c r="AL215" s="183"/>
      <c r="AM215" s="183"/>
      <c r="AN215" s="183"/>
      <c r="AO215" s="183"/>
    </row>
    <row r="216" spans="1:41" ht="13.15" customHeight="1" thickBot="1">
      <c r="A216" s="196" t="s">
        <v>447</v>
      </c>
    </row>
    <row r="217" spans="1:41" ht="14.45" thickBot="1">
      <c r="A217" s="640" t="s">
        <v>397</v>
      </c>
      <c r="B217" s="641"/>
      <c r="C217" s="641"/>
      <c r="D217" s="641"/>
      <c r="E217" s="641"/>
      <c r="F217" s="641"/>
      <c r="G217" s="641"/>
      <c r="H217" s="641"/>
      <c r="I217" s="641"/>
      <c r="J217" s="641"/>
      <c r="K217" s="641"/>
      <c r="L217" s="641"/>
      <c r="M217" s="641"/>
      <c r="N217" s="642"/>
    </row>
    <row r="218" spans="1:41" ht="15">
      <c r="A218" s="164" t="s">
        <v>351</v>
      </c>
      <c r="B218" s="450">
        <v>18</v>
      </c>
      <c r="C218" s="165"/>
      <c r="D218" s="662" t="s">
        <v>272</v>
      </c>
      <c r="E218" s="663"/>
      <c r="F218" s="649"/>
      <c r="G218" s="650"/>
      <c r="H218" s="650"/>
      <c r="I218" s="650"/>
      <c r="J218" s="650"/>
      <c r="K218" s="650"/>
      <c r="L218" s="650"/>
      <c r="M218" s="650"/>
      <c r="N218" s="651"/>
    </row>
    <row r="219" spans="1:41" ht="15.6" thickBot="1">
      <c r="A219" s="163" t="s">
        <v>353</v>
      </c>
      <c r="B219" s="451">
        <v>1995</v>
      </c>
      <c r="C219" s="162"/>
      <c r="D219" s="664"/>
      <c r="E219" s="665"/>
      <c r="F219" s="652"/>
      <c r="G219" s="653"/>
      <c r="H219" s="653"/>
      <c r="I219" s="653"/>
      <c r="J219" s="653"/>
      <c r="K219" s="653"/>
      <c r="L219" s="653"/>
      <c r="M219" s="653"/>
      <c r="N219" s="654"/>
    </row>
    <row r="220" spans="1:41" ht="15.6" thickBot="1">
      <c r="A220" s="171" t="s">
        <v>355</v>
      </c>
      <c r="B220" s="172">
        <f>IF(B218-((YEAR(I1))-B219)&gt;0,(B218-((YEAR(I1))-B219)),0)</f>
        <v>3</v>
      </c>
      <c r="C220" s="173"/>
      <c r="D220" s="666"/>
      <c r="E220" s="667"/>
      <c r="F220" s="643"/>
      <c r="G220" s="644"/>
      <c r="H220" s="644"/>
      <c r="I220" s="644"/>
      <c r="J220" s="644"/>
      <c r="K220" s="644"/>
      <c r="L220" s="644"/>
      <c r="M220" s="644"/>
      <c r="N220" s="645"/>
      <c r="O220" s="640" t="str">
        <f>A217</f>
        <v>Site-Other 4 (Specify)</v>
      </c>
      <c r="P220" s="641"/>
      <c r="Q220" s="641"/>
      <c r="R220" s="641"/>
      <c r="S220" s="641"/>
      <c r="T220" s="641"/>
      <c r="U220" s="641"/>
      <c r="V220" s="641"/>
      <c r="W220" s="641"/>
      <c r="X220" s="641"/>
      <c r="Y220" s="642"/>
      <c r="Z220" s="640" t="str">
        <f>A217</f>
        <v>Site-Other 4 (Specify)</v>
      </c>
      <c r="AA220" s="641"/>
      <c r="AB220" s="641"/>
      <c r="AC220" s="641"/>
      <c r="AD220" s="641"/>
      <c r="AE220" s="641"/>
      <c r="AF220" s="641"/>
      <c r="AG220" s="641"/>
      <c r="AH220" s="641"/>
      <c r="AI220" s="641"/>
      <c r="AJ220" s="642"/>
    </row>
    <row r="221" spans="1:41">
      <c r="A221" s="646" t="s">
        <v>357</v>
      </c>
      <c r="B221" s="647"/>
      <c r="C221" s="647"/>
      <c r="D221" s="636"/>
      <c r="E221" s="636"/>
      <c r="F221" s="636"/>
      <c r="G221" s="636" t="s">
        <v>358</v>
      </c>
      <c r="H221" s="636" t="s">
        <v>359</v>
      </c>
      <c r="I221" s="636" t="s">
        <v>360</v>
      </c>
      <c r="J221" s="636" t="s">
        <v>361</v>
      </c>
      <c r="K221" s="636" t="s">
        <v>362</v>
      </c>
      <c r="L221" s="636" t="s">
        <v>363</v>
      </c>
      <c r="M221" s="636" t="s">
        <v>364</v>
      </c>
      <c r="N221" s="638" t="s">
        <v>365</v>
      </c>
      <c r="O221" s="672" t="s">
        <v>366</v>
      </c>
      <c r="P221" s="167" t="s">
        <v>367</v>
      </c>
      <c r="Q221" s="167" t="s">
        <v>368</v>
      </c>
      <c r="R221" s="167" t="s">
        <v>369</v>
      </c>
      <c r="S221" s="167" t="s">
        <v>370</v>
      </c>
      <c r="T221" s="167" t="s">
        <v>371</v>
      </c>
      <c r="U221" s="167" t="s">
        <v>372</v>
      </c>
      <c r="V221" s="167" t="s">
        <v>373</v>
      </c>
      <c r="W221" s="167" t="s">
        <v>374</v>
      </c>
      <c r="X221" s="167" t="s">
        <v>375</v>
      </c>
      <c r="Y221" s="168" t="s">
        <v>376</v>
      </c>
      <c r="Z221" s="178" t="s">
        <v>377</v>
      </c>
      <c r="AA221" s="179" t="s">
        <v>378</v>
      </c>
      <c r="AB221" s="179" t="s">
        <v>379</v>
      </c>
      <c r="AC221" s="179" t="s">
        <v>380</v>
      </c>
      <c r="AD221" s="179" t="s">
        <v>381</v>
      </c>
      <c r="AE221" s="179" t="s">
        <v>382</v>
      </c>
      <c r="AF221" s="179" t="s">
        <v>383</v>
      </c>
      <c r="AG221" s="179" t="s">
        <v>384</v>
      </c>
      <c r="AH221" s="179" t="s">
        <v>385</v>
      </c>
      <c r="AI221" s="180" t="s">
        <v>386</v>
      </c>
      <c r="AJ221" s="674" t="s">
        <v>387</v>
      </c>
    </row>
    <row r="222" spans="1:41">
      <c r="A222" s="648"/>
      <c r="B222" s="637"/>
      <c r="C222" s="637"/>
      <c r="D222" s="637"/>
      <c r="E222" s="637"/>
      <c r="F222" s="637"/>
      <c r="G222" s="637"/>
      <c r="H222" s="637"/>
      <c r="I222" s="637"/>
      <c r="J222" s="637"/>
      <c r="K222" s="637"/>
      <c r="L222" s="637"/>
      <c r="M222" s="637"/>
      <c r="N222" s="639"/>
      <c r="O222" s="673"/>
      <c r="P222" s="166">
        <f>YEAR($I$1)+1</f>
        <v>2011</v>
      </c>
      <c r="Q222" s="166">
        <f>YEAR($I$1)+2</f>
        <v>2012</v>
      </c>
      <c r="R222" s="166">
        <f>YEAR($I$1)+3</f>
        <v>2013</v>
      </c>
      <c r="S222" s="166">
        <f>YEAR($I$1)+4</f>
        <v>2014</v>
      </c>
      <c r="T222" s="166">
        <f>YEAR($I$1)+5</f>
        <v>2015</v>
      </c>
      <c r="U222" s="166">
        <f>YEAR($I$1)+6</f>
        <v>2016</v>
      </c>
      <c r="V222" s="166">
        <f>YEAR($I$1)+7</f>
        <v>2017</v>
      </c>
      <c r="W222" s="166">
        <f>YEAR($I$1)+8</f>
        <v>2018</v>
      </c>
      <c r="X222" s="166">
        <f>YEAR($I$1)+9</f>
        <v>2019</v>
      </c>
      <c r="Y222" s="169">
        <f>YEAR($I$1)+10</f>
        <v>2020</v>
      </c>
      <c r="Z222" s="174">
        <f>YEAR($I$1)+11</f>
        <v>2021</v>
      </c>
      <c r="AA222" s="166">
        <f>YEAR($I$1)+12</f>
        <v>2022</v>
      </c>
      <c r="AB222" s="166">
        <f>YEAR($I$1)+13</f>
        <v>2023</v>
      </c>
      <c r="AC222" s="166">
        <f>YEAR($I$1)+14</f>
        <v>2024</v>
      </c>
      <c r="AD222" s="166">
        <f>YEAR($I$1)+15</f>
        <v>2025</v>
      </c>
      <c r="AE222" s="166">
        <f>YEAR($I$1)+16</f>
        <v>2026</v>
      </c>
      <c r="AF222" s="166">
        <f>YEAR($I$1)+17</f>
        <v>2027</v>
      </c>
      <c r="AG222" s="166">
        <f>YEAR($I$1)+18</f>
        <v>2028</v>
      </c>
      <c r="AH222" s="166">
        <f>YEAR($I$1)+19</f>
        <v>2029</v>
      </c>
      <c r="AI222" s="175">
        <f>YEAR($I$1)+20</f>
        <v>2030</v>
      </c>
      <c r="AJ222" s="675"/>
    </row>
    <row r="223" spans="1:41" hidden="1">
      <c r="A223" s="623" t="str">
        <f>"Existing "&amp;A217</f>
        <v>Existing Site-Other 4 (Specify)</v>
      </c>
      <c r="B223" s="624"/>
      <c r="C223" s="624"/>
      <c r="D223" s="624"/>
      <c r="E223" s="624"/>
      <c r="F223" s="624"/>
      <c r="G223" s="170"/>
      <c r="H223" s="154"/>
      <c r="I223" s="155">
        <v>0</v>
      </c>
      <c r="J223" s="156">
        <f>G223*I223</f>
        <v>0</v>
      </c>
      <c r="K223" s="625" t="s">
        <v>390</v>
      </c>
      <c r="L223" s="626"/>
      <c r="M223" s="659" t="str">
        <f>IF(OR(ISERROR(B219+B218*(1-(Controls!$B$28))),(B219+B218*(1-(Controls!$B$28)))=0),"",IF((B219+B218*(1-(Controls!$B$28)))&lt;=StartInput!$F$25,"Replace","Evaluate"))</f>
        <v>Evaluate</v>
      </c>
      <c r="N223" s="631" t="s">
        <v>205</v>
      </c>
      <c r="O223" s="159">
        <f>IF($B$220=0,J223,0)</f>
        <v>0</v>
      </c>
      <c r="P223" s="156">
        <f t="shared" ref="P223:AI223" si="64">IF(OR(($B$220+YEAR($I$1))=P222,($B$218+$B$220+YEAR($I$1))=P222,($B$218*2+$B$220+YEAR($I$1))=P222,($B$218*3+$B$220+YEAR($I$1))=P222,($B$218*4+$B$220+YEAR($I$1))=P222,($B$218*5+$B$220+YEAR($I$1))=P222),$G$223*$I$223,0)</f>
        <v>0</v>
      </c>
      <c r="Q223" s="156">
        <f t="shared" si="64"/>
        <v>0</v>
      </c>
      <c r="R223" s="156">
        <f t="shared" si="64"/>
        <v>0</v>
      </c>
      <c r="S223" s="156">
        <f t="shared" si="64"/>
        <v>0</v>
      </c>
      <c r="T223" s="156">
        <f t="shared" si="64"/>
        <v>0</v>
      </c>
      <c r="U223" s="156">
        <f t="shared" si="64"/>
        <v>0</v>
      </c>
      <c r="V223" s="156">
        <f t="shared" si="64"/>
        <v>0</v>
      </c>
      <c r="W223" s="156">
        <f t="shared" si="64"/>
        <v>0</v>
      </c>
      <c r="X223" s="156">
        <f t="shared" si="64"/>
        <v>0</v>
      </c>
      <c r="Y223" s="156">
        <f t="shared" si="64"/>
        <v>0</v>
      </c>
      <c r="Z223" s="156">
        <f t="shared" si="64"/>
        <v>0</v>
      </c>
      <c r="AA223" s="156">
        <f t="shared" si="64"/>
        <v>0</v>
      </c>
      <c r="AB223" s="156">
        <f t="shared" si="64"/>
        <v>0</v>
      </c>
      <c r="AC223" s="156">
        <f t="shared" si="64"/>
        <v>0</v>
      </c>
      <c r="AD223" s="156">
        <f t="shared" si="64"/>
        <v>0</v>
      </c>
      <c r="AE223" s="156">
        <f t="shared" si="64"/>
        <v>0</v>
      </c>
      <c r="AF223" s="156">
        <f t="shared" si="64"/>
        <v>0</v>
      </c>
      <c r="AG223" s="156">
        <f t="shared" si="64"/>
        <v>0</v>
      </c>
      <c r="AH223" s="156">
        <f t="shared" si="64"/>
        <v>0</v>
      </c>
      <c r="AI223" s="156">
        <f t="shared" si="64"/>
        <v>0</v>
      </c>
      <c r="AJ223" s="156">
        <f>SUM(P223:AI223)</f>
        <v>0</v>
      </c>
    </row>
    <row r="224" spans="1:41">
      <c r="A224" s="623" t="str">
        <f>"Standard "&amp;A217</f>
        <v>Standard Site-Other 4 (Specify)</v>
      </c>
      <c r="B224" s="624"/>
      <c r="C224" s="624"/>
      <c r="D224" s="624"/>
      <c r="E224" s="624"/>
      <c r="F224" s="624"/>
      <c r="G224" s="452">
        <v>0</v>
      </c>
      <c r="H224" s="459"/>
      <c r="I224" s="454">
        <v>0</v>
      </c>
      <c r="J224" s="156">
        <f>G224*I224</f>
        <v>0</v>
      </c>
      <c r="K224" s="627"/>
      <c r="L224" s="628"/>
      <c r="M224" s="660"/>
      <c r="N224" s="632"/>
      <c r="O224" s="159">
        <f>IF($B$220=0,J224,0)</f>
        <v>0</v>
      </c>
      <c r="P224" s="156">
        <f t="shared" ref="P224:AI224" si="65">IF(OR(($B$220+YEAR($I$1))=P222,($B$218+$B$220+YEAR($I$1))=P222,($B$218*2+$B$220+YEAR($I$1))=P222,($B$218*3+$B$220+YEAR($I$1))=P222,($B$218*4+$B$220+YEAR($I$1))=P222,($B$218*5+$B$220+YEAR($I$1))=P222),$G$224*$I$224,0)</f>
        <v>0</v>
      </c>
      <c r="Q224" s="156">
        <f t="shared" si="65"/>
        <v>0</v>
      </c>
      <c r="R224" s="156">
        <f t="shared" si="65"/>
        <v>0</v>
      </c>
      <c r="S224" s="156">
        <f t="shared" si="65"/>
        <v>0</v>
      </c>
      <c r="T224" s="156">
        <f t="shared" si="65"/>
        <v>0</v>
      </c>
      <c r="U224" s="156">
        <f t="shared" si="65"/>
        <v>0</v>
      </c>
      <c r="V224" s="156">
        <f t="shared" si="65"/>
        <v>0</v>
      </c>
      <c r="W224" s="156">
        <f t="shared" si="65"/>
        <v>0</v>
      </c>
      <c r="X224" s="156">
        <f t="shared" si="65"/>
        <v>0</v>
      </c>
      <c r="Y224" s="156">
        <f t="shared" si="65"/>
        <v>0</v>
      </c>
      <c r="Z224" s="156">
        <f t="shared" si="65"/>
        <v>0</v>
      </c>
      <c r="AA224" s="156">
        <f t="shared" si="65"/>
        <v>0</v>
      </c>
      <c r="AB224" s="156">
        <f t="shared" si="65"/>
        <v>0</v>
      </c>
      <c r="AC224" s="156">
        <f t="shared" si="65"/>
        <v>0</v>
      </c>
      <c r="AD224" s="156">
        <f t="shared" si="65"/>
        <v>0</v>
      </c>
      <c r="AE224" s="156">
        <f t="shared" si="65"/>
        <v>0</v>
      </c>
      <c r="AF224" s="156">
        <f t="shared" si="65"/>
        <v>0</v>
      </c>
      <c r="AG224" s="156">
        <f t="shared" si="65"/>
        <v>0</v>
      </c>
      <c r="AH224" s="156">
        <f t="shared" si="65"/>
        <v>0</v>
      </c>
      <c r="AI224" s="156">
        <f t="shared" si="65"/>
        <v>0</v>
      </c>
      <c r="AJ224" s="156">
        <f>SUM(P224:AI224)</f>
        <v>0</v>
      </c>
      <c r="AK224" s="148" t="s">
        <v>391</v>
      </c>
    </row>
    <row r="225" spans="1:41" ht="14.45" thickBot="1">
      <c r="A225" s="634" t="str">
        <f>"Green Replacement "&amp;A217</f>
        <v>Green Replacement Site-Other 4 (Specify)</v>
      </c>
      <c r="B225" s="635"/>
      <c r="C225" s="635"/>
      <c r="D225" s="635"/>
      <c r="E225" s="635"/>
      <c r="F225" s="635"/>
      <c r="G225" s="202">
        <f>G224</f>
        <v>0</v>
      </c>
      <c r="H225" s="204">
        <f>H224</f>
        <v>0</v>
      </c>
      <c r="I225" s="455">
        <v>0</v>
      </c>
      <c r="J225" s="161">
        <f>G225*I225</f>
        <v>0</v>
      </c>
      <c r="K225" s="629"/>
      <c r="L225" s="630"/>
      <c r="M225" s="661"/>
      <c r="N225" s="633"/>
      <c r="O225" s="159">
        <f>IF($B$220=0,J225,0)</f>
        <v>0</v>
      </c>
      <c r="P225" s="156">
        <f t="shared" ref="P225:AI225" si="66">IF(OR(($B$220+YEAR($I$1))=P222,($B$218+$B$220+YEAR($I$1))=P222,($B$218*2+$B$220+YEAR($I$1))=P222,($B$218*3+$B$220+YEAR($I$1))=P222,($B$218*4+$B$220+YEAR($I$1))=P222,($B$218*5+$B$220+YEAR($I$1))=P222),$G$225*$I$225,0)</f>
        <v>0</v>
      </c>
      <c r="Q225" s="156">
        <f t="shared" si="66"/>
        <v>0</v>
      </c>
      <c r="R225" s="156">
        <f t="shared" si="66"/>
        <v>0</v>
      </c>
      <c r="S225" s="156">
        <f t="shared" si="66"/>
        <v>0</v>
      </c>
      <c r="T225" s="156">
        <f t="shared" si="66"/>
        <v>0</v>
      </c>
      <c r="U225" s="156">
        <f t="shared" si="66"/>
        <v>0</v>
      </c>
      <c r="V225" s="156">
        <f t="shared" si="66"/>
        <v>0</v>
      </c>
      <c r="W225" s="156">
        <f t="shared" si="66"/>
        <v>0</v>
      </c>
      <c r="X225" s="156">
        <f t="shared" si="66"/>
        <v>0</v>
      </c>
      <c r="Y225" s="156">
        <f t="shared" si="66"/>
        <v>0</v>
      </c>
      <c r="Z225" s="156">
        <f t="shared" si="66"/>
        <v>0</v>
      </c>
      <c r="AA225" s="156">
        <f t="shared" si="66"/>
        <v>0</v>
      </c>
      <c r="AB225" s="156">
        <f t="shared" si="66"/>
        <v>0</v>
      </c>
      <c r="AC225" s="156">
        <f t="shared" si="66"/>
        <v>0</v>
      </c>
      <c r="AD225" s="156">
        <f t="shared" si="66"/>
        <v>0</v>
      </c>
      <c r="AE225" s="156">
        <f t="shared" si="66"/>
        <v>0</v>
      </c>
      <c r="AF225" s="156">
        <f t="shared" si="66"/>
        <v>0</v>
      </c>
      <c r="AG225" s="156">
        <f t="shared" si="66"/>
        <v>0</v>
      </c>
      <c r="AH225" s="156">
        <f t="shared" si="66"/>
        <v>0</v>
      </c>
      <c r="AI225" s="156">
        <f t="shared" si="66"/>
        <v>0</v>
      </c>
      <c r="AJ225" s="156">
        <f>SUM(P225:AI225)</f>
        <v>0</v>
      </c>
      <c r="AK225" s="183">
        <f>IF((AJ225-AJ224)&lt;0,0,(AJ225-AJ224))</f>
        <v>0</v>
      </c>
      <c r="AL225" s="183"/>
      <c r="AM225" s="183"/>
      <c r="AN225" s="183"/>
      <c r="AO225" s="183"/>
    </row>
    <row r="226" spans="1:41" ht="13.15" customHeight="1" thickBot="1">
      <c r="A226" s="196" t="s">
        <v>448</v>
      </c>
    </row>
    <row r="227" spans="1:41" ht="14.45" thickBot="1">
      <c r="A227" s="640" t="s">
        <v>398</v>
      </c>
      <c r="B227" s="641"/>
      <c r="C227" s="641"/>
      <c r="D227" s="641"/>
      <c r="E227" s="641"/>
      <c r="F227" s="641"/>
      <c r="G227" s="641"/>
      <c r="H227" s="641"/>
      <c r="I227" s="641"/>
      <c r="J227" s="641"/>
      <c r="K227" s="641"/>
      <c r="L227" s="641"/>
      <c r="M227" s="641"/>
      <c r="N227" s="642"/>
    </row>
    <row r="228" spans="1:41" ht="15">
      <c r="A228" s="164" t="s">
        <v>351</v>
      </c>
      <c r="B228" s="450">
        <v>19</v>
      </c>
      <c r="C228" s="165"/>
      <c r="D228" s="662" t="s">
        <v>272</v>
      </c>
      <c r="E228" s="663"/>
      <c r="F228" s="649"/>
      <c r="G228" s="650"/>
      <c r="H228" s="650"/>
      <c r="I228" s="650"/>
      <c r="J228" s="650"/>
      <c r="K228" s="650"/>
      <c r="L228" s="650"/>
      <c r="M228" s="650"/>
      <c r="N228" s="651"/>
    </row>
    <row r="229" spans="1:41" ht="15.6" thickBot="1">
      <c r="A229" s="163" t="s">
        <v>353</v>
      </c>
      <c r="B229" s="451">
        <v>1995</v>
      </c>
      <c r="C229" s="162"/>
      <c r="D229" s="664"/>
      <c r="E229" s="665"/>
      <c r="F229" s="652"/>
      <c r="G229" s="653"/>
      <c r="H229" s="653"/>
      <c r="I229" s="653"/>
      <c r="J229" s="653"/>
      <c r="K229" s="653"/>
      <c r="L229" s="653"/>
      <c r="M229" s="653"/>
      <c r="N229" s="654"/>
    </row>
    <row r="230" spans="1:41" ht="15.6" thickBot="1">
      <c r="A230" s="171" t="s">
        <v>355</v>
      </c>
      <c r="B230" s="172">
        <f>IF(B228-((YEAR(I1))-B229)&gt;0,(B228-((YEAR(I1))-B229)),0)</f>
        <v>4</v>
      </c>
      <c r="C230" s="173"/>
      <c r="D230" s="666"/>
      <c r="E230" s="667"/>
      <c r="F230" s="643"/>
      <c r="G230" s="644"/>
      <c r="H230" s="644"/>
      <c r="I230" s="644"/>
      <c r="J230" s="644"/>
      <c r="K230" s="644"/>
      <c r="L230" s="644"/>
      <c r="M230" s="644"/>
      <c r="N230" s="645"/>
      <c r="O230" s="640" t="str">
        <f>A227</f>
        <v>Site-Other 5 (Specify)</v>
      </c>
      <c r="P230" s="641"/>
      <c r="Q230" s="641"/>
      <c r="R230" s="641"/>
      <c r="S230" s="641"/>
      <c r="T230" s="641"/>
      <c r="U230" s="641"/>
      <c r="V230" s="641"/>
      <c r="W230" s="641"/>
      <c r="X230" s="641"/>
      <c r="Y230" s="642"/>
      <c r="Z230" s="640" t="str">
        <f>A227</f>
        <v>Site-Other 5 (Specify)</v>
      </c>
      <c r="AA230" s="641"/>
      <c r="AB230" s="641"/>
      <c r="AC230" s="641"/>
      <c r="AD230" s="641"/>
      <c r="AE230" s="641"/>
      <c r="AF230" s="641"/>
      <c r="AG230" s="641"/>
      <c r="AH230" s="641"/>
      <c r="AI230" s="641"/>
      <c r="AJ230" s="642"/>
    </row>
    <row r="231" spans="1:41">
      <c r="A231" s="646" t="s">
        <v>357</v>
      </c>
      <c r="B231" s="647"/>
      <c r="C231" s="647"/>
      <c r="D231" s="636"/>
      <c r="E231" s="636"/>
      <c r="F231" s="636"/>
      <c r="G231" s="636" t="s">
        <v>358</v>
      </c>
      <c r="H231" s="636" t="s">
        <v>359</v>
      </c>
      <c r="I231" s="636" t="s">
        <v>360</v>
      </c>
      <c r="J231" s="636" t="s">
        <v>361</v>
      </c>
      <c r="K231" s="636" t="s">
        <v>362</v>
      </c>
      <c r="L231" s="636" t="s">
        <v>363</v>
      </c>
      <c r="M231" s="636" t="s">
        <v>364</v>
      </c>
      <c r="N231" s="638" t="s">
        <v>365</v>
      </c>
      <c r="O231" s="672" t="s">
        <v>366</v>
      </c>
      <c r="P231" s="167" t="s">
        <v>367</v>
      </c>
      <c r="Q231" s="167" t="s">
        <v>368</v>
      </c>
      <c r="R231" s="167" t="s">
        <v>369</v>
      </c>
      <c r="S231" s="167" t="s">
        <v>370</v>
      </c>
      <c r="T231" s="167" t="s">
        <v>371</v>
      </c>
      <c r="U231" s="167" t="s">
        <v>372</v>
      </c>
      <c r="V231" s="167" t="s">
        <v>373</v>
      </c>
      <c r="W231" s="167" t="s">
        <v>374</v>
      </c>
      <c r="X231" s="167" t="s">
        <v>375</v>
      </c>
      <c r="Y231" s="168" t="s">
        <v>376</v>
      </c>
      <c r="Z231" s="178" t="s">
        <v>377</v>
      </c>
      <c r="AA231" s="179" t="s">
        <v>378</v>
      </c>
      <c r="AB231" s="179" t="s">
        <v>379</v>
      </c>
      <c r="AC231" s="179" t="s">
        <v>380</v>
      </c>
      <c r="AD231" s="179" t="s">
        <v>381</v>
      </c>
      <c r="AE231" s="179" t="s">
        <v>382</v>
      </c>
      <c r="AF231" s="179" t="s">
        <v>383</v>
      </c>
      <c r="AG231" s="179" t="s">
        <v>384</v>
      </c>
      <c r="AH231" s="179" t="s">
        <v>385</v>
      </c>
      <c r="AI231" s="180" t="s">
        <v>386</v>
      </c>
      <c r="AJ231" s="674" t="s">
        <v>387</v>
      </c>
    </row>
    <row r="232" spans="1:41">
      <c r="A232" s="648"/>
      <c r="B232" s="637"/>
      <c r="C232" s="637"/>
      <c r="D232" s="637"/>
      <c r="E232" s="637"/>
      <c r="F232" s="637"/>
      <c r="G232" s="637"/>
      <c r="H232" s="637"/>
      <c r="I232" s="637"/>
      <c r="J232" s="637"/>
      <c r="K232" s="637"/>
      <c r="L232" s="637"/>
      <c r="M232" s="637"/>
      <c r="N232" s="639"/>
      <c r="O232" s="673"/>
      <c r="P232" s="166">
        <f>YEAR($I$1)+1</f>
        <v>2011</v>
      </c>
      <c r="Q232" s="166">
        <f>YEAR($I$1)+2</f>
        <v>2012</v>
      </c>
      <c r="R232" s="166">
        <f>YEAR($I$1)+3</f>
        <v>2013</v>
      </c>
      <c r="S232" s="166">
        <f>YEAR($I$1)+4</f>
        <v>2014</v>
      </c>
      <c r="T232" s="166">
        <f>YEAR($I$1)+5</f>
        <v>2015</v>
      </c>
      <c r="U232" s="166">
        <f>YEAR($I$1)+6</f>
        <v>2016</v>
      </c>
      <c r="V232" s="166">
        <f>YEAR($I$1)+7</f>
        <v>2017</v>
      </c>
      <c r="W232" s="166">
        <f>YEAR($I$1)+8</f>
        <v>2018</v>
      </c>
      <c r="X232" s="166">
        <f>YEAR($I$1)+9</f>
        <v>2019</v>
      </c>
      <c r="Y232" s="169">
        <f>YEAR($I$1)+10</f>
        <v>2020</v>
      </c>
      <c r="Z232" s="174">
        <f>YEAR($I$1)+11</f>
        <v>2021</v>
      </c>
      <c r="AA232" s="166">
        <f>YEAR($I$1)+12</f>
        <v>2022</v>
      </c>
      <c r="AB232" s="166">
        <f>YEAR($I$1)+13</f>
        <v>2023</v>
      </c>
      <c r="AC232" s="166">
        <f>YEAR($I$1)+14</f>
        <v>2024</v>
      </c>
      <c r="AD232" s="166">
        <f>YEAR($I$1)+15</f>
        <v>2025</v>
      </c>
      <c r="AE232" s="166">
        <f>YEAR($I$1)+16</f>
        <v>2026</v>
      </c>
      <c r="AF232" s="166">
        <f>YEAR($I$1)+17</f>
        <v>2027</v>
      </c>
      <c r="AG232" s="166">
        <f>YEAR($I$1)+18</f>
        <v>2028</v>
      </c>
      <c r="AH232" s="166">
        <f>YEAR($I$1)+19</f>
        <v>2029</v>
      </c>
      <c r="AI232" s="175">
        <f>YEAR($I$1)+20</f>
        <v>2030</v>
      </c>
      <c r="AJ232" s="675"/>
    </row>
    <row r="233" spans="1:41" hidden="1">
      <c r="A233" s="623" t="str">
        <f>"Existing "&amp;A227</f>
        <v>Existing Site-Other 5 (Specify)</v>
      </c>
      <c r="B233" s="624"/>
      <c r="C233" s="624"/>
      <c r="D233" s="624"/>
      <c r="E233" s="624"/>
      <c r="F233" s="624"/>
      <c r="G233" s="170"/>
      <c r="H233" s="154"/>
      <c r="I233" s="155">
        <v>0</v>
      </c>
      <c r="J233" s="156">
        <f>G233*I233</f>
        <v>0</v>
      </c>
      <c r="K233" s="625" t="s">
        <v>390</v>
      </c>
      <c r="L233" s="626"/>
      <c r="M233" s="659" t="str">
        <f>IF(OR(ISERROR(B229+B228*(1-(Controls!$B$28))),(B229+B228*(1-(Controls!$B$28)))=0),"",IF((B229+B228*(1-(Controls!$B$28)))&lt;=StartInput!$F$25,"Replace","Evaluate"))</f>
        <v>Evaluate</v>
      </c>
      <c r="N233" s="631" t="s">
        <v>205</v>
      </c>
      <c r="O233" s="159">
        <f>IF($B$230=0,J233,0)</f>
        <v>0</v>
      </c>
      <c r="P233" s="156">
        <f t="shared" ref="P233:AI233" si="67">IF(OR(($B$230+YEAR($I$1))=P232,($B$228+$B$230+YEAR($I$1))=P232,($B$228*2+$B$230+YEAR($I$1))=P232,($B$228*3+$B$230+YEAR($I$1))=P232,($B$228*4+$B$230+YEAR($I$1))=P232,($B$228*5+$B$230+YEAR($I$1))=P232),$G$233*$I$233,0)</f>
        <v>0</v>
      </c>
      <c r="Q233" s="156">
        <f t="shared" si="67"/>
        <v>0</v>
      </c>
      <c r="R233" s="156">
        <f t="shared" si="67"/>
        <v>0</v>
      </c>
      <c r="S233" s="156">
        <f t="shared" si="67"/>
        <v>0</v>
      </c>
      <c r="T233" s="156">
        <f t="shared" si="67"/>
        <v>0</v>
      </c>
      <c r="U233" s="156">
        <f t="shared" si="67"/>
        <v>0</v>
      </c>
      <c r="V233" s="156">
        <f t="shared" si="67"/>
        <v>0</v>
      </c>
      <c r="W233" s="156">
        <f t="shared" si="67"/>
        <v>0</v>
      </c>
      <c r="X233" s="156">
        <f t="shared" si="67"/>
        <v>0</v>
      </c>
      <c r="Y233" s="156">
        <f t="shared" si="67"/>
        <v>0</v>
      </c>
      <c r="Z233" s="156">
        <f t="shared" si="67"/>
        <v>0</v>
      </c>
      <c r="AA233" s="156">
        <f t="shared" si="67"/>
        <v>0</v>
      </c>
      <c r="AB233" s="156">
        <f t="shared" si="67"/>
        <v>0</v>
      </c>
      <c r="AC233" s="156">
        <f t="shared" si="67"/>
        <v>0</v>
      </c>
      <c r="AD233" s="156">
        <f t="shared" si="67"/>
        <v>0</v>
      </c>
      <c r="AE233" s="156">
        <f t="shared" si="67"/>
        <v>0</v>
      </c>
      <c r="AF233" s="156">
        <f t="shared" si="67"/>
        <v>0</v>
      </c>
      <c r="AG233" s="156">
        <f t="shared" si="67"/>
        <v>0</v>
      </c>
      <c r="AH233" s="156">
        <f t="shared" si="67"/>
        <v>0</v>
      </c>
      <c r="AI233" s="156">
        <f t="shared" si="67"/>
        <v>0</v>
      </c>
      <c r="AJ233" s="156">
        <f>SUM(P233:AI233)</f>
        <v>0</v>
      </c>
    </row>
    <row r="234" spans="1:41">
      <c r="A234" s="623" t="str">
        <f>"Standard "&amp;A227</f>
        <v>Standard Site-Other 5 (Specify)</v>
      </c>
      <c r="B234" s="624"/>
      <c r="C234" s="624"/>
      <c r="D234" s="624"/>
      <c r="E234" s="624"/>
      <c r="F234" s="624"/>
      <c r="G234" s="452">
        <v>0</v>
      </c>
      <c r="H234" s="459"/>
      <c r="I234" s="454">
        <v>0</v>
      </c>
      <c r="J234" s="156">
        <f>G234*I234</f>
        <v>0</v>
      </c>
      <c r="K234" s="627"/>
      <c r="L234" s="628"/>
      <c r="M234" s="660"/>
      <c r="N234" s="632"/>
      <c r="O234" s="159">
        <f>IF($B$230=0,J234,0)</f>
        <v>0</v>
      </c>
      <c r="P234" s="156">
        <f t="shared" ref="P234:AI234" si="68">IF(OR(($B$230+YEAR($I$1))=P232,($B$228+$B$230+YEAR($I$1))=P232,($B$228*2+$B$230+YEAR($I$1))=P232,($B$228*3+$B$230+YEAR($I$1))=P232,($B$228*4+$B$230+YEAR($I$1))=P232,($B$228*5+$B$230+YEAR($I$1))=P232),$G$234*$I$234,0)</f>
        <v>0</v>
      </c>
      <c r="Q234" s="156">
        <f t="shared" si="68"/>
        <v>0</v>
      </c>
      <c r="R234" s="156">
        <f t="shared" si="68"/>
        <v>0</v>
      </c>
      <c r="S234" s="156">
        <f t="shared" si="68"/>
        <v>0</v>
      </c>
      <c r="T234" s="156">
        <f t="shared" si="68"/>
        <v>0</v>
      </c>
      <c r="U234" s="156">
        <f t="shared" si="68"/>
        <v>0</v>
      </c>
      <c r="V234" s="156">
        <f t="shared" si="68"/>
        <v>0</v>
      </c>
      <c r="W234" s="156">
        <f t="shared" si="68"/>
        <v>0</v>
      </c>
      <c r="X234" s="156">
        <f t="shared" si="68"/>
        <v>0</v>
      </c>
      <c r="Y234" s="156">
        <f t="shared" si="68"/>
        <v>0</v>
      </c>
      <c r="Z234" s="156">
        <f t="shared" si="68"/>
        <v>0</v>
      </c>
      <c r="AA234" s="156">
        <f t="shared" si="68"/>
        <v>0</v>
      </c>
      <c r="AB234" s="156">
        <f t="shared" si="68"/>
        <v>0</v>
      </c>
      <c r="AC234" s="156">
        <f t="shared" si="68"/>
        <v>0</v>
      </c>
      <c r="AD234" s="156">
        <f t="shared" si="68"/>
        <v>0</v>
      </c>
      <c r="AE234" s="156">
        <f t="shared" si="68"/>
        <v>0</v>
      </c>
      <c r="AF234" s="156">
        <f t="shared" si="68"/>
        <v>0</v>
      </c>
      <c r="AG234" s="156">
        <f t="shared" si="68"/>
        <v>0</v>
      </c>
      <c r="AH234" s="156">
        <f t="shared" si="68"/>
        <v>0</v>
      </c>
      <c r="AI234" s="156">
        <f t="shared" si="68"/>
        <v>0</v>
      </c>
      <c r="AJ234" s="156">
        <f>SUM(P234:AI234)</f>
        <v>0</v>
      </c>
      <c r="AK234" s="148" t="s">
        <v>391</v>
      </c>
    </row>
    <row r="235" spans="1:41" ht="14.45" thickBot="1">
      <c r="A235" s="634" t="str">
        <f>"Green Replacement "&amp;A227</f>
        <v>Green Replacement Site-Other 5 (Specify)</v>
      </c>
      <c r="B235" s="635"/>
      <c r="C235" s="635"/>
      <c r="D235" s="635"/>
      <c r="E235" s="635"/>
      <c r="F235" s="635"/>
      <c r="G235" s="202">
        <f>G234</f>
        <v>0</v>
      </c>
      <c r="H235" s="204">
        <f>H234</f>
        <v>0</v>
      </c>
      <c r="I235" s="455">
        <v>0</v>
      </c>
      <c r="J235" s="161">
        <f>G235*I235</f>
        <v>0</v>
      </c>
      <c r="K235" s="629"/>
      <c r="L235" s="630"/>
      <c r="M235" s="661"/>
      <c r="N235" s="633"/>
      <c r="O235" s="159">
        <f>IF($B$230=0,J235,0)</f>
        <v>0</v>
      </c>
      <c r="P235" s="156">
        <f t="shared" ref="P235:AI235" si="69">IF(OR(($B$230+YEAR($I$1))=P232,($B$228+$B$230+YEAR($I$1))=P232,($B$228*2+$B$230+YEAR($I$1))=P232,($B$228*3+$B$230+YEAR($I$1))=P232,($B$228*4+$B$230+YEAR($I$1))=P232,($B$228*5+$B$230+YEAR($I$1))=P232),$G$235*$I$235,0)</f>
        <v>0</v>
      </c>
      <c r="Q235" s="156">
        <f t="shared" si="69"/>
        <v>0</v>
      </c>
      <c r="R235" s="156">
        <f t="shared" si="69"/>
        <v>0</v>
      </c>
      <c r="S235" s="156">
        <f t="shared" si="69"/>
        <v>0</v>
      </c>
      <c r="T235" s="156">
        <f t="shared" si="69"/>
        <v>0</v>
      </c>
      <c r="U235" s="156">
        <f t="shared" si="69"/>
        <v>0</v>
      </c>
      <c r="V235" s="156">
        <f t="shared" si="69"/>
        <v>0</v>
      </c>
      <c r="W235" s="156">
        <f t="shared" si="69"/>
        <v>0</v>
      </c>
      <c r="X235" s="156">
        <f t="shared" si="69"/>
        <v>0</v>
      </c>
      <c r="Y235" s="156">
        <f t="shared" si="69"/>
        <v>0</v>
      </c>
      <c r="Z235" s="156">
        <f t="shared" si="69"/>
        <v>0</v>
      </c>
      <c r="AA235" s="156">
        <f t="shared" si="69"/>
        <v>0</v>
      </c>
      <c r="AB235" s="156">
        <f t="shared" si="69"/>
        <v>0</v>
      </c>
      <c r="AC235" s="156">
        <f t="shared" si="69"/>
        <v>0</v>
      </c>
      <c r="AD235" s="156">
        <f t="shared" si="69"/>
        <v>0</v>
      </c>
      <c r="AE235" s="156">
        <f t="shared" si="69"/>
        <v>0</v>
      </c>
      <c r="AF235" s="156">
        <f t="shared" si="69"/>
        <v>0</v>
      </c>
      <c r="AG235" s="156">
        <f t="shared" si="69"/>
        <v>0</v>
      </c>
      <c r="AH235" s="156">
        <f t="shared" si="69"/>
        <v>0</v>
      </c>
      <c r="AI235" s="156">
        <f t="shared" si="69"/>
        <v>0</v>
      </c>
      <c r="AJ235" s="156">
        <f>SUM(P235:AI235)</f>
        <v>0</v>
      </c>
      <c r="AK235" s="183">
        <f>IF((AJ235-AJ234)&lt;0,0,(AJ235-AJ234))</f>
        <v>0</v>
      </c>
      <c r="AL235" s="183"/>
      <c r="AM235" s="183"/>
      <c r="AN235" s="183"/>
      <c r="AO235" s="183"/>
    </row>
    <row r="236" spans="1:41" ht="13.15" customHeight="1" thickBot="1">
      <c r="A236" s="196" t="s">
        <v>449</v>
      </c>
    </row>
    <row r="237" spans="1:41" ht="14.45" thickBot="1">
      <c r="A237" s="640" t="s">
        <v>450</v>
      </c>
      <c r="B237" s="641"/>
      <c r="C237" s="641"/>
      <c r="D237" s="641"/>
      <c r="E237" s="641"/>
      <c r="F237" s="641"/>
      <c r="G237" s="641"/>
      <c r="H237" s="641"/>
      <c r="I237" s="641"/>
      <c r="J237" s="641"/>
      <c r="K237" s="641"/>
      <c r="L237" s="641"/>
      <c r="M237" s="641"/>
      <c r="N237" s="642"/>
    </row>
    <row r="238" spans="1:41" ht="15">
      <c r="A238" s="164" t="s">
        <v>351</v>
      </c>
      <c r="B238" s="450">
        <v>20</v>
      </c>
      <c r="C238" s="165"/>
      <c r="D238" s="662" t="s">
        <v>272</v>
      </c>
      <c r="E238" s="663"/>
      <c r="F238" s="649"/>
      <c r="G238" s="650"/>
      <c r="H238" s="650"/>
      <c r="I238" s="650"/>
      <c r="J238" s="650"/>
      <c r="K238" s="650"/>
      <c r="L238" s="650"/>
      <c r="M238" s="650"/>
      <c r="N238" s="651"/>
    </row>
    <row r="239" spans="1:41" ht="15.6" thickBot="1">
      <c r="A239" s="163" t="s">
        <v>353</v>
      </c>
      <c r="B239" s="451">
        <v>1995</v>
      </c>
      <c r="C239" s="162"/>
      <c r="D239" s="664"/>
      <c r="E239" s="665"/>
      <c r="F239" s="652"/>
      <c r="G239" s="653"/>
      <c r="H239" s="653"/>
      <c r="I239" s="653"/>
      <c r="J239" s="653"/>
      <c r="K239" s="653"/>
      <c r="L239" s="653"/>
      <c r="M239" s="653"/>
      <c r="N239" s="654"/>
    </row>
    <row r="240" spans="1:41" ht="15.6" thickBot="1">
      <c r="A240" s="171" t="s">
        <v>355</v>
      </c>
      <c r="B240" s="172">
        <f>IF(B238-((YEAR(I1))-B239)&gt;0,(B238-((YEAR(I1))-B239)),0)</f>
        <v>5</v>
      </c>
      <c r="C240" s="173"/>
      <c r="D240" s="666"/>
      <c r="E240" s="667"/>
      <c r="F240" s="643"/>
      <c r="G240" s="644"/>
      <c r="H240" s="644"/>
      <c r="I240" s="644"/>
      <c r="J240" s="644"/>
      <c r="K240" s="644"/>
      <c r="L240" s="644"/>
      <c r="M240" s="644"/>
      <c r="N240" s="645"/>
      <c r="O240" s="640" t="str">
        <f>A237</f>
        <v>Site-Other 6 (Specify)</v>
      </c>
      <c r="P240" s="641"/>
      <c r="Q240" s="641"/>
      <c r="R240" s="641"/>
      <c r="S240" s="641"/>
      <c r="T240" s="641"/>
      <c r="U240" s="641"/>
      <c r="V240" s="641"/>
      <c r="W240" s="641"/>
      <c r="X240" s="641"/>
      <c r="Y240" s="642"/>
      <c r="Z240" s="640" t="str">
        <f>A237</f>
        <v>Site-Other 6 (Specify)</v>
      </c>
      <c r="AA240" s="641"/>
      <c r="AB240" s="641"/>
      <c r="AC240" s="641"/>
      <c r="AD240" s="641"/>
      <c r="AE240" s="641"/>
      <c r="AF240" s="641"/>
      <c r="AG240" s="641"/>
      <c r="AH240" s="641"/>
      <c r="AI240" s="641"/>
      <c r="AJ240" s="642"/>
    </row>
    <row r="241" spans="1:41">
      <c r="A241" s="646" t="s">
        <v>357</v>
      </c>
      <c r="B241" s="647"/>
      <c r="C241" s="647"/>
      <c r="D241" s="636"/>
      <c r="E241" s="636"/>
      <c r="F241" s="636"/>
      <c r="G241" s="636" t="s">
        <v>358</v>
      </c>
      <c r="H241" s="636" t="s">
        <v>359</v>
      </c>
      <c r="I241" s="636" t="s">
        <v>360</v>
      </c>
      <c r="J241" s="636" t="s">
        <v>361</v>
      </c>
      <c r="K241" s="636" t="s">
        <v>362</v>
      </c>
      <c r="L241" s="636" t="s">
        <v>363</v>
      </c>
      <c r="M241" s="636" t="s">
        <v>364</v>
      </c>
      <c r="N241" s="638" t="s">
        <v>365</v>
      </c>
      <c r="O241" s="672" t="s">
        <v>366</v>
      </c>
      <c r="P241" s="167" t="s">
        <v>367</v>
      </c>
      <c r="Q241" s="167" t="s">
        <v>368</v>
      </c>
      <c r="R241" s="167" t="s">
        <v>369</v>
      </c>
      <c r="S241" s="167" t="s">
        <v>370</v>
      </c>
      <c r="T241" s="167" t="s">
        <v>371</v>
      </c>
      <c r="U241" s="167" t="s">
        <v>372</v>
      </c>
      <c r="V241" s="167" t="s">
        <v>373</v>
      </c>
      <c r="W241" s="167" t="s">
        <v>374</v>
      </c>
      <c r="X241" s="167" t="s">
        <v>375</v>
      </c>
      <c r="Y241" s="168" t="s">
        <v>376</v>
      </c>
      <c r="Z241" s="178" t="s">
        <v>377</v>
      </c>
      <c r="AA241" s="179" t="s">
        <v>378</v>
      </c>
      <c r="AB241" s="179" t="s">
        <v>379</v>
      </c>
      <c r="AC241" s="179" t="s">
        <v>380</v>
      </c>
      <c r="AD241" s="179" t="s">
        <v>381</v>
      </c>
      <c r="AE241" s="179" t="s">
        <v>382</v>
      </c>
      <c r="AF241" s="179" t="s">
        <v>383</v>
      </c>
      <c r="AG241" s="179" t="s">
        <v>384</v>
      </c>
      <c r="AH241" s="179" t="s">
        <v>385</v>
      </c>
      <c r="AI241" s="180" t="s">
        <v>386</v>
      </c>
      <c r="AJ241" s="674" t="s">
        <v>387</v>
      </c>
    </row>
    <row r="242" spans="1:41">
      <c r="A242" s="648"/>
      <c r="B242" s="637"/>
      <c r="C242" s="637"/>
      <c r="D242" s="637"/>
      <c r="E242" s="637"/>
      <c r="F242" s="637"/>
      <c r="G242" s="637"/>
      <c r="H242" s="637"/>
      <c r="I242" s="637"/>
      <c r="J242" s="637"/>
      <c r="K242" s="637"/>
      <c r="L242" s="637"/>
      <c r="M242" s="637"/>
      <c r="N242" s="639"/>
      <c r="O242" s="673"/>
      <c r="P242" s="166">
        <f>YEAR($I$1)+1</f>
        <v>2011</v>
      </c>
      <c r="Q242" s="166">
        <f>YEAR($I$1)+2</f>
        <v>2012</v>
      </c>
      <c r="R242" s="166">
        <f>YEAR($I$1)+3</f>
        <v>2013</v>
      </c>
      <c r="S242" s="166">
        <f>YEAR($I$1)+4</f>
        <v>2014</v>
      </c>
      <c r="T242" s="166">
        <f>YEAR($I$1)+5</f>
        <v>2015</v>
      </c>
      <c r="U242" s="166">
        <f>YEAR($I$1)+6</f>
        <v>2016</v>
      </c>
      <c r="V242" s="166">
        <f>YEAR($I$1)+7</f>
        <v>2017</v>
      </c>
      <c r="W242" s="166">
        <f>YEAR($I$1)+8</f>
        <v>2018</v>
      </c>
      <c r="X242" s="166">
        <f>YEAR($I$1)+9</f>
        <v>2019</v>
      </c>
      <c r="Y242" s="169">
        <f>YEAR($I$1)+10</f>
        <v>2020</v>
      </c>
      <c r="Z242" s="174">
        <f>YEAR($I$1)+11</f>
        <v>2021</v>
      </c>
      <c r="AA242" s="166">
        <f>YEAR($I$1)+12</f>
        <v>2022</v>
      </c>
      <c r="AB242" s="166">
        <f>YEAR($I$1)+13</f>
        <v>2023</v>
      </c>
      <c r="AC242" s="166">
        <f>YEAR($I$1)+14</f>
        <v>2024</v>
      </c>
      <c r="AD242" s="166">
        <f>YEAR($I$1)+15</f>
        <v>2025</v>
      </c>
      <c r="AE242" s="166">
        <f>YEAR($I$1)+16</f>
        <v>2026</v>
      </c>
      <c r="AF242" s="166">
        <f>YEAR($I$1)+17</f>
        <v>2027</v>
      </c>
      <c r="AG242" s="166">
        <f>YEAR($I$1)+18</f>
        <v>2028</v>
      </c>
      <c r="AH242" s="166">
        <f>YEAR($I$1)+19</f>
        <v>2029</v>
      </c>
      <c r="AI242" s="175">
        <f>YEAR($I$1)+20</f>
        <v>2030</v>
      </c>
      <c r="AJ242" s="675"/>
    </row>
    <row r="243" spans="1:41" hidden="1">
      <c r="A243" s="623" t="str">
        <f>"Existing "&amp;A237</f>
        <v>Existing Site-Other 6 (Specify)</v>
      </c>
      <c r="B243" s="624"/>
      <c r="C243" s="624"/>
      <c r="D243" s="624"/>
      <c r="E243" s="624"/>
      <c r="F243" s="624"/>
      <c r="G243" s="170"/>
      <c r="H243" s="154"/>
      <c r="I243" s="155">
        <v>0</v>
      </c>
      <c r="J243" s="156">
        <f>G243*I243</f>
        <v>0</v>
      </c>
      <c r="K243" s="625" t="s">
        <v>390</v>
      </c>
      <c r="L243" s="626"/>
      <c r="M243" s="659" t="str">
        <f>IF(OR(ISERROR(B239+B238*(1-(Controls!$B$28))),(B239+B238*(1-(Controls!$B$28)))=0),"",IF((B239+B238*(1-(Controls!$B$28)))&lt;=StartInput!$F$25,"Replace","Evaluate"))</f>
        <v>Evaluate</v>
      </c>
      <c r="N243" s="631" t="s">
        <v>205</v>
      </c>
      <c r="O243" s="159">
        <f>IF($B$240=0,J243,0)</f>
        <v>0</v>
      </c>
      <c r="P243" s="156">
        <f t="shared" ref="P243:AI243" si="70">IF(OR(($B$240+YEAR($I$1))=P242,($B$238+$B$240+YEAR($I$1))=P242,($B$238*2+$B$240+YEAR($I$1))=P242,($B$238*3+$B$240+YEAR($I$1))=P242,($B$238*4+$B$240+YEAR($I$1))=P242,($B$238*5+$B$240+YEAR($I$1))=P242),$G$243*$I$243,0)</f>
        <v>0</v>
      </c>
      <c r="Q243" s="156">
        <f t="shared" si="70"/>
        <v>0</v>
      </c>
      <c r="R243" s="156">
        <f t="shared" si="70"/>
        <v>0</v>
      </c>
      <c r="S243" s="156">
        <f t="shared" si="70"/>
        <v>0</v>
      </c>
      <c r="T243" s="156">
        <f t="shared" si="70"/>
        <v>0</v>
      </c>
      <c r="U243" s="156">
        <f t="shared" si="70"/>
        <v>0</v>
      </c>
      <c r="V243" s="156">
        <f t="shared" si="70"/>
        <v>0</v>
      </c>
      <c r="W243" s="156">
        <f t="shared" si="70"/>
        <v>0</v>
      </c>
      <c r="X243" s="156">
        <f t="shared" si="70"/>
        <v>0</v>
      </c>
      <c r="Y243" s="156">
        <f t="shared" si="70"/>
        <v>0</v>
      </c>
      <c r="Z243" s="156">
        <f t="shared" si="70"/>
        <v>0</v>
      </c>
      <c r="AA243" s="156">
        <f t="shared" si="70"/>
        <v>0</v>
      </c>
      <c r="AB243" s="156">
        <f t="shared" si="70"/>
        <v>0</v>
      </c>
      <c r="AC243" s="156">
        <f t="shared" si="70"/>
        <v>0</v>
      </c>
      <c r="AD243" s="156">
        <f t="shared" si="70"/>
        <v>0</v>
      </c>
      <c r="AE243" s="156">
        <f t="shared" si="70"/>
        <v>0</v>
      </c>
      <c r="AF243" s="156">
        <f t="shared" si="70"/>
        <v>0</v>
      </c>
      <c r="AG243" s="156">
        <f t="shared" si="70"/>
        <v>0</v>
      </c>
      <c r="AH243" s="156">
        <f t="shared" si="70"/>
        <v>0</v>
      </c>
      <c r="AI243" s="156">
        <f t="shared" si="70"/>
        <v>0</v>
      </c>
      <c r="AJ243" s="156">
        <f>SUM(P243:AI243)</f>
        <v>0</v>
      </c>
    </row>
    <row r="244" spans="1:41">
      <c r="A244" s="623" t="str">
        <f>"Standard "&amp;A237</f>
        <v>Standard Site-Other 6 (Specify)</v>
      </c>
      <c r="B244" s="624"/>
      <c r="C244" s="624"/>
      <c r="D244" s="624"/>
      <c r="E244" s="624"/>
      <c r="F244" s="624"/>
      <c r="G244" s="452">
        <v>0</v>
      </c>
      <c r="H244" s="459"/>
      <c r="I244" s="454">
        <v>0</v>
      </c>
      <c r="J244" s="156">
        <f>G244*I244</f>
        <v>0</v>
      </c>
      <c r="K244" s="627"/>
      <c r="L244" s="628"/>
      <c r="M244" s="660"/>
      <c r="N244" s="632"/>
      <c r="O244" s="159">
        <f>IF($B$240=0,J244,0)</f>
        <v>0</v>
      </c>
      <c r="P244" s="156">
        <f t="shared" ref="P244:AI244" si="71">IF(OR(($B$240+YEAR($I$1))=P242,($B$238+$B$240+YEAR($I$1))=P242,($B$238*2+$B$240+YEAR($I$1))=P242,($B$238*3+$B$240+YEAR($I$1))=P242,($B$238*4+$B$240+YEAR($I$1))=P242,($B$238*5+$B$240+YEAR($I$1))=P242),$G$244*$I$244,0)</f>
        <v>0</v>
      </c>
      <c r="Q244" s="156">
        <f t="shared" si="71"/>
        <v>0</v>
      </c>
      <c r="R244" s="156">
        <f t="shared" si="71"/>
        <v>0</v>
      </c>
      <c r="S244" s="156">
        <f t="shared" si="71"/>
        <v>0</v>
      </c>
      <c r="T244" s="156">
        <f t="shared" si="71"/>
        <v>0</v>
      </c>
      <c r="U244" s="156">
        <f t="shared" si="71"/>
        <v>0</v>
      </c>
      <c r="V244" s="156">
        <f t="shared" si="71"/>
        <v>0</v>
      </c>
      <c r="W244" s="156">
        <f t="shared" si="71"/>
        <v>0</v>
      </c>
      <c r="X244" s="156">
        <f t="shared" si="71"/>
        <v>0</v>
      </c>
      <c r="Y244" s="156">
        <f t="shared" si="71"/>
        <v>0</v>
      </c>
      <c r="Z244" s="156">
        <f t="shared" si="71"/>
        <v>0</v>
      </c>
      <c r="AA244" s="156">
        <f t="shared" si="71"/>
        <v>0</v>
      </c>
      <c r="AB244" s="156">
        <f t="shared" si="71"/>
        <v>0</v>
      </c>
      <c r="AC244" s="156">
        <f t="shared" si="71"/>
        <v>0</v>
      </c>
      <c r="AD244" s="156">
        <f t="shared" si="71"/>
        <v>0</v>
      </c>
      <c r="AE244" s="156">
        <f t="shared" si="71"/>
        <v>0</v>
      </c>
      <c r="AF244" s="156">
        <f t="shared" si="71"/>
        <v>0</v>
      </c>
      <c r="AG244" s="156">
        <f t="shared" si="71"/>
        <v>0</v>
      </c>
      <c r="AH244" s="156">
        <f t="shared" si="71"/>
        <v>0</v>
      </c>
      <c r="AI244" s="156">
        <f t="shared" si="71"/>
        <v>0</v>
      </c>
      <c r="AJ244" s="156">
        <f>SUM(P244:AI244)</f>
        <v>0</v>
      </c>
      <c r="AK244" s="148" t="s">
        <v>391</v>
      </c>
    </row>
    <row r="245" spans="1:41" ht="14.45" thickBot="1">
      <c r="A245" s="634" t="str">
        <f>"Green Replacement "&amp;A237</f>
        <v>Green Replacement Site-Other 6 (Specify)</v>
      </c>
      <c r="B245" s="635"/>
      <c r="C245" s="635"/>
      <c r="D245" s="635"/>
      <c r="E245" s="635"/>
      <c r="F245" s="635"/>
      <c r="G245" s="202">
        <f>G244</f>
        <v>0</v>
      </c>
      <c r="H245" s="204">
        <f>H244</f>
        <v>0</v>
      </c>
      <c r="I245" s="455">
        <v>0</v>
      </c>
      <c r="J245" s="161">
        <f>G245*I245</f>
        <v>0</v>
      </c>
      <c r="K245" s="629"/>
      <c r="L245" s="630"/>
      <c r="M245" s="661"/>
      <c r="N245" s="633"/>
      <c r="O245" s="159">
        <f>IF($B$2224=0,J245,0)</f>
        <v>0</v>
      </c>
      <c r="P245" s="156">
        <f t="shared" ref="P245:AI245" si="72">IF(OR(($B$240+YEAR($I$1))=P242,($B$238+$B$240+YEAR($I$1))=P242,($B$238*2+$B$240+YEAR($I$1))=P242,($B$238*3+$B$240+YEAR($I$1))=P242,($B$238*4+$B$240+YEAR($I$1))=P242,($B$238*5+$B$240+YEAR($I$1))=P242),$G$245*$I$245,0)</f>
        <v>0</v>
      </c>
      <c r="Q245" s="156">
        <f t="shared" si="72"/>
        <v>0</v>
      </c>
      <c r="R245" s="156">
        <f t="shared" si="72"/>
        <v>0</v>
      </c>
      <c r="S245" s="156">
        <f t="shared" si="72"/>
        <v>0</v>
      </c>
      <c r="T245" s="156">
        <f t="shared" si="72"/>
        <v>0</v>
      </c>
      <c r="U245" s="156">
        <f t="shared" si="72"/>
        <v>0</v>
      </c>
      <c r="V245" s="156">
        <f t="shared" si="72"/>
        <v>0</v>
      </c>
      <c r="W245" s="156">
        <f t="shared" si="72"/>
        <v>0</v>
      </c>
      <c r="X245" s="156">
        <f t="shared" si="72"/>
        <v>0</v>
      </c>
      <c r="Y245" s="156">
        <f t="shared" si="72"/>
        <v>0</v>
      </c>
      <c r="Z245" s="156">
        <f t="shared" si="72"/>
        <v>0</v>
      </c>
      <c r="AA245" s="156">
        <f t="shared" si="72"/>
        <v>0</v>
      </c>
      <c r="AB245" s="156">
        <f t="shared" si="72"/>
        <v>0</v>
      </c>
      <c r="AC245" s="156">
        <f t="shared" si="72"/>
        <v>0</v>
      </c>
      <c r="AD245" s="156">
        <f t="shared" si="72"/>
        <v>0</v>
      </c>
      <c r="AE245" s="156">
        <f t="shared" si="72"/>
        <v>0</v>
      </c>
      <c r="AF245" s="156">
        <f t="shared" si="72"/>
        <v>0</v>
      </c>
      <c r="AG245" s="156">
        <f t="shared" si="72"/>
        <v>0</v>
      </c>
      <c r="AH245" s="156">
        <f t="shared" si="72"/>
        <v>0</v>
      </c>
      <c r="AI245" s="156">
        <f t="shared" si="72"/>
        <v>0</v>
      </c>
      <c r="AJ245" s="156">
        <f>SUM(P245:AI245)</f>
        <v>0</v>
      </c>
      <c r="AK245" s="183">
        <f>IF((AJ245-AJ244)&lt;0,0,(AJ245-AJ244))</f>
        <v>0</v>
      </c>
      <c r="AL245" s="183"/>
      <c r="AM245" s="183"/>
      <c r="AN245" s="183"/>
      <c r="AO245" s="183"/>
    </row>
    <row r="246" spans="1:41" ht="13.15" customHeight="1" thickBot="1">
      <c r="A246" s="196" t="s">
        <v>451</v>
      </c>
    </row>
    <row r="247" spans="1:41" ht="14.45" thickBot="1">
      <c r="A247" s="640" t="s">
        <v>452</v>
      </c>
      <c r="B247" s="641"/>
      <c r="C247" s="641"/>
      <c r="D247" s="641"/>
      <c r="E247" s="641"/>
      <c r="F247" s="641"/>
      <c r="G247" s="641"/>
      <c r="H247" s="641"/>
      <c r="I247" s="641"/>
      <c r="J247" s="641"/>
      <c r="K247" s="641"/>
      <c r="L247" s="641"/>
      <c r="M247" s="641"/>
      <c r="N247" s="642"/>
    </row>
    <row r="248" spans="1:41" ht="15">
      <c r="A248" s="164" t="s">
        <v>351</v>
      </c>
      <c r="B248" s="450">
        <v>14</v>
      </c>
      <c r="C248" s="165"/>
      <c r="D248" s="662" t="s">
        <v>272</v>
      </c>
      <c r="E248" s="663"/>
      <c r="F248" s="649"/>
      <c r="G248" s="650"/>
      <c r="H248" s="650"/>
      <c r="I248" s="650"/>
      <c r="J248" s="650"/>
      <c r="K248" s="650"/>
      <c r="L248" s="650"/>
      <c r="M248" s="650"/>
      <c r="N248" s="651"/>
    </row>
    <row r="249" spans="1:41" ht="15.6" thickBot="1">
      <c r="A249" s="163" t="s">
        <v>353</v>
      </c>
      <c r="B249" s="451">
        <v>1996</v>
      </c>
      <c r="C249" s="162"/>
      <c r="D249" s="664"/>
      <c r="E249" s="665"/>
      <c r="F249" s="652"/>
      <c r="G249" s="653"/>
      <c r="H249" s="653"/>
      <c r="I249" s="653"/>
      <c r="J249" s="653"/>
      <c r="K249" s="653"/>
      <c r="L249" s="653"/>
      <c r="M249" s="653"/>
      <c r="N249" s="654"/>
    </row>
    <row r="250" spans="1:41" ht="15.6" thickBot="1">
      <c r="A250" s="171" t="s">
        <v>355</v>
      </c>
      <c r="B250" s="172">
        <f>IF(B248-((YEAR(I1))-B249)&gt;0,(B248-((YEAR(I1))-B249)),0)</f>
        <v>0</v>
      </c>
      <c r="C250" s="173"/>
      <c r="D250" s="666"/>
      <c r="E250" s="667"/>
      <c r="F250" s="643"/>
      <c r="G250" s="644"/>
      <c r="H250" s="644"/>
      <c r="I250" s="644"/>
      <c r="J250" s="644"/>
      <c r="K250" s="644"/>
      <c r="L250" s="644"/>
      <c r="M250" s="644"/>
      <c r="N250" s="645"/>
      <c r="O250" s="640" t="str">
        <f>A247</f>
        <v>Site-Other 7 (Specify)</v>
      </c>
      <c r="P250" s="641"/>
      <c r="Q250" s="641"/>
      <c r="R250" s="641"/>
      <c r="S250" s="641"/>
      <c r="T250" s="641"/>
      <c r="U250" s="641"/>
      <c r="V250" s="641"/>
      <c r="W250" s="641"/>
      <c r="X250" s="641"/>
      <c r="Y250" s="642"/>
      <c r="Z250" s="640" t="str">
        <f>A247</f>
        <v>Site-Other 7 (Specify)</v>
      </c>
      <c r="AA250" s="641"/>
      <c r="AB250" s="641"/>
      <c r="AC250" s="641"/>
      <c r="AD250" s="641"/>
      <c r="AE250" s="641"/>
      <c r="AF250" s="641"/>
      <c r="AG250" s="641"/>
      <c r="AH250" s="641"/>
      <c r="AI250" s="641"/>
      <c r="AJ250" s="642"/>
    </row>
    <row r="251" spans="1:41">
      <c r="A251" s="646" t="s">
        <v>357</v>
      </c>
      <c r="B251" s="647"/>
      <c r="C251" s="647"/>
      <c r="D251" s="636"/>
      <c r="E251" s="636"/>
      <c r="F251" s="636"/>
      <c r="G251" s="636" t="s">
        <v>358</v>
      </c>
      <c r="H251" s="636" t="s">
        <v>359</v>
      </c>
      <c r="I251" s="636" t="s">
        <v>360</v>
      </c>
      <c r="J251" s="636" t="s">
        <v>361</v>
      </c>
      <c r="K251" s="636" t="s">
        <v>362</v>
      </c>
      <c r="L251" s="636" t="s">
        <v>363</v>
      </c>
      <c r="M251" s="636" t="s">
        <v>364</v>
      </c>
      <c r="N251" s="638" t="s">
        <v>365</v>
      </c>
      <c r="O251" s="672" t="s">
        <v>366</v>
      </c>
      <c r="P251" s="167" t="s">
        <v>367</v>
      </c>
      <c r="Q251" s="167" t="s">
        <v>368</v>
      </c>
      <c r="R251" s="167" t="s">
        <v>369</v>
      </c>
      <c r="S251" s="167" t="s">
        <v>370</v>
      </c>
      <c r="T251" s="167" t="s">
        <v>371</v>
      </c>
      <c r="U251" s="167" t="s">
        <v>372</v>
      </c>
      <c r="V251" s="167" t="s">
        <v>373</v>
      </c>
      <c r="W251" s="167" t="s">
        <v>374</v>
      </c>
      <c r="X251" s="167" t="s">
        <v>375</v>
      </c>
      <c r="Y251" s="168" t="s">
        <v>376</v>
      </c>
      <c r="Z251" s="178" t="s">
        <v>377</v>
      </c>
      <c r="AA251" s="179" t="s">
        <v>378</v>
      </c>
      <c r="AB251" s="179" t="s">
        <v>379</v>
      </c>
      <c r="AC251" s="179" t="s">
        <v>380</v>
      </c>
      <c r="AD251" s="179" t="s">
        <v>381</v>
      </c>
      <c r="AE251" s="179" t="s">
        <v>382</v>
      </c>
      <c r="AF251" s="179" t="s">
        <v>383</v>
      </c>
      <c r="AG251" s="179" t="s">
        <v>384</v>
      </c>
      <c r="AH251" s="179" t="s">
        <v>385</v>
      </c>
      <c r="AI251" s="180" t="s">
        <v>386</v>
      </c>
      <c r="AJ251" s="674" t="s">
        <v>387</v>
      </c>
    </row>
    <row r="252" spans="1:41">
      <c r="A252" s="648"/>
      <c r="B252" s="637"/>
      <c r="C252" s="637"/>
      <c r="D252" s="637"/>
      <c r="E252" s="637"/>
      <c r="F252" s="637"/>
      <c r="G252" s="637"/>
      <c r="H252" s="637"/>
      <c r="I252" s="637"/>
      <c r="J252" s="637"/>
      <c r="K252" s="637"/>
      <c r="L252" s="637"/>
      <c r="M252" s="637"/>
      <c r="N252" s="639"/>
      <c r="O252" s="673"/>
      <c r="P252" s="166">
        <f>YEAR($I$1)+1</f>
        <v>2011</v>
      </c>
      <c r="Q252" s="166">
        <f>YEAR($I$1)+2</f>
        <v>2012</v>
      </c>
      <c r="R252" s="166">
        <f>YEAR($I$1)+3</f>
        <v>2013</v>
      </c>
      <c r="S252" s="166">
        <f>YEAR($I$1)+4</f>
        <v>2014</v>
      </c>
      <c r="T252" s="166">
        <f>YEAR($I$1)+5</f>
        <v>2015</v>
      </c>
      <c r="U252" s="166">
        <f>YEAR($I$1)+6</f>
        <v>2016</v>
      </c>
      <c r="V252" s="166">
        <f>YEAR($I$1)+7</f>
        <v>2017</v>
      </c>
      <c r="W252" s="166">
        <f>YEAR($I$1)+8</f>
        <v>2018</v>
      </c>
      <c r="X252" s="166">
        <f>YEAR($I$1)+9</f>
        <v>2019</v>
      </c>
      <c r="Y252" s="169">
        <f>YEAR($I$1)+10</f>
        <v>2020</v>
      </c>
      <c r="Z252" s="174">
        <f>YEAR($I$1)+11</f>
        <v>2021</v>
      </c>
      <c r="AA252" s="166">
        <f>YEAR($I$1)+12</f>
        <v>2022</v>
      </c>
      <c r="AB252" s="166">
        <f>YEAR($I$1)+13</f>
        <v>2023</v>
      </c>
      <c r="AC252" s="166">
        <f>YEAR($I$1)+14</f>
        <v>2024</v>
      </c>
      <c r="AD252" s="166">
        <f>YEAR($I$1)+15</f>
        <v>2025</v>
      </c>
      <c r="AE252" s="166">
        <f>YEAR($I$1)+16</f>
        <v>2026</v>
      </c>
      <c r="AF252" s="166">
        <f>YEAR($I$1)+17</f>
        <v>2027</v>
      </c>
      <c r="AG252" s="166">
        <f>YEAR($I$1)+18</f>
        <v>2028</v>
      </c>
      <c r="AH252" s="166">
        <f>YEAR($I$1)+19</f>
        <v>2029</v>
      </c>
      <c r="AI252" s="175">
        <f>YEAR($I$1)+20</f>
        <v>2030</v>
      </c>
      <c r="AJ252" s="675"/>
    </row>
    <row r="253" spans="1:41" hidden="1">
      <c r="A253" s="623" t="str">
        <f>"Existing "&amp;A247</f>
        <v>Existing Site-Other 7 (Specify)</v>
      </c>
      <c r="B253" s="624"/>
      <c r="C253" s="624"/>
      <c r="D253" s="624"/>
      <c r="E253" s="624"/>
      <c r="F253" s="624"/>
      <c r="G253" s="170"/>
      <c r="H253" s="154"/>
      <c r="I253" s="155">
        <v>0</v>
      </c>
      <c r="J253" s="156">
        <f>G253*I253</f>
        <v>0</v>
      </c>
      <c r="K253" s="625" t="s">
        <v>390</v>
      </c>
      <c r="L253" s="626"/>
      <c r="M253" s="659" t="str">
        <f>IF(OR(ISERROR(B249+B248*(1-(Controls!$B$28))),(B249+B248*(1-(Controls!$B$28)))=0),"",IF((B249+B248*(1-(Controls!$B$28)))&lt;=StartInput!$F$25,"Replace","Evaluate"))</f>
        <v>Replace</v>
      </c>
      <c r="N253" s="631" t="s">
        <v>205</v>
      </c>
      <c r="O253" s="159">
        <f>IF($B$250=0,J253,0)</f>
        <v>0</v>
      </c>
      <c r="P253" s="156">
        <f t="shared" ref="P253:AI253" si="73">IF(OR(($B$250+YEAR($I$1))=P252,($B$248+$B$250+YEAR($I$1))=P252,($B$248*2+$B$250+YEAR($I$1))=P252,($B$248*3+$B$250+YEAR($I$1))=P252,($B$248*4+$B$250+YEAR($I$1))=P252,($B$248*5+$B$250+YEAR($I$1))=P252),$G$253*$I$253,0)</f>
        <v>0</v>
      </c>
      <c r="Q253" s="156">
        <f t="shared" si="73"/>
        <v>0</v>
      </c>
      <c r="R253" s="156">
        <f t="shared" si="73"/>
        <v>0</v>
      </c>
      <c r="S253" s="156">
        <f t="shared" si="73"/>
        <v>0</v>
      </c>
      <c r="T253" s="156">
        <f t="shared" si="73"/>
        <v>0</v>
      </c>
      <c r="U253" s="156">
        <f t="shared" si="73"/>
        <v>0</v>
      </c>
      <c r="V253" s="156">
        <f t="shared" si="73"/>
        <v>0</v>
      </c>
      <c r="W253" s="156">
        <f t="shared" si="73"/>
        <v>0</v>
      </c>
      <c r="X253" s="156">
        <f t="shared" si="73"/>
        <v>0</v>
      </c>
      <c r="Y253" s="156">
        <f t="shared" si="73"/>
        <v>0</v>
      </c>
      <c r="Z253" s="156">
        <f t="shared" si="73"/>
        <v>0</v>
      </c>
      <c r="AA253" s="156">
        <f t="shared" si="73"/>
        <v>0</v>
      </c>
      <c r="AB253" s="156">
        <f t="shared" si="73"/>
        <v>0</v>
      </c>
      <c r="AC253" s="156">
        <f t="shared" si="73"/>
        <v>0</v>
      </c>
      <c r="AD253" s="156">
        <f t="shared" si="73"/>
        <v>0</v>
      </c>
      <c r="AE253" s="156">
        <f t="shared" si="73"/>
        <v>0</v>
      </c>
      <c r="AF253" s="156">
        <f t="shared" si="73"/>
        <v>0</v>
      </c>
      <c r="AG253" s="156">
        <f t="shared" si="73"/>
        <v>0</v>
      </c>
      <c r="AH253" s="156">
        <f t="shared" si="73"/>
        <v>0</v>
      </c>
      <c r="AI253" s="156">
        <f t="shared" si="73"/>
        <v>0</v>
      </c>
      <c r="AJ253" s="156">
        <f>SUM(P253:AI253)</f>
        <v>0</v>
      </c>
    </row>
    <row r="254" spans="1:41">
      <c r="A254" s="623" t="str">
        <f>"Standard "&amp;A247</f>
        <v>Standard Site-Other 7 (Specify)</v>
      </c>
      <c r="B254" s="624"/>
      <c r="C254" s="624"/>
      <c r="D254" s="624"/>
      <c r="E254" s="624"/>
      <c r="F254" s="624"/>
      <c r="G254" s="452">
        <v>0</v>
      </c>
      <c r="H254" s="459"/>
      <c r="I254" s="454">
        <v>0</v>
      </c>
      <c r="J254" s="156">
        <f>G254*I254</f>
        <v>0</v>
      </c>
      <c r="K254" s="627"/>
      <c r="L254" s="628"/>
      <c r="M254" s="660"/>
      <c r="N254" s="632"/>
      <c r="O254" s="159">
        <f>IF($B$250=0,J254,0)</f>
        <v>0</v>
      </c>
      <c r="P254" s="156">
        <f t="shared" ref="P254:AI254" si="74">IF(OR(($B$250+YEAR($I$1))=P252,($B$248+$B$250+YEAR($I$1))=P252,($B$248*2+$B$250+YEAR($I$1))=P252,($B$248*3+$B$250+YEAR($I$1))=P252,($B$248*4+$B$250+YEAR($I$1))=P252,($B$248*5+$B$250+YEAR($I$1))=P252),$G$254*$I$254,0)</f>
        <v>0</v>
      </c>
      <c r="Q254" s="156">
        <f t="shared" si="74"/>
        <v>0</v>
      </c>
      <c r="R254" s="156">
        <f t="shared" si="74"/>
        <v>0</v>
      </c>
      <c r="S254" s="156">
        <f t="shared" si="74"/>
        <v>0</v>
      </c>
      <c r="T254" s="156">
        <f t="shared" si="74"/>
        <v>0</v>
      </c>
      <c r="U254" s="156">
        <f t="shared" si="74"/>
        <v>0</v>
      </c>
      <c r="V254" s="156">
        <f t="shared" si="74"/>
        <v>0</v>
      </c>
      <c r="W254" s="156">
        <f t="shared" si="74"/>
        <v>0</v>
      </c>
      <c r="X254" s="156">
        <f t="shared" si="74"/>
        <v>0</v>
      </c>
      <c r="Y254" s="156">
        <f t="shared" si="74"/>
        <v>0</v>
      </c>
      <c r="Z254" s="156">
        <f t="shared" si="74"/>
        <v>0</v>
      </c>
      <c r="AA254" s="156">
        <f t="shared" si="74"/>
        <v>0</v>
      </c>
      <c r="AB254" s="156">
        <f t="shared" si="74"/>
        <v>0</v>
      </c>
      <c r="AC254" s="156">
        <f t="shared" si="74"/>
        <v>0</v>
      </c>
      <c r="AD254" s="156">
        <f t="shared" si="74"/>
        <v>0</v>
      </c>
      <c r="AE254" s="156">
        <f t="shared" si="74"/>
        <v>0</v>
      </c>
      <c r="AF254" s="156">
        <f t="shared" si="74"/>
        <v>0</v>
      </c>
      <c r="AG254" s="156">
        <f t="shared" si="74"/>
        <v>0</v>
      </c>
      <c r="AH254" s="156">
        <f t="shared" si="74"/>
        <v>0</v>
      </c>
      <c r="AI254" s="156">
        <f t="shared" si="74"/>
        <v>0</v>
      </c>
      <c r="AJ254" s="156">
        <f>SUM(P254:AI254)</f>
        <v>0</v>
      </c>
      <c r="AK254" s="148" t="s">
        <v>391</v>
      </c>
    </row>
    <row r="255" spans="1:41" ht="14.45" thickBot="1">
      <c r="A255" s="634" t="str">
        <f>"Green Replacement "&amp;A247</f>
        <v>Green Replacement Site-Other 7 (Specify)</v>
      </c>
      <c r="B255" s="635"/>
      <c r="C255" s="635"/>
      <c r="D255" s="635"/>
      <c r="E255" s="635"/>
      <c r="F255" s="635"/>
      <c r="G255" s="202">
        <f>G254</f>
        <v>0</v>
      </c>
      <c r="H255" s="204">
        <f>H254</f>
        <v>0</v>
      </c>
      <c r="I255" s="455">
        <v>0</v>
      </c>
      <c r="J255" s="161">
        <f>G255*I255</f>
        <v>0</v>
      </c>
      <c r="K255" s="629"/>
      <c r="L255" s="630"/>
      <c r="M255" s="661"/>
      <c r="N255" s="633"/>
      <c r="O255" s="159">
        <f>IF($B$250=0,J255,0)</f>
        <v>0</v>
      </c>
      <c r="P255" s="156">
        <f t="shared" ref="P255:AI255" si="75">IF(OR(($B$250+YEAR($I$1))=P252,($B$248+$B$250+YEAR($I$1))=P252,($B$248*2+$B$250+YEAR($I$1))=P252,($B$248*3+$B$250+YEAR($I$1))=P252,($B$248*4+$B$250+YEAR($I$1))=P252,($B$248*5+$B$250+YEAR($I$1))=P252),$G$255*$I$255,0)</f>
        <v>0</v>
      </c>
      <c r="Q255" s="156">
        <f t="shared" si="75"/>
        <v>0</v>
      </c>
      <c r="R255" s="156">
        <f t="shared" si="75"/>
        <v>0</v>
      </c>
      <c r="S255" s="156">
        <f t="shared" si="75"/>
        <v>0</v>
      </c>
      <c r="T255" s="156">
        <f t="shared" si="75"/>
        <v>0</v>
      </c>
      <c r="U255" s="156">
        <f t="shared" si="75"/>
        <v>0</v>
      </c>
      <c r="V255" s="156">
        <f t="shared" si="75"/>
        <v>0</v>
      </c>
      <c r="W255" s="156">
        <f t="shared" si="75"/>
        <v>0</v>
      </c>
      <c r="X255" s="156">
        <f t="shared" si="75"/>
        <v>0</v>
      </c>
      <c r="Y255" s="156">
        <f t="shared" si="75"/>
        <v>0</v>
      </c>
      <c r="Z255" s="156">
        <f t="shared" si="75"/>
        <v>0</v>
      </c>
      <c r="AA255" s="156">
        <f t="shared" si="75"/>
        <v>0</v>
      </c>
      <c r="AB255" s="156">
        <f t="shared" si="75"/>
        <v>0</v>
      </c>
      <c r="AC255" s="156">
        <f t="shared" si="75"/>
        <v>0</v>
      </c>
      <c r="AD255" s="156">
        <f t="shared" si="75"/>
        <v>0</v>
      </c>
      <c r="AE255" s="156">
        <f t="shared" si="75"/>
        <v>0</v>
      </c>
      <c r="AF255" s="156">
        <f t="shared" si="75"/>
        <v>0</v>
      </c>
      <c r="AG255" s="156">
        <f t="shared" si="75"/>
        <v>0</v>
      </c>
      <c r="AH255" s="156">
        <f t="shared" si="75"/>
        <v>0</v>
      </c>
      <c r="AI255" s="156">
        <f t="shared" si="75"/>
        <v>0</v>
      </c>
      <c r="AJ255" s="156">
        <f>SUM(P255:AI255)</f>
        <v>0</v>
      </c>
      <c r="AK255" s="183">
        <f>IF((AJ255-AJ254)&lt;0,0,(AJ255-AJ254))</f>
        <v>0</v>
      </c>
      <c r="AL255" s="183"/>
      <c r="AM255" s="183"/>
      <c r="AN255" s="183"/>
      <c r="AO255" s="183"/>
    </row>
    <row r="256" spans="1:41" ht="13.15" customHeight="1" thickBot="1"/>
    <row r="257" spans="1:41" ht="14.45" thickBot="1">
      <c r="A257" s="640" t="s">
        <v>453</v>
      </c>
      <c r="B257" s="641"/>
      <c r="C257" s="641"/>
      <c r="D257" s="641"/>
      <c r="E257" s="641"/>
      <c r="F257" s="641"/>
      <c r="G257" s="641"/>
      <c r="H257" s="641"/>
      <c r="I257" s="641"/>
      <c r="J257" s="641"/>
      <c r="K257" s="641"/>
      <c r="L257" s="641"/>
      <c r="M257" s="641"/>
      <c r="N257" s="642"/>
    </row>
    <row r="258" spans="1:41" ht="15">
      <c r="A258" s="164" t="s">
        <v>351</v>
      </c>
      <c r="B258" s="450">
        <v>15</v>
      </c>
      <c r="C258" s="165"/>
      <c r="D258" s="662" t="s">
        <v>272</v>
      </c>
      <c r="E258" s="663"/>
      <c r="F258" s="649"/>
      <c r="G258" s="650"/>
      <c r="H258" s="650"/>
      <c r="I258" s="650"/>
      <c r="J258" s="650"/>
      <c r="K258" s="650"/>
      <c r="L258" s="650"/>
      <c r="M258" s="650"/>
      <c r="N258" s="651"/>
    </row>
    <row r="259" spans="1:41" ht="15.6" thickBot="1">
      <c r="A259" s="163" t="s">
        <v>353</v>
      </c>
      <c r="B259" s="451">
        <v>1996</v>
      </c>
      <c r="C259" s="162"/>
      <c r="D259" s="664"/>
      <c r="E259" s="665"/>
      <c r="F259" s="652"/>
      <c r="G259" s="653"/>
      <c r="H259" s="653"/>
      <c r="I259" s="653"/>
      <c r="J259" s="653"/>
      <c r="K259" s="653"/>
      <c r="L259" s="653"/>
      <c r="M259" s="653"/>
      <c r="N259" s="654"/>
    </row>
    <row r="260" spans="1:41" ht="15.6" thickBot="1">
      <c r="A260" s="171" t="s">
        <v>355</v>
      </c>
      <c r="B260" s="172">
        <f>IF(B258-((YEAR(I1))-B259)&gt;0,(B258-((YEAR(I1))-B259)),0)</f>
        <v>1</v>
      </c>
      <c r="C260" s="173"/>
      <c r="D260" s="666"/>
      <c r="E260" s="667"/>
      <c r="F260" s="643"/>
      <c r="G260" s="644"/>
      <c r="H260" s="644"/>
      <c r="I260" s="644"/>
      <c r="J260" s="644"/>
      <c r="K260" s="644"/>
      <c r="L260" s="644"/>
      <c r="M260" s="644"/>
      <c r="N260" s="645"/>
      <c r="O260" s="640" t="str">
        <f>A257</f>
        <v>Site-Other 8 (Specify)</v>
      </c>
      <c r="P260" s="641"/>
      <c r="Q260" s="641"/>
      <c r="R260" s="641"/>
      <c r="S260" s="641"/>
      <c r="T260" s="641"/>
      <c r="U260" s="641"/>
      <c r="V260" s="641"/>
      <c r="W260" s="641"/>
      <c r="X260" s="641"/>
      <c r="Y260" s="642"/>
      <c r="Z260" s="640" t="str">
        <f>A257</f>
        <v>Site-Other 8 (Specify)</v>
      </c>
      <c r="AA260" s="641"/>
      <c r="AB260" s="641"/>
      <c r="AC260" s="641"/>
      <c r="AD260" s="641"/>
      <c r="AE260" s="641"/>
      <c r="AF260" s="641"/>
      <c r="AG260" s="641"/>
      <c r="AH260" s="641"/>
      <c r="AI260" s="641"/>
      <c r="AJ260" s="642"/>
    </row>
    <row r="261" spans="1:41">
      <c r="A261" s="646" t="s">
        <v>357</v>
      </c>
      <c r="B261" s="647"/>
      <c r="C261" s="647"/>
      <c r="D261" s="636"/>
      <c r="E261" s="636"/>
      <c r="F261" s="636"/>
      <c r="G261" s="636" t="s">
        <v>358</v>
      </c>
      <c r="H261" s="636" t="s">
        <v>359</v>
      </c>
      <c r="I261" s="636" t="s">
        <v>360</v>
      </c>
      <c r="J261" s="636" t="s">
        <v>361</v>
      </c>
      <c r="K261" s="636" t="s">
        <v>362</v>
      </c>
      <c r="L261" s="636" t="s">
        <v>363</v>
      </c>
      <c r="M261" s="636" t="s">
        <v>364</v>
      </c>
      <c r="N261" s="638" t="s">
        <v>365</v>
      </c>
      <c r="O261" s="672" t="s">
        <v>366</v>
      </c>
      <c r="P261" s="167" t="s">
        <v>367</v>
      </c>
      <c r="Q261" s="167" t="s">
        <v>368</v>
      </c>
      <c r="R261" s="167" t="s">
        <v>369</v>
      </c>
      <c r="S261" s="167" t="s">
        <v>370</v>
      </c>
      <c r="T261" s="167" t="s">
        <v>371</v>
      </c>
      <c r="U261" s="167" t="s">
        <v>372</v>
      </c>
      <c r="V261" s="167" t="s">
        <v>373</v>
      </c>
      <c r="W261" s="167" t="s">
        <v>374</v>
      </c>
      <c r="X261" s="167" t="s">
        <v>375</v>
      </c>
      <c r="Y261" s="168" t="s">
        <v>376</v>
      </c>
      <c r="Z261" s="178" t="s">
        <v>377</v>
      </c>
      <c r="AA261" s="179" t="s">
        <v>378</v>
      </c>
      <c r="AB261" s="179" t="s">
        <v>379</v>
      </c>
      <c r="AC261" s="179" t="s">
        <v>380</v>
      </c>
      <c r="AD261" s="179" t="s">
        <v>381</v>
      </c>
      <c r="AE261" s="179" t="s">
        <v>382</v>
      </c>
      <c r="AF261" s="179" t="s">
        <v>383</v>
      </c>
      <c r="AG261" s="179" t="s">
        <v>384</v>
      </c>
      <c r="AH261" s="179" t="s">
        <v>385</v>
      </c>
      <c r="AI261" s="180" t="s">
        <v>386</v>
      </c>
      <c r="AJ261" s="674" t="s">
        <v>387</v>
      </c>
    </row>
    <row r="262" spans="1:41">
      <c r="A262" s="648"/>
      <c r="B262" s="637"/>
      <c r="C262" s="637"/>
      <c r="D262" s="637"/>
      <c r="E262" s="637"/>
      <c r="F262" s="637"/>
      <c r="G262" s="637"/>
      <c r="H262" s="637"/>
      <c r="I262" s="637"/>
      <c r="J262" s="637"/>
      <c r="K262" s="637"/>
      <c r="L262" s="637"/>
      <c r="M262" s="637"/>
      <c r="N262" s="639"/>
      <c r="O262" s="673"/>
      <c r="P262" s="166">
        <f>YEAR($I$1)+1</f>
        <v>2011</v>
      </c>
      <c r="Q262" s="166">
        <f>YEAR($I$1)+2</f>
        <v>2012</v>
      </c>
      <c r="R262" s="166">
        <f>YEAR($I$1)+3</f>
        <v>2013</v>
      </c>
      <c r="S262" s="166">
        <f>YEAR($I$1)+4</f>
        <v>2014</v>
      </c>
      <c r="T262" s="166">
        <f>YEAR($I$1)+5</f>
        <v>2015</v>
      </c>
      <c r="U262" s="166">
        <f>YEAR($I$1)+6</f>
        <v>2016</v>
      </c>
      <c r="V262" s="166">
        <f>YEAR($I$1)+7</f>
        <v>2017</v>
      </c>
      <c r="W262" s="166">
        <f>YEAR($I$1)+8</f>
        <v>2018</v>
      </c>
      <c r="X262" s="166">
        <f>YEAR($I$1)+9</f>
        <v>2019</v>
      </c>
      <c r="Y262" s="169">
        <f>YEAR($I$1)+10</f>
        <v>2020</v>
      </c>
      <c r="Z262" s="174">
        <f>YEAR($I$1)+11</f>
        <v>2021</v>
      </c>
      <c r="AA262" s="166">
        <f>YEAR($I$1)+12</f>
        <v>2022</v>
      </c>
      <c r="AB262" s="166">
        <f>YEAR($I$1)+13</f>
        <v>2023</v>
      </c>
      <c r="AC262" s="166">
        <f>YEAR($I$1)+14</f>
        <v>2024</v>
      </c>
      <c r="AD262" s="166">
        <f>YEAR($I$1)+15</f>
        <v>2025</v>
      </c>
      <c r="AE262" s="166">
        <f>YEAR($I$1)+16</f>
        <v>2026</v>
      </c>
      <c r="AF262" s="166">
        <f>YEAR($I$1)+17</f>
        <v>2027</v>
      </c>
      <c r="AG262" s="166">
        <f>YEAR($I$1)+18</f>
        <v>2028</v>
      </c>
      <c r="AH262" s="166">
        <f>YEAR($I$1)+19</f>
        <v>2029</v>
      </c>
      <c r="AI262" s="175">
        <f>YEAR($I$1)+20</f>
        <v>2030</v>
      </c>
      <c r="AJ262" s="675"/>
    </row>
    <row r="263" spans="1:41" hidden="1">
      <c r="A263" s="623" t="str">
        <f>"Existing "&amp;A257</f>
        <v>Existing Site-Other 8 (Specify)</v>
      </c>
      <c r="B263" s="624"/>
      <c r="C263" s="624"/>
      <c r="D263" s="624"/>
      <c r="E263" s="624"/>
      <c r="F263" s="624"/>
      <c r="G263" s="170"/>
      <c r="H263" s="154"/>
      <c r="I263" s="155">
        <v>0</v>
      </c>
      <c r="J263" s="156">
        <f>G263*I263</f>
        <v>0</v>
      </c>
      <c r="K263" s="625" t="s">
        <v>390</v>
      </c>
      <c r="L263" s="626"/>
      <c r="M263" s="659" t="str">
        <f>IF(OR(ISERROR(B259+B258*(1-(Controls!$B$28))),(B259+B258*(1-(Controls!$B$28)))=0),"",IF((B259+B258*(1-(Controls!$B$28)))&lt;=StartInput!$F$25,"Replace","Evaluate"))</f>
        <v>Replace</v>
      </c>
      <c r="N263" s="631" t="s">
        <v>205</v>
      </c>
      <c r="O263" s="159">
        <f>IF($B$260=0,J263,0)</f>
        <v>0</v>
      </c>
      <c r="P263" s="156">
        <f t="shared" ref="P263:AI263" si="76">IF(OR(($B$260+YEAR($I$1))=P262,($B$258+$B$260+YEAR($I$1))=P262,($B$258*2+$B$260+YEAR($I$1))=P262,($B$258*3+$B$260+YEAR($I$1))=P262,($B$258*4+$B$260+YEAR($I$1))=P262,($B$258*5+$B$260+YEAR($I$1))=P262),$G$263*$I$263,0)</f>
        <v>0</v>
      </c>
      <c r="Q263" s="156">
        <f t="shared" si="76"/>
        <v>0</v>
      </c>
      <c r="R263" s="156">
        <f t="shared" si="76"/>
        <v>0</v>
      </c>
      <c r="S263" s="156">
        <f t="shared" si="76"/>
        <v>0</v>
      </c>
      <c r="T263" s="156">
        <f t="shared" si="76"/>
        <v>0</v>
      </c>
      <c r="U263" s="156">
        <f t="shared" si="76"/>
        <v>0</v>
      </c>
      <c r="V263" s="156">
        <f t="shared" si="76"/>
        <v>0</v>
      </c>
      <c r="W263" s="156">
        <f t="shared" si="76"/>
        <v>0</v>
      </c>
      <c r="X263" s="156">
        <f t="shared" si="76"/>
        <v>0</v>
      </c>
      <c r="Y263" s="156">
        <f t="shared" si="76"/>
        <v>0</v>
      </c>
      <c r="Z263" s="156">
        <f t="shared" si="76"/>
        <v>0</v>
      </c>
      <c r="AA263" s="156">
        <f t="shared" si="76"/>
        <v>0</v>
      </c>
      <c r="AB263" s="156">
        <f t="shared" si="76"/>
        <v>0</v>
      </c>
      <c r="AC263" s="156">
        <f t="shared" si="76"/>
        <v>0</v>
      </c>
      <c r="AD263" s="156">
        <f t="shared" si="76"/>
        <v>0</v>
      </c>
      <c r="AE263" s="156">
        <f t="shared" si="76"/>
        <v>0</v>
      </c>
      <c r="AF263" s="156">
        <f t="shared" si="76"/>
        <v>0</v>
      </c>
      <c r="AG263" s="156">
        <f t="shared" si="76"/>
        <v>0</v>
      </c>
      <c r="AH263" s="156">
        <f t="shared" si="76"/>
        <v>0</v>
      </c>
      <c r="AI263" s="156">
        <f t="shared" si="76"/>
        <v>0</v>
      </c>
      <c r="AJ263" s="156">
        <f>SUM(P263:AI263)</f>
        <v>0</v>
      </c>
    </row>
    <row r="264" spans="1:41">
      <c r="A264" s="623" t="str">
        <f>"Standard "&amp;A257</f>
        <v>Standard Site-Other 8 (Specify)</v>
      </c>
      <c r="B264" s="624"/>
      <c r="C264" s="624"/>
      <c r="D264" s="624"/>
      <c r="E264" s="624"/>
      <c r="F264" s="624"/>
      <c r="G264" s="452">
        <v>0</v>
      </c>
      <c r="H264" s="459"/>
      <c r="I264" s="454">
        <v>0</v>
      </c>
      <c r="J264" s="156">
        <f>G264*I264</f>
        <v>0</v>
      </c>
      <c r="K264" s="627"/>
      <c r="L264" s="628"/>
      <c r="M264" s="660"/>
      <c r="N264" s="632"/>
      <c r="O264" s="159">
        <f>IF($B$260=0,J264,0)</f>
        <v>0</v>
      </c>
      <c r="P264" s="156">
        <f t="shared" ref="P264:AI264" si="77">IF(OR(($B$260+YEAR($I$1))=P262,($B$258+$B$260+YEAR($I$1))=P262,($B$258*2+$B$260+YEAR($I$1))=P262,($B$258*3+$B$260+YEAR($I$1))=P262,($B$258*4+$B$260+YEAR($I$1))=P262,($B$258*5+$B$260+YEAR($I$1))=P262),$G$264*$I$264,0)</f>
        <v>0</v>
      </c>
      <c r="Q264" s="156">
        <f t="shared" si="77"/>
        <v>0</v>
      </c>
      <c r="R264" s="156">
        <f t="shared" si="77"/>
        <v>0</v>
      </c>
      <c r="S264" s="156">
        <f t="shared" si="77"/>
        <v>0</v>
      </c>
      <c r="T264" s="156">
        <f t="shared" si="77"/>
        <v>0</v>
      </c>
      <c r="U264" s="156">
        <f t="shared" si="77"/>
        <v>0</v>
      </c>
      <c r="V264" s="156">
        <f t="shared" si="77"/>
        <v>0</v>
      </c>
      <c r="W264" s="156">
        <f t="shared" si="77"/>
        <v>0</v>
      </c>
      <c r="X264" s="156">
        <f t="shared" si="77"/>
        <v>0</v>
      </c>
      <c r="Y264" s="156">
        <f t="shared" si="77"/>
        <v>0</v>
      </c>
      <c r="Z264" s="156">
        <f t="shared" si="77"/>
        <v>0</v>
      </c>
      <c r="AA264" s="156">
        <f t="shared" si="77"/>
        <v>0</v>
      </c>
      <c r="AB264" s="156">
        <f t="shared" si="77"/>
        <v>0</v>
      </c>
      <c r="AC264" s="156">
        <f t="shared" si="77"/>
        <v>0</v>
      </c>
      <c r="AD264" s="156">
        <f t="shared" si="77"/>
        <v>0</v>
      </c>
      <c r="AE264" s="156">
        <f t="shared" si="77"/>
        <v>0</v>
      </c>
      <c r="AF264" s="156">
        <f t="shared" si="77"/>
        <v>0</v>
      </c>
      <c r="AG264" s="156">
        <f t="shared" si="77"/>
        <v>0</v>
      </c>
      <c r="AH264" s="156">
        <f t="shared" si="77"/>
        <v>0</v>
      </c>
      <c r="AI264" s="156">
        <f t="shared" si="77"/>
        <v>0</v>
      </c>
      <c r="AJ264" s="156">
        <f>SUM(P264:AI264)</f>
        <v>0</v>
      </c>
      <c r="AK264" s="148" t="s">
        <v>391</v>
      </c>
    </row>
    <row r="265" spans="1:41" ht="14.45" thickBot="1">
      <c r="A265" s="634" t="str">
        <f>"Green Replacement "&amp;A257</f>
        <v>Green Replacement Site-Other 8 (Specify)</v>
      </c>
      <c r="B265" s="635"/>
      <c r="C265" s="635"/>
      <c r="D265" s="635"/>
      <c r="E265" s="635"/>
      <c r="F265" s="635"/>
      <c r="G265" s="202">
        <f>G264</f>
        <v>0</v>
      </c>
      <c r="H265" s="204">
        <f>H264</f>
        <v>0</v>
      </c>
      <c r="I265" s="455">
        <v>0</v>
      </c>
      <c r="J265" s="161">
        <f>G265*I265</f>
        <v>0</v>
      </c>
      <c r="K265" s="629"/>
      <c r="L265" s="630"/>
      <c r="M265" s="661"/>
      <c r="N265" s="633"/>
      <c r="O265" s="159">
        <f>IF($B$260=0,J265,0)</f>
        <v>0</v>
      </c>
      <c r="P265" s="156">
        <f t="shared" ref="P265:AI265" si="78">IF(OR(($B$260+YEAR($I$1))=P262,($B$258+$B$260+YEAR($I$1))=P262,($B$258*2+$B$260+YEAR($I$1))=P262,($B$258*3+$B$260+YEAR($I$1))=P262,($B$258*4+$B$260+YEAR($I$1))=P262,($B$258*5+$B$260+YEAR($I$1))=P262),$G$265*$I$265,0)</f>
        <v>0</v>
      </c>
      <c r="Q265" s="156">
        <f t="shared" si="78"/>
        <v>0</v>
      </c>
      <c r="R265" s="156">
        <f t="shared" si="78"/>
        <v>0</v>
      </c>
      <c r="S265" s="156">
        <f t="shared" si="78"/>
        <v>0</v>
      </c>
      <c r="T265" s="156">
        <f t="shared" si="78"/>
        <v>0</v>
      </c>
      <c r="U265" s="156">
        <f t="shared" si="78"/>
        <v>0</v>
      </c>
      <c r="V265" s="156">
        <f t="shared" si="78"/>
        <v>0</v>
      </c>
      <c r="W265" s="156">
        <f t="shared" si="78"/>
        <v>0</v>
      </c>
      <c r="X265" s="156">
        <f t="shared" si="78"/>
        <v>0</v>
      </c>
      <c r="Y265" s="156">
        <f t="shared" si="78"/>
        <v>0</v>
      </c>
      <c r="Z265" s="156">
        <f t="shared" si="78"/>
        <v>0</v>
      </c>
      <c r="AA265" s="156">
        <f t="shared" si="78"/>
        <v>0</v>
      </c>
      <c r="AB265" s="156">
        <f t="shared" si="78"/>
        <v>0</v>
      </c>
      <c r="AC265" s="156">
        <f t="shared" si="78"/>
        <v>0</v>
      </c>
      <c r="AD265" s="156">
        <f t="shared" si="78"/>
        <v>0</v>
      </c>
      <c r="AE265" s="156">
        <f t="shared" si="78"/>
        <v>0</v>
      </c>
      <c r="AF265" s="156">
        <f t="shared" si="78"/>
        <v>0</v>
      </c>
      <c r="AG265" s="156">
        <f t="shared" si="78"/>
        <v>0</v>
      </c>
      <c r="AH265" s="156">
        <f t="shared" si="78"/>
        <v>0</v>
      </c>
      <c r="AI265" s="156">
        <f t="shared" si="78"/>
        <v>0</v>
      </c>
      <c r="AJ265" s="156">
        <f>SUM(P265:AI265)</f>
        <v>0</v>
      </c>
      <c r="AK265" s="183">
        <f>IF((AJ265-AJ264)&lt;0,0,(AJ265-AJ264))</f>
        <v>0</v>
      </c>
      <c r="AL265" s="183"/>
      <c r="AM265" s="183"/>
      <c r="AN265" s="183"/>
      <c r="AO265" s="183"/>
    </row>
    <row r="266" spans="1:41" ht="13.15" customHeight="1" thickBot="1"/>
    <row r="267" spans="1:41" ht="14.45" thickBot="1">
      <c r="A267" s="640" t="s">
        <v>454</v>
      </c>
      <c r="B267" s="641"/>
      <c r="C267" s="641"/>
      <c r="D267" s="641"/>
      <c r="E267" s="641"/>
      <c r="F267" s="641"/>
      <c r="G267" s="641"/>
      <c r="H267" s="641"/>
      <c r="I267" s="641"/>
      <c r="J267" s="641"/>
      <c r="K267" s="641"/>
      <c r="L267" s="641"/>
      <c r="M267" s="641"/>
      <c r="N267" s="642"/>
    </row>
    <row r="268" spans="1:41" ht="15">
      <c r="A268" s="164" t="s">
        <v>351</v>
      </c>
      <c r="B268" s="450">
        <v>16</v>
      </c>
      <c r="C268" s="165"/>
      <c r="D268" s="662" t="s">
        <v>272</v>
      </c>
      <c r="E268" s="663"/>
      <c r="F268" s="649"/>
      <c r="G268" s="650"/>
      <c r="H268" s="650"/>
      <c r="I268" s="650"/>
      <c r="J268" s="650"/>
      <c r="K268" s="650"/>
      <c r="L268" s="650"/>
      <c r="M268" s="650"/>
      <c r="N268" s="651"/>
    </row>
    <row r="269" spans="1:41" ht="15.6" thickBot="1">
      <c r="A269" s="163" t="s">
        <v>353</v>
      </c>
      <c r="B269" s="451">
        <v>1996</v>
      </c>
      <c r="C269" s="162"/>
      <c r="D269" s="664"/>
      <c r="E269" s="665"/>
      <c r="F269" s="652"/>
      <c r="G269" s="653"/>
      <c r="H269" s="653"/>
      <c r="I269" s="653"/>
      <c r="J269" s="653"/>
      <c r="K269" s="653"/>
      <c r="L269" s="653"/>
      <c r="M269" s="653"/>
      <c r="N269" s="654"/>
    </row>
    <row r="270" spans="1:41" ht="15.6" thickBot="1">
      <c r="A270" s="171" t="s">
        <v>355</v>
      </c>
      <c r="B270" s="172">
        <f>IF(B268-((YEAR(I1))-B269)&gt;0,(B268-((YEAR(I1))-B269)),0)</f>
        <v>2</v>
      </c>
      <c r="C270" s="173"/>
      <c r="D270" s="666"/>
      <c r="E270" s="667"/>
      <c r="F270" s="643"/>
      <c r="G270" s="644"/>
      <c r="H270" s="644"/>
      <c r="I270" s="644"/>
      <c r="J270" s="644"/>
      <c r="K270" s="644"/>
      <c r="L270" s="644"/>
      <c r="M270" s="644"/>
      <c r="N270" s="645"/>
      <c r="O270" s="640" t="str">
        <f>A267</f>
        <v>Site-Other 9 (Specify)</v>
      </c>
      <c r="P270" s="641"/>
      <c r="Q270" s="641"/>
      <c r="R270" s="641"/>
      <c r="S270" s="641"/>
      <c r="T270" s="641"/>
      <c r="U270" s="641"/>
      <c r="V270" s="641"/>
      <c r="W270" s="641"/>
      <c r="X270" s="641"/>
      <c r="Y270" s="642"/>
      <c r="Z270" s="640" t="str">
        <f>A267</f>
        <v>Site-Other 9 (Specify)</v>
      </c>
      <c r="AA270" s="641"/>
      <c r="AB270" s="641"/>
      <c r="AC270" s="641"/>
      <c r="AD270" s="641"/>
      <c r="AE270" s="641"/>
      <c r="AF270" s="641"/>
      <c r="AG270" s="641"/>
      <c r="AH270" s="641"/>
      <c r="AI270" s="641"/>
      <c r="AJ270" s="642"/>
    </row>
    <row r="271" spans="1:41">
      <c r="A271" s="646" t="s">
        <v>357</v>
      </c>
      <c r="B271" s="647"/>
      <c r="C271" s="647"/>
      <c r="D271" s="636"/>
      <c r="E271" s="636"/>
      <c r="F271" s="636"/>
      <c r="G271" s="636" t="s">
        <v>358</v>
      </c>
      <c r="H271" s="636" t="s">
        <v>359</v>
      </c>
      <c r="I271" s="636" t="s">
        <v>360</v>
      </c>
      <c r="J271" s="636" t="s">
        <v>361</v>
      </c>
      <c r="K271" s="636" t="s">
        <v>362</v>
      </c>
      <c r="L271" s="636" t="s">
        <v>363</v>
      </c>
      <c r="M271" s="636" t="s">
        <v>364</v>
      </c>
      <c r="N271" s="638" t="s">
        <v>365</v>
      </c>
      <c r="O271" s="672" t="s">
        <v>366</v>
      </c>
      <c r="P271" s="167" t="s">
        <v>367</v>
      </c>
      <c r="Q271" s="167" t="s">
        <v>368</v>
      </c>
      <c r="R271" s="167" t="s">
        <v>369</v>
      </c>
      <c r="S271" s="167" t="s">
        <v>370</v>
      </c>
      <c r="T271" s="167" t="s">
        <v>371</v>
      </c>
      <c r="U271" s="167" t="s">
        <v>372</v>
      </c>
      <c r="V271" s="167" t="s">
        <v>373</v>
      </c>
      <c r="W271" s="167" t="s">
        <v>374</v>
      </c>
      <c r="X271" s="167" t="s">
        <v>375</v>
      </c>
      <c r="Y271" s="168" t="s">
        <v>376</v>
      </c>
      <c r="Z271" s="178" t="s">
        <v>377</v>
      </c>
      <c r="AA271" s="179" t="s">
        <v>378</v>
      </c>
      <c r="AB271" s="179" t="s">
        <v>379</v>
      </c>
      <c r="AC271" s="179" t="s">
        <v>380</v>
      </c>
      <c r="AD271" s="179" t="s">
        <v>381</v>
      </c>
      <c r="AE271" s="179" t="s">
        <v>382</v>
      </c>
      <c r="AF271" s="179" t="s">
        <v>383</v>
      </c>
      <c r="AG271" s="179" t="s">
        <v>384</v>
      </c>
      <c r="AH271" s="179" t="s">
        <v>385</v>
      </c>
      <c r="AI271" s="180" t="s">
        <v>386</v>
      </c>
      <c r="AJ271" s="674" t="s">
        <v>387</v>
      </c>
    </row>
    <row r="272" spans="1:41">
      <c r="A272" s="648"/>
      <c r="B272" s="637"/>
      <c r="C272" s="637"/>
      <c r="D272" s="637"/>
      <c r="E272" s="637"/>
      <c r="F272" s="637"/>
      <c r="G272" s="637"/>
      <c r="H272" s="637"/>
      <c r="I272" s="637"/>
      <c r="J272" s="637"/>
      <c r="K272" s="637"/>
      <c r="L272" s="637"/>
      <c r="M272" s="637"/>
      <c r="N272" s="639"/>
      <c r="O272" s="673"/>
      <c r="P272" s="166">
        <f>YEAR($I$1)+1</f>
        <v>2011</v>
      </c>
      <c r="Q272" s="166">
        <f>YEAR($I$1)+2</f>
        <v>2012</v>
      </c>
      <c r="R272" s="166">
        <f>YEAR($I$1)+3</f>
        <v>2013</v>
      </c>
      <c r="S272" s="166">
        <f>YEAR($I$1)+4</f>
        <v>2014</v>
      </c>
      <c r="T272" s="166">
        <f>YEAR($I$1)+5</f>
        <v>2015</v>
      </c>
      <c r="U272" s="166">
        <f>YEAR($I$1)+6</f>
        <v>2016</v>
      </c>
      <c r="V272" s="166">
        <f>YEAR($I$1)+7</f>
        <v>2017</v>
      </c>
      <c r="W272" s="166">
        <f>YEAR($I$1)+8</f>
        <v>2018</v>
      </c>
      <c r="X272" s="166">
        <f>YEAR($I$1)+9</f>
        <v>2019</v>
      </c>
      <c r="Y272" s="169">
        <f>YEAR($I$1)+10</f>
        <v>2020</v>
      </c>
      <c r="Z272" s="174">
        <f>YEAR($I$1)+11</f>
        <v>2021</v>
      </c>
      <c r="AA272" s="166">
        <f>YEAR($I$1)+12</f>
        <v>2022</v>
      </c>
      <c r="AB272" s="166">
        <f>YEAR($I$1)+13</f>
        <v>2023</v>
      </c>
      <c r="AC272" s="166">
        <f>YEAR($I$1)+14</f>
        <v>2024</v>
      </c>
      <c r="AD272" s="166">
        <f>YEAR($I$1)+15</f>
        <v>2025</v>
      </c>
      <c r="AE272" s="166">
        <f>YEAR($I$1)+16</f>
        <v>2026</v>
      </c>
      <c r="AF272" s="166">
        <f>YEAR($I$1)+17</f>
        <v>2027</v>
      </c>
      <c r="AG272" s="166">
        <f>YEAR($I$1)+18</f>
        <v>2028</v>
      </c>
      <c r="AH272" s="166">
        <f>YEAR($I$1)+19</f>
        <v>2029</v>
      </c>
      <c r="AI272" s="175">
        <f>YEAR($I$1)+20</f>
        <v>2030</v>
      </c>
      <c r="AJ272" s="675"/>
    </row>
    <row r="273" spans="1:41" hidden="1">
      <c r="A273" s="623" t="str">
        <f>"Existing "&amp;A267</f>
        <v>Existing Site-Other 9 (Specify)</v>
      </c>
      <c r="B273" s="624"/>
      <c r="C273" s="624"/>
      <c r="D273" s="624"/>
      <c r="E273" s="624"/>
      <c r="F273" s="624"/>
      <c r="G273" s="170"/>
      <c r="H273" s="154"/>
      <c r="I273" s="155">
        <v>0</v>
      </c>
      <c r="J273" s="156">
        <f>G273*I273</f>
        <v>0</v>
      </c>
      <c r="K273" s="625" t="s">
        <v>390</v>
      </c>
      <c r="L273" s="626"/>
      <c r="M273" s="659" t="str">
        <f>IF(OR(ISERROR(B269+B268*(1-(Controls!$B$28))),(B269+B268*(1-(Controls!$B$28)))=0),"",IF((B269+B268*(1-(Controls!$B$28)))&lt;=StartInput!$F$25,"Replace","Evaluate"))</f>
        <v>Replace</v>
      </c>
      <c r="N273" s="631" t="s">
        <v>205</v>
      </c>
      <c r="O273" s="159">
        <f>IF($B$270=0,J273,0)</f>
        <v>0</v>
      </c>
      <c r="P273" s="156">
        <f t="shared" ref="P273:AI273" si="79">IF(OR(($B$270+YEAR($I$1))=P272,($B$268+$B$270+YEAR($I$1))=P272,($B$268*2+$B$270+YEAR($I$1))=P272,($B$268*3+$B$270+YEAR($I$1))=P272,($B$268*4+$B$270+YEAR($I$1))=P272,($B$268*5+$B$270+YEAR($I$1))=P272),$G$273*$I$273,0)</f>
        <v>0</v>
      </c>
      <c r="Q273" s="156">
        <f t="shared" si="79"/>
        <v>0</v>
      </c>
      <c r="R273" s="156">
        <f t="shared" si="79"/>
        <v>0</v>
      </c>
      <c r="S273" s="156">
        <f t="shared" si="79"/>
        <v>0</v>
      </c>
      <c r="T273" s="156">
        <f t="shared" si="79"/>
        <v>0</v>
      </c>
      <c r="U273" s="156">
        <f t="shared" si="79"/>
        <v>0</v>
      </c>
      <c r="V273" s="156">
        <f t="shared" si="79"/>
        <v>0</v>
      </c>
      <c r="W273" s="156">
        <f t="shared" si="79"/>
        <v>0</v>
      </c>
      <c r="X273" s="156">
        <f t="shared" si="79"/>
        <v>0</v>
      </c>
      <c r="Y273" s="156">
        <f t="shared" si="79"/>
        <v>0</v>
      </c>
      <c r="Z273" s="156">
        <f t="shared" si="79"/>
        <v>0</v>
      </c>
      <c r="AA273" s="156">
        <f t="shared" si="79"/>
        <v>0</v>
      </c>
      <c r="AB273" s="156">
        <f t="shared" si="79"/>
        <v>0</v>
      </c>
      <c r="AC273" s="156">
        <f t="shared" si="79"/>
        <v>0</v>
      </c>
      <c r="AD273" s="156">
        <f t="shared" si="79"/>
        <v>0</v>
      </c>
      <c r="AE273" s="156">
        <f t="shared" si="79"/>
        <v>0</v>
      </c>
      <c r="AF273" s="156">
        <f t="shared" si="79"/>
        <v>0</v>
      </c>
      <c r="AG273" s="156">
        <f t="shared" si="79"/>
        <v>0</v>
      </c>
      <c r="AH273" s="156">
        <f t="shared" si="79"/>
        <v>0</v>
      </c>
      <c r="AI273" s="156">
        <f t="shared" si="79"/>
        <v>0</v>
      </c>
      <c r="AJ273" s="156">
        <f>SUM(P273:AI273)</f>
        <v>0</v>
      </c>
    </row>
    <row r="274" spans="1:41">
      <c r="A274" s="623" t="str">
        <f>"Standard "&amp;A267</f>
        <v>Standard Site-Other 9 (Specify)</v>
      </c>
      <c r="B274" s="624"/>
      <c r="C274" s="624"/>
      <c r="D274" s="624"/>
      <c r="E274" s="624"/>
      <c r="F274" s="624"/>
      <c r="G274" s="452">
        <v>0</v>
      </c>
      <c r="H274" s="459"/>
      <c r="I274" s="454">
        <v>0</v>
      </c>
      <c r="J274" s="156">
        <f>G274*I274</f>
        <v>0</v>
      </c>
      <c r="K274" s="627"/>
      <c r="L274" s="628"/>
      <c r="M274" s="660"/>
      <c r="N274" s="632"/>
      <c r="O274" s="159">
        <f>IF($B$270=0,J274,0)</f>
        <v>0</v>
      </c>
      <c r="P274" s="156">
        <f t="shared" ref="P274:AI274" si="80">IF(OR(($B$270+YEAR($I$1))=P272,($B$268+$B$270+YEAR($I$1))=P272,($B$268*2+$B$270+YEAR($I$1))=P272,($B$268*3+$B$270+YEAR($I$1))=P272,($B$268*4+$B$270+YEAR($I$1))=P272,($B$268*5+$B$270+YEAR($I$1))=P272),$G$274*$I$274,0)</f>
        <v>0</v>
      </c>
      <c r="Q274" s="156">
        <f t="shared" si="80"/>
        <v>0</v>
      </c>
      <c r="R274" s="156">
        <f t="shared" si="80"/>
        <v>0</v>
      </c>
      <c r="S274" s="156">
        <f t="shared" si="80"/>
        <v>0</v>
      </c>
      <c r="T274" s="156">
        <f t="shared" si="80"/>
        <v>0</v>
      </c>
      <c r="U274" s="156">
        <f t="shared" si="80"/>
        <v>0</v>
      </c>
      <c r="V274" s="156">
        <f t="shared" si="80"/>
        <v>0</v>
      </c>
      <c r="W274" s="156">
        <f t="shared" si="80"/>
        <v>0</v>
      </c>
      <c r="X274" s="156">
        <f t="shared" si="80"/>
        <v>0</v>
      </c>
      <c r="Y274" s="156">
        <f t="shared" si="80"/>
        <v>0</v>
      </c>
      <c r="Z274" s="156">
        <f t="shared" si="80"/>
        <v>0</v>
      </c>
      <c r="AA274" s="156">
        <f t="shared" si="80"/>
        <v>0</v>
      </c>
      <c r="AB274" s="156">
        <f t="shared" si="80"/>
        <v>0</v>
      </c>
      <c r="AC274" s="156">
        <f t="shared" si="80"/>
        <v>0</v>
      </c>
      <c r="AD274" s="156">
        <f t="shared" si="80"/>
        <v>0</v>
      </c>
      <c r="AE274" s="156">
        <f t="shared" si="80"/>
        <v>0</v>
      </c>
      <c r="AF274" s="156">
        <f t="shared" si="80"/>
        <v>0</v>
      </c>
      <c r="AG274" s="156">
        <f t="shared" si="80"/>
        <v>0</v>
      </c>
      <c r="AH274" s="156">
        <f t="shared" si="80"/>
        <v>0</v>
      </c>
      <c r="AI274" s="156">
        <f t="shared" si="80"/>
        <v>0</v>
      </c>
      <c r="AJ274" s="156">
        <f>SUM(P274:AI274)</f>
        <v>0</v>
      </c>
      <c r="AK274" s="148" t="s">
        <v>391</v>
      </c>
    </row>
    <row r="275" spans="1:41" ht="14.45" thickBot="1">
      <c r="A275" s="634" t="str">
        <f>"Green Replacement "&amp;A267</f>
        <v>Green Replacement Site-Other 9 (Specify)</v>
      </c>
      <c r="B275" s="635"/>
      <c r="C275" s="635"/>
      <c r="D275" s="635"/>
      <c r="E275" s="635"/>
      <c r="F275" s="635"/>
      <c r="G275" s="202">
        <f>G274</f>
        <v>0</v>
      </c>
      <c r="H275" s="204">
        <f>H274</f>
        <v>0</v>
      </c>
      <c r="I275" s="455">
        <v>0</v>
      </c>
      <c r="J275" s="161">
        <f>G275*I275</f>
        <v>0</v>
      </c>
      <c r="K275" s="629"/>
      <c r="L275" s="630"/>
      <c r="M275" s="661"/>
      <c r="N275" s="633"/>
      <c r="O275" s="159">
        <f>IF($B$270=0,J275,0)</f>
        <v>0</v>
      </c>
      <c r="P275" s="156">
        <f t="shared" ref="P275:AI275" si="81">IF(OR(($B$270+YEAR($I$1))=P272,($B$268+$B$270+YEAR($I$1))=P272,($B$268*2+$B$270+YEAR($I$1))=P272,($B$268*3+$B$270+YEAR($I$1))=P272,($B$268*4+$B$270+YEAR($I$1))=P272,($B$268*5+$B$270+YEAR($I$1))=P272),$G$275*$I$275,0)</f>
        <v>0</v>
      </c>
      <c r="Q275" s="156">
        <f t="shared" si="81"/>
        <v>0</v>
      </c>
      <c r="R275" s="156">
        <f t="shared" si="81"/>
        <v>0</v>
      </c>
      <c r="S275" s="156">
        <f t="shared" si="81"/>
        <v>0</v>
      </c>
      <c r="T275" s="156">
        <f t="shared" si="81"/>
        <v>0</v>
      </c>
      <c r="U275" s="156">
        <f t="shared" si="81"/>
        <v>0</v>
      </c>
      <c r="V275" s="156">
        <f t="shared" si="81"/>
        <v>0</v>
      </c>
      <c r="W275" s="156">
        <f t="shared" si="81"/>
        <v>0</v>
      </c>
      <c r="X275" s="156">
        <f t="shared" si="81"/>
        <v>0</v>
      </c>
      <c r="Y275" s="156">
        <f t="shared" si="81"/>
        <v>0</v>
      </c>
      <c r="Z275" s="156">
        <f t="shared" si="81"/>
        <v>0</v>
      </c>
      <c r="AA275" s="156">
        <f t="shared" si="81"/>
        <v>0</v>
      </c>
      <c r="AB275" s="156">
        <f t="shared" si="81"/>
        <v>0</v>
      </c>
      <c r="AC275" s="156">
        <f t="shared" si="81"/>
        <v>0</v>
      </c>
      <c r="AD275" s="156">
        <f t="shared" si="81"/>
        <v>0</v>
      </c>
      <c r="AE275" s="156">
        <f t="shared" si="81"/>
        <v>0</v>
      </c>
      <c r="AF275" s="156">
        <f t="shared" si="81"/>
        <v>0</v>
      </c>
      <c r="AG275" s="156">
        <f t="shared" si="81"/>
        <v>0</v>
      </c>
      <c r="AH275" s="156">
        <f t="shared" si="81"/>
        <v>0</v>
      </c>
      <c r="AI275" s="156">
        <f t="shared" si="81"/>
        <v>0</v>
      </c>
      <c r="AJ275" s="156">
        <f>SUM(P275:AI275)</f>
        <v>0</v>
      </c>
      <c r="AK275" s="183">
        <f>IF((AJ275-AJ274)&lt;0,0,(AJ275-AJ274))</f>
        <v>0</v>
      </c>
      <c r="AL275" s="183"/>
      <c r="AM275" s="183"/>
      <c r="AN275" s="183"/>
      <c r="AO275" s="183"/>
    </row>
    <row r="276" spans="1:41" ht="13.15" customHeight="1" thickBot="1"/>
    <row r="277" spans="1:41" ht="14.45" thickBot="1">
      <c r="A277" s="640" t="s">
        <v>455</v>
      </c>
      <c r="B277" s="641"/>
      <c r="C277" s="641"/>
      <c r="D277" s="641"/>
      <c r="E277" s="641"/>
      <c r="F277" s="641"/>
      <c r="G277" s="641"/>
      <c r="H277" s="641"/>
      <c r="I277" s="641"/>
      <c r="J277" s="641"/>
      <c r="K277" s="641"/>
      <c r="L277" s="641"/>
      <c r="M277" s="641"/>
      <c r="N277" s="642"/>
    </row>
    <row r="278" spans="1:41" ht="15">
      <c r="A278" s="164" t="s">
        <v>351</v>
      </c>
      <c r="B278" s="450">
        <v>17</v>
      </c>
      <c r="C278" s="165"/>
      <c r="D278" s="662" t="s">
        <v>272</v>
      </c>
      <c r="E278" s="663"/>
      <c r="F278" s="649"/>
      <c r="G278" s="650"/>
      <c r="H278" s="650"/>
      <c r="I278" s="650"/>
      <c r="J278" s="650"/>
      <c r="K278" s="650"/>
      <c r="L278" s="650"/>
      <c r="M278" s="650"/>
      <c r="N278" s="651"/>
    </row>
    <row r="279" spans="1:41" ht="15.6" thickBot="1">
      <c r="A279" s="163" t="s">
        <v>353</v>
      </c>
      <c r="B279" s="451">
        <v>1996</v>
      </c>
      <c r="C279" s="162"/>
      <c r="D279" s="664"/>
      <c r="E279" s="665"/>
      <c r="F279" s="652"/>
      <c r="G279" s="653"/>
      <c r="H279" s="653"/>
      <c r="I279" s="653"/>
      <c r="J279" s="653"/>
      <c r="K279" s="653"/>
      <c r="L279" s="653"/>
      <c r="M279" s="653"/>
      <c r="N279" s="654"/>
    </row>
    <row r="280" spans="1:41" ht="15.6" thickBot="1">
      <c r="A280" s="171" t="s">
        <v>355</v>
      </c>
      <c r="B280" s="172">
        <f>IF(B278-((YEAR(I1))-B279)&gt;0,(B278-((YEAR(I1))-B279)),0)</f>
        <v>3</v>
      </c>
      <c r="C280" s="173"/>
      <c r="D280" s="666"/>
      <c r="E280" s="667"/>
      <c r="F280" s="643"/>
      <c r="G280" s="644"/>
      <c r="H280" s="644"/>
      <c r="I280" s="644"/>
      <c r="J280" s="644"/>
      <c r="K280" s="644"/>
      <c r="L280" s="644"/>
      <c r="M280" s="644"/>
      <c r="N280" s="645"/>
      <c r="O280" s="640" t="str">
        <f>A277</f>
        <v>Site-Other 10 (Specify)</v>
      </c>
      <c r="P280" s="641"/>
      <c r="Q280" s="641"/>
      <c r="R280" s="641"/>
      <c r="S280" s="641"/>
      <c r="T280" s="641"/>
      <c r="U280" s="641"/>
      <c r="V280" s="641"/>
      <c r="W280" s="641"/>
      <c r="X280" s="641"/>
      <c r="Y280" s="642"/>
      <c r="Z280" s="640" t="str">
        <f>A277</f>
        <v>Site-Other 10 (Specify)</v>
      </c>
      <c r="AA280" s="641"/>
      <c r="AB280" s="641"/>
      <c r="AC280" s="641"/>
      <c r="AD280" s="641"/>
      <c r="AE280" s="641"/>
      <c r="AF280" s="641"/>
      <c r="AG280" s="641"/>
      <c r="AH280" s="641"/>
      <c r="AI280" s="641"/>
      <c r="AJ280" s="642"/>
    </row>
    <row r="281" spans="1:41">
      <c r="A281" s="646" t="s">
        <v>357</v>
      </c>
      <c r="B281" s="647"/>
      <c r="C281" s="647"/>
      <c r="D281" s="636"/>
      <c r="E281" s="636"/>
      <c r="F281" s="636"/>
      <c r="G281" s="636" t="s">
        <v>358</v>
      </c>
      <c r="H281" s="636" t="s">
        <v>359</v>
      </c>
      <c r="I281" s="636" t="s">
        <v>360</v>
      </c>
      <c r="J281" s="636" t="s">
        <v>361</v>
      </c>
      <c r="K281" s="636" t="s">
        <v>362</v>
      </c>
      <c r="L281" s="636" t="s">
        <v>363</v>
      </c>
      <c r="M281" s="636" t="s">
        <v>364</v>
      </c>
      <c r="N281" s="638" t="s">
        <v>365</v>
      </c>
      <c r="O281" s="672" t="s">
        <v>366</v>
      </c>
      <c r="P281" s="167" t="s">
        <v>367</v>
      </c>
      <c r="Q281" s="167" t="s">
        <v>368</v>
      </c>
      <c r="R281" s="167" t="s">
        <v>369</v>
      </c>
      <c r="S281" s="167" t="s">
        <v>370</v>
      </c>
      <c r="T281" s="167" t="s">
        <v>371</v>
      </c>
      <c r="U281" s="167" t="s">
        <v>372</v>
      </c>
      <c r="V281" s="167" t="s">
        <v>373</v>
      </c>
      <c r="W281" s="167" t="s">
        <v>374</v>
      </c>
      <c r="X281" s="167" t="s">
        <v>375</v>
      </c>
      <c r="Y281" s="168" t="s">
        <v>376</v>
      </c>
      <c r="Z281" s="178" t="s">
        <v>377</v>
      </c>
      <c r="AA281" s="179" t="s">
        <v>378</v>
      </c>
      <c r="AB281" s="179" t="s">
        <v>379</v>
      </c>
      <c r="AC281" s="179" t="s">
        <v>380</v>
      </c>
      <c r="AD281" s="179" t="s">
        <v>381</v>
      </c>
      <c r="AE281" s="179" t="s">
        <v>382</v>
      </c>
      <c r="AF281" s="179" t="s">
        <v>383</v>
      </c>
      <c r="AG281" s="179" t="s">
        <v>384</v>
      </c>
      <c r="AH281" s="179" t="s">
        <v>385</v>
      </c>
      <c r="AI281" s="180" t="s">
        <v>386</v>
      </c>
      <c r="AJ281" s="674" t="s">
        <v>387</v>
      </c>
    </row>
    <row r="282" spans="1:41">
      <c r="A282" s="648"/>
      <c r="B282" s="637"/>
      <c r="C282" s="637"/>
      <c r="D282" s="637"/>
      <c r="E282" s="637"/>
      <c r="F282" s="637"/>
      <c r="G282" s="637"/>
      <c r="H282" s="637"/>
      <c r="I282" s="637"/>
      <c r="J282" s="637"/>
      <c r="K282" s="637"/>
      <c r="L282" s="637"/>
      <c r="M282" s="637"/>
      <c r="N282" s="639"/>
      <c r="O282" s="673"/>
      <c r="P282" s="166">
        <f>YEAR($I$1)+1</f>
        <v>2011</v>
      </c>
      <c r="Q282" s="166">
        <f>YEAR($I$1)+2</f>
        <v>2012</v>
      </c>
      <c r="R282" s="166">
        <f>YEAR($I$1)+3</f>
        <v>2013</v>
      </c>
      <c r="S282" s="166">
        <f>YEAR($I$1)+4</f>
        <v>2014</v>
      </c>
      <c r="T282" s="166">
        <f>YEAR($I$1)+5</f>
        <v>2015</v>
      </c>
      <c r="U282" s="166">
        <f>YEAR($I$1)+6</f>
        <v>2016</v>
      </c>
      <c r="V282" s="166">
        <f>YEAR($I$1)+7</f>
        <v>2017</v>
      </c>
      <c r="W282" s="166">
        <f>YEAR($I$1)+8</f>
        <v>2018</v>
      </c>
      <c r="X282" s="166">
        <f>YEAR($I$1)+9</f>
        <v>2019</v>
      </c>
      <c r="Y282" s="169">
        <f>YEAR($I$1)+10</f>
        <v>2020</v>
      </c>
      <c r="Z282" s="174">
        <f>YEAR($I$1)+11</f>
        <v>2021</v>
      </c>
      <c r="AA282" s="166">
        <f>YEAR($I$1)+12</f>
        <v>2022</v>
      </c>
      <c r="AB282" s="166">
        <f>YEAR($I$1)+13</f>
        <v>2023</v>
      </c>
      <c r="AC282" s="166">
        <f>YEAR($I$1)+14</f>
        <v>2024</v>
      </c>
      <c r="AD282" s="166">
        <f>YEAR($I$1)+15</f>
        <v>2025</v>
      </c>
      <c r="AE282" s="166">
        <f>YEAR($I$1)+16</f>
        <v>2026</v>
      </c>
      <c r="AF282" s="166">
        <f>YEAR($I$1)+17</f>
        <v>2027</v>
      </c>
      <c r="AG282" s="166">
        <f>YEAR($I$1)+18</f>
        <v>2028</v>
      </c>
      <c r="AH282" s="166">
        <f>YEAR($I$1)+19</f>
        <v>2029</v>
      </c>
      <c r="AI282" s="175">
        <f>YEAR($I$1)+20</f>
        <v>2030</v>
      </c>
      <c r="AJ282" s="675"/>
    </row>
    <row r="283" spans="1:41" hidden="1">
      <c r="A283" s="623" t="str">
        <f>"Existing "&amp;A277</f>
        <v>Existing Site-Other 10 (Specify)</v>
      </c>
      <c r="B283" s="624"/>
      <c r="C283" s="624"/>
      <c r="D283" s="624"/>
      <c r="E283" s="624"/>
      <c r="F283" s="624"/>
      <c r="G283" s="170"/>
      <c r="H283" s="154"/>
      <c r="I283" s="155">
        <v>0</v>
      </c>
      <c r="J283" s="156">
        <f>G283*I283</f>
        <v>0</v>
      </c>
      <c r="K283" s="625" t="s">
        <v>390</v>
      </c>
      <c r="L283" s="626"/>
      <c r="M283" s="659" t="str">
        <f>IF(OR(ISERROR(B279+B278*(1-(Controls!$B$28))),(B279+B278*(1-(Controls!$B$28)))=0),"",IF((B279+B278*(1-(Controls!$B$28)))&lt;=StartInput!$F$25,"Replace","Evaluate"))</f>
        <v>Evaluate</v>
      </c>
      <c r="N283" s="631" t="s">
        <v>205</v>
      </c>
      <c r="O283" s="159">
        <f>IF($B$280=0,J283,0)</f>
        <v>0</v>
      </c>
      <c r="P283" s="156">
        <f t="shared" ref="P283:AI283" si="82">IF(OR(($B$280+YEAR($I$1))=P282,($B$278+$B$280+YEAR($I$1))=P282,($B$278*2+$B$280+YEAR($I$1))=P282,($B$278*3+$B$280+YEAR($I$1))=P282,($B$278*4+$B$280+YEAR($I$1))=P282,($B$278*5+$B$280+YEAR($I$1))=P282),$G$283*$I$283,0)</f>
        <v>0</v>
      </c>
      <c r="Q283" s="156">
        <f t="shared" si="82"/>
        <v>0</v>
      </c>
      <c r="R283" s="156">
        <f t="shared" si="82"/>
        <v>0</v>
      </c>
      <c r="S283" s="156">
        <f t="shared" si="82"/>
        <v>0</v>
      </c>
      <c r="T283" s="156">
        <f t="shared" si="82"/>
        <v>0</v>
      </c>
      <c r="U283" s="156">
        <f t="shared" si="82"/>
        <v>0</v>
      </c>
      <c r="V283" s="156">
        <f t="shared" si="82"/>
        <v>0</v>
      </c>
      <c r="W283" s="156">
        <f t="shared" si="82"/>
        <v>0</v>
      </c>
      <c r="X283" s="156">
        <f t="shared" si="82"/>
        <v>0</v>
      </c>
      <c r="Y283" s="156">
        <f t="shared" si="82"/>
        <v>0</v>
      </c>
      <c r="Z283" s="156">
        <f t="shared" si="82"/>
        <v>0</v>
      </c>
      <c r="AA283" s="156">
        <f t="shared" si="82"/>
        <v>0</v>
      </c>
      <c r="AB283" s="156">
        <f t="shared" si="82"/>
        <v>0</v>
      </c>
      <c r="AC283" s="156">
        <f t="shared" si="82"/>
        <v>0</v>
      </c>
      <c r="AD283" s="156">
        <f t="shared" si="82"/>
        <v>0</v>
      </c>
      <c r="AE283" s="156">
        <f t="shared" si="82"/>
        <v>0</v>
      </c>
      <c r="AF283" s="156">
        <f t="shared" si="82"/>
        <v>0</v>
      </c>
      <c r="AG283" s="156">
        <f t="shared" si="82"/>
        <v>0</v>
      </c>
      <c r="AH283" s="156">
        <f t="shared" si="82"/>
        <v>0</v>
      </c>
      <c r="AI283" s="156">
        <f t="shared" si="82"/>
        <v>0</v>
      </c>
      <c r="AJ283" s="156">
        <f>SUM(P283:AI283)</f>
        <v>0</v>
      </c>
    </row>
    <row r="284" spans="1:41">
      <c r="A284" s="623" t="str">
        <f>"Standard "&amp;A277</f>
        <v>Standard Site-Other 10 (Specify)</v>
      </c>
      <c r="B284" s="624"/>
      <c r="C284" s="624"/>
      <c r="D284" s="624"/>
      <c r="E284" s="624"/>
      <c r="F284" s="624"/>
      <c r="G284" s="452">
        <v>0</v>
      </c>
      <c r="H284" s="459"/>
      <c r="I284" s="454">
        <v>0</v>
      </c>
      <c r="J284" s="156">
        <f>G284*I284</f>
        <v>0</v>
      </c>
      <c r="K284" s="627"/>
      <c r="L284" s="628"/>
      <c r="M284" s="660"/>
      <c r="N284" s="632"/>
      <c r="O284" s="159">
        <f>IF($B$280=0,J284,0)</f>
        <v>0</v>
      </c>
      <c r="P284" s="156">
        <f t="shared" ref="P284:AI284" si="83">IF(OR(($B$280+YEAR($I$1))=P282,($B$278+$B$280+YEAR($I$1))=P282,($B$278*2+$B$280+YEAR($I$1))=P282,($B$278*3+$B$280+YEAR($I$1))=P282,($B$278*4+$B$280+YEAR($I$1))=P282,($B$278*5+$B$280+YEAR($I$1))=P282),$G$284*$I$284,0)</f>
        <v>0</v>
      </c>
      <c r="Q284" s="156">
        <f t="shared" si="83"/>
        <v>0</v>
      </c>
      <c r="R284" s="156">
        <f t="shared" si="83"/>
        <v>0</v>
      </c>
      <c r="S284" s="156">
        <f t="shared" si="83"/>
        <v>0</v>
      </c>
      <c r="T284" s="156">
        <f t="shared" si="83"/>
        <v>0</v>
      </c>
      <c r="U284" s="156">
        <f t="shared" si="83"/>
        <v>0</v>
      </c>
      <c r="V284" s="156">
        <f t="shared" si="83"/>
        <v>0</v>
      </c>
      <c r="W284" s="156">
        <f t="shared" si="83"/>
        <v>0</v>
      </c>
      <c r="X284" s="156">
        <f t="shared" si="83"/>
        <v>0</v>
      </c>
      <c r="Y284" s="156">
        <f t="shared" si="83"/>
        <v>0</v>
      </c>
      <c r="Z284" s="156">
        <f t="shared" si="83"/>
        <v>0</v>
      </c>
      <c r="AA284" s="156">
        <f t="shared" si="83"/>
        <v>0</v>
      </c>
      <c r="AB284" s="156">
        <f t="shared" si="83"/>
        <v>0</v>
      </c>
      <c r="AC284" s="156">
        <f t="shared" si="83"/>
        <v>0</v>
      </c>
      <c r="AD284" s="156">
        <f t="shared" si="83"/>
        <v>0</v>
      </c>
      <c r="AE284" s="156">
        <f t="shared" si="83"/>
        <v>0</v>
      </c>
      <c r="AF284" s="156">
        <f t="shared" si="83"/>
        <v>0</v>
      </c>
      <c r="AG284" s="156">
        <f t="shared" si="83"/>
        <v>0</v>
      </c>
      <c r="AH284" s="156">
        <f t="shared" si="83"/>
        <v>0</v>
      </c>
      <c r="AI284" s="156">
        <f t="shared" si="83"/>
        <v>0</v>
      </c>
      <c r="AJ284" s="156">
        <f>SUM(P284:AI284)</f>
        <v>0</v>
      </c>
      <c r="AK284" s="148" t="s">
        <v>391</v>
      </c>
    </row>
    <row r="285" spans="1:41" ht="14.45" thickBot="1">
      <c r="A285" s="634" t="str">
        <f>"Green Replacement "&amp;A277</f>
        <v>Green Replacement Site-Other 10 (Specify)</v>
      </c>
      <c r="B285" s="635"/>
      <c r="C285" s="635"/>
      <c r="D285" s="635"/>
      <c r="E285" s="635"/>
      <c r="F285" s="635"/>
      <c r="G285" s="202">
        <f>G284</f>
        <v>0</v>
      </c>
      <c r="H285" s="204">
        <f>H284</f>
        <v>0</v>
      </c>
      <c r="I285" s="455">
        <v>0</v>
      </c>
      <c r="J285" s="161">
        <f>G285*I285</f>
        <v>0</v>
      </c>
      <c r="K285" s="629"/>
      <c r="L285" s="630"/>
      <c r="M285" s="661"/>
      <c r="N285" s="633"/>
      <c r="O285" s="159">
        <f>IF($B$280=0,J285,0)</f>
        <v>0</v>
      </c>
      <c r="P285" s="156">
        <f t="shared" ref="P285:AI285" si="84">IF(OR(($B$280+YEAR($I$1))=P282,($B$278+$B$280+YEAR($I$1))=P282,($B$278*2+$B$280+YEAR($I$1))=P282,($B$278*3+$B$280+YEAR($I$1))=P282,($B$278*4+$B$280+YEAR($I$1))=P282,($B$278*5+$B$280+YEAR($I$1))=P282),$G$285*$I$285,0)</f>
        <v>0</v>
      </c>
      <c r="Q285" s="156">
        <f t="shared" si="84"/>
        <v>0</v>
      </c>
      <c r="R285" s="156">
        <f t="shared" si="84"/>
        <v>0</v>
      </c>
      <c r="S285" s="156">
        <f t="shared" si="84"/>
        <v>0</v>
      </c>
      <c r="T285" s="156">
        <f t="shared" si="84"/>
        <v>0</v>
      </c>
      <c r="U285" s="156">
        <f t="shared" si="84"/>
        <v>0</v>
      </c>
      <c r="V285" s="156">
        <f t="shared" si="84"/>
        <v>0</v>
      </c>
      <c r="W285" s="156">
        <f t="shared" si="84"/>
        <v>0</v>
      </c>
      <c r="X285" s="156">
        <f t="shared" si="84"/>
        <v>0</v>
      </c>
      <c r="Y285" s="156">
        <f t="shared" si="84"/>
        <v>0</v>
      </c>
      <c r="Z285" s="156">
        <f t="shared" si="84"/>
        <v>0</v>
      </c>
      <c r="AA285" s="156">
        <f t="shared" si="84"/>
        <v>0</v>
      </c>
      <c r="AB285" s="156">
        <f t="shared" si="84"/>
        <v>0</v>
      </c>
      <c r="AC285" s="156">
        <f t="shared" si="84"/>
        <v>0</v>
      </c>
      <c r="AD285" s="156">
        <f t="shared" si="84"/>
        <v>0</v>
      </c>
      <c r="AE285" s="156">
        <f t="shared" si="84"/>
        <v>0</v>
      </c>
      <c r="AF285" s="156">
        <f t="shared" si="84"/>
        <v>0</v>
      </c>
      <c r="AG285" s="156">
        <f t="shared" si="84"/>
        <v>0</v>
      </c>
      <c r="AH285" s="156">
        <f t="shared" si="84"/>
        <v>0</v>
      </c>
      <c r="AI285" s="156">
        <f t="shared" si="84"/>
        <v>0</v>
      </c>
      <c r="AJ285" s="156">
        <f>SUM(P285:AI285)</f>
        <v>0</v>
      </c>
      <c r="AK285" s="183">
        <f>IF((AJ285-AJ284)&lt;0,0,(AJ285-AJ284))</f>
        <v>0</v>
      </c>
      <c r="AL285" s="183"/>
      <c r="AM285" s="183"/>
      <c r="AN285" s="183"/>
      <c r="AO285" s="183"/>
    </row>
    <row r="286" spans="1:41" ht="3" customHeight="1"/>
    <row r="287" spans="1:41" ht="3" customHeight="1"/>
    <row r="288" spans="1:41" ht="3" customHeight="1"/>
    <row r="289" spans="1:37" ht="3" customHeight="1"/>
    <row r="290" spans="1:37" ht="3" customHeight="1"/>
    <row r="291" spans="1:37" ht="3" customHeight="1"/>
    <row r="292" spans="1:37" ht="3" customHeight="1"/>
    <row r="293" spans="1:37" ht="3" customHeight="1"/>
    <row r="294" spans="1:37" ht="3" customHeight="1" thickBot="1"/>
    <row r="295" spans="1:37" ht="22.7" thickBot="1">
      <c r="A295" s="655" t="s">
        <v>456</v>
      </c>
      <c r="B295" s="656"/>
      <c r="C295" s="656"/>
      <c r="D295" s="656"/>
      <c r="E295" s="656"/>
      <c r="F295" s="656"/>
      <c r="G295" s="656"/>
      <c r="H295" s="656"/>
      <c r="I295" s="656"/>
      <c r="J295" s="656"/>
      <c r="K295" s="656"/>
      <c r="L295" s="656"/>
      <c r="M295" s="656"/>
      <c r="N295" s="657"/>
    </row>
    <row r="296" spans="1:37" ht="14.45" thickBot="1"/>
    <row r="297" spans="1:37" ht="14.45" thickBot="1">
      <c r="A297" s="640" t="s">
        <v>457</v>
      </c>
      <c r="B297" s="641"/>
      <c r="C297" s="641"/>
      <c r="D297" s="641"/>
      <c r="E297" s="641"/>
      <c r="F297" s="641"/>
      <c r="G297" s="641"/>
      <c r="H297" s="641"/>
      <c r="I297" s="641"/>
      <c r="J297" s="641"/>
      <c r="K297" s="641"/>
      <c r="L297" s="641"/>
      <c r="M297" s="641"/>
      <c r="N297" s="642"/>
    </row>
    <row r="298" spans="1:37" ht="15">
      <c r="A298" s="164" t="s">
        <v>351</v>
      </c>
      <c r="B298" s="450">
        <v>18</v>
      </c>
      <c r="C298" s="165"/>
      <c r="D298" s="662" t="s">
        <v>272</v>
      </c>
      <c r="E298" s="663"/>
      <c r="F298" s="649"/>
      <c r="G298" s="650"/>
      <c r="H298" s="650"/>
      <c r="I298" s="650"/>
      <c r="J298" s="650"/>
      <c r="K298" s="650"/>
      <c r="L298" s="650"/>
      <c r="M298" s="650"/>
      <c r="N298" s="651"/>
    </row>
    <row r="299" spans="1:37" ht="15.6" thickBot="1">
      <c r="A299" s="163" t="s">
        <v>353</v>
      </c>
      <c r="B299" s="451">
        <v>1996</v>
      </c>
      <c r="C299" s="162"/>
      <c r="D299" s="664"/>
      <c r="E299" s="665"/>
      <c r="F299" s="652"/>
      <c r="G299" s="653"/>
      <c r="H299" s="653"/>
      <c r="I299" s="653"/>
      <c r="J299" s="653"/>
      <c r="K299" s="653"/>
      <c r="L299" s="653"/>
      <c r="M299" s="653"/>
      <c r="N299" s="654"/>
    </row>
    <row r="300" spans="1:37" ht="15.6" thickBot="1">
      <c r="A300" s="171" t="s">
        <v>355</v>
      </c>
      <c r="B300" s="172">
        <f>IF(B298-((YEAR(I1))-B299)&gt;0,(B298-((YEAR(I1))-B299)),0)</f>
        <v>4</v>
      </c>
      <c r="C300" s="173"/>
      <c r="D300" s="666"/>
      <c r="E300" s="667"/>
      <c r="F300" s="643"/>
      <c r="G300" s="644"/>
      <c r="H300" s="644"/>
      <c r="I300" s="644"/>
      <c r="J300" s="644"/>
      <c r="K300" s="644"/>
      <c r="L300" s="644"/>
      <c r="M300" s="644"/>
      <c r="N300" s="645"/>
      <c r="O300" s="640" t="str">
        <f>A297</f>
        <v>Administrative Building</v>
      </c>
      <c r="P300" s="641"/>
      <c r="Q300" s="641"/>
      <c r="R300" s="641"/>
      <c r="S300" s="641"/>
      <c r="T300" s="641"/>
      <c r="U300" s="641"/>
      <c r="V300" s="641"/>
      <c r="W300" s="641"/>
      <c r="X300" s="641"/>
      <c r="Y300" s="642"/>
      <c r="Z300" s="640" t="str">
        <f>A297</f>
        <v>Administrative Building</v>
      </c>
      <c r="AA300" s="641"/>
      <c r="AB300" s="641"/>
      <c r="AC300" s="641"/>
      <c r="AD300" s="641"/>
      <c r="AE300" s="641"/>
      <c r="AF300" s="641"/>
      <c r="AG300" s="641"/>
      <c r="AH300" s="641"/>
      <c r="AI300" s="641"/>
      <c r="AJ300" s="642"/>
    </row>
    <row r="301" spans="1:37">
      <c r="A301" s="646" t="s">
        <v>357</v>
      </c>
      <c r="B301" s="647"/>
      <c r="C301" s="647"/>
      <c r="D301" s="636"/>
      <c r="E301" s="636"/>
      <c r="F301" s="636"/>
      <c r="G301" s="636" t="s">
        <v>358</v>
      </c>
      <c r="H301" s="636" t="s">
        <v>359</v>
      </c>
      <c r="I301" s="636" t="s">
        <v>360</v>
      </c>
      <c r="J301" s="636" t="s">
        <v>361</v>
      </c>
      <c r="K301" s="636" t="s">
        <v>362</v>
      </c>
      <c r="L301" s="636" t="s">
        <v>363</v>
      </c>
      <c r="M301" s="636" t="s">
        <v>364</v>
      </c>
      <c r="N301" s="638" t="s">
        <v>365</v>
      </c>
      <c r="O301" s="672" t="s">
        <v>366</v>
      </c>
      <c r="P301" s="167" t="s">
        <v>367</v>
      </c>
      <c r="Q301" s="167" t="s">
        <v>368</v>
      </c>
      <c r="R301" s="167" t="s">
        <v>369</v>
      </c>
      <c r="S301" s="167" t="s">
        <v>370</v>
      </c>
      <c r="T301" s="167" t="s">
        <v>371</v>
      </c>
      <c r="U301" s="167" t="s">
        <v>372</v>
      </c>
      <c r="V301" s="167" t="s">
        <v>373</v>
      </c>
      <c r="W301" s="167" t="s">
        <v>374</v>
      </c>
      <c r="X301" s="167" t="s">
        <v>375</v>
      </c>
      <c r="Y301" s="168" t="s">
        <v>376</v>
      </c>
      <c r="Z301" s="178" t="s">
        <v>377</v>
      </c>
      <c r="AA301" s="179" t="s">
        <v>378</v>
      </c>
      <c r="AB301" s="179" t="s">
        <v>379</v>
      </c>
      <c r="AC301" s="179" t="s">
        <v>380</v>
      </c>
      <c r="AD301" s="179" t="s">
        <v>381</v>
      </c>
      <c r="AE301" s="179" t="s">
        <v>382</v>
      </c>
      <c r="AF301" s="179" t="s">
        <v>383</v>
      </c>
      <c r="AG301" s="179" t="s">
        <v>384</v>
      </c>
      <c r="AH301" s="179" t="s">
        <v>385</v>
      </c>
      <c r="AI301" s="180" t="s">
        <v>386</v>
      </c>
      <c r="AJ301" s="674" t="s">
        <v>387</v>
      </c>
    </row>
    <row r="302" spans="1:37">
      <c r="A302" s="648"/>
      <c r="B302" s="637"/>
      <c r="C302" s="637"/>
      <c r="D302" s="637"/>
      <c r="E302" s="637"/>
      <c r="F302" s="637"/>
      <c r="G302" s="637"/>
      <c r="H302" s="637"/>
      <c r="I302" s="637"/>
      <c r="J302" s="637"/>
      <c r="K302" s="637"/>
      <c r="L302" s="637"/>
      <c r="M302" s="637"/>
      <c r="N302" s="639"/>
      <c r="O302" s="673"/>
      <c r="P302" s="166">
        <f>YEAR($I$1)+1</f>
        <v>2011</v>
      </c>
      <c r="Q302" s="166">
        <f>YEAR($I$1)+2</f>
        <v>2012</v>
      </c>
      <c r="R302" s="166">
        <f>YEAR($I$1)+3</f>
        <v>2013</v>
      </c>
      <c r="S302" s="166">
        <f>YEAR($I$1)+4</f>
        <v>2014</v>
      </c>
      <c r="T302" s="166">
        <f>YEAR($I$1)+5</f>
        <v>2015</v>
      </c>
      <c r="U302" s="166">
        <f>YEAR($I$1)+6</f>
        <v>2016</v>
      </c>
      <c r="V302" s="166">
        <f>YEAR($I$1)+7</f>
        <v>2017</v>
      </c>
      <c r="W302" s="166">
        <f>YEAR($I$1)+8</f>
        <v>2018</v>
      </c>
      <c r="X302" s="166">
        <f>YEAR($I$1)+9</f>
        <v>2019</v>
      </c>
      <c r="Y302" s="169">
        <f>YEAR($I$1)+10</f>
        <v>2020</v>
      </c>
      <c r="Z302" s="174">
        <f>YEAR($I$1)+11</f>
        <v>2021</v>
      </c>
      <c r="AA302" s="166">
        <f>YEAR($I$1)+12</f>
        <v>2022</v>
      </c>
      <c r="AB302" s="166">
        <f>YEAR($I$1)+13</f>
        <v>2023</v>
      </c>
      <c r="AC302" s="166">
        <f>YEAR($I$1)+14</f>
        <v>2024</v>
      </c>
      <c r="AD302" s="166">
        <f>YEAR($I$1)+15</f>
        <v>2025</v>
      </c>
      <c r="AE302" s="166">
        <f>YEAR($I$1)+16</f>
        <v>2026</v>
      </c>
      <c r="AF302" s="166">
        <f>YEAR($I$1)+17</f>
        <v>2027</v>
      </c>
      <c r="AG302" s="166">
        <f>YEAR($I$1)+18</f>
        <v>2028</v>
      </c>
      <c r="AH302" s="166">
        <f>YEAR($I$1)+19</f>
        <v>2029</v>
      </c>
      <c r="AI302" s="175">
        <f>YEAR($I$1)+20</f>
        <v>2030</v>
      </c>
      <c r="AJ302" s="675"/>
    </row>
    <row r="303" spans="1:37" hidden="1">
      <c r="A303" s="623" t="str">
        <f>"Existing "&amp;A297</f>
        <v>Existing Administrative Building</v>
      </c>
      <c r="B303" s="624"/>
      <c r="C303" s="624"/>
      <c r="D303" s="624"/>
      <c r="E303" s="624"/>
      <c r="F303" s="624"/>
      <c r="G303" s="170">
        <v>1</v>
      </c>
      <c r="H303" s="154" t="s">
        <v>339</v>
      </c>
      <c r="I303" s="155">
        <v>12000</v>
      </c>
      <c r="J303" s="156">
        <f>G303*I303</f>
        <v>12000</v>
      </c>
      <c r="K303" s="625" t="s">
        <v>390</v>
      </c>
      <c r="L303" s="626"/>
      <c r="M303" s="659" t="str">
        <f>IF(OR(ISERROR(B299+B298*(1-(Controls!$B$28))),(B299+B298*(1-(Controls!$B$28)))=0),"",IF((B299+B298*(1-(Controls!$B$28)))&lt;=StartInput!$F$25,"Replace","Evaluate"))</f>
        <v>Evaluate</v>
      </c>
      <c r="N303" s="631" t="s">
        <v>205</v>
      </c>
      <c r="O303" s="159">
        <f>IF($B$300=0,J303,0)</f>
        <v>0</v>
      </c>
      <c r="P303" s="156">
        <f t="shared" ref="P303:AI303" si="85">IF(OR(($B$300+YEAR($I$1))=P302,($B$298+$B$300+YEAR($I$1))=P302,($B$298*2+$B$300+YEAR($I$1))=P302,($B$298*3+$B$300+YEAR($I$1))=P302,($B$298*4+$B$300+YEAR($I$1))=P302,($B$298*5+$B$300+YEAR($I$1))=P302),$G$303*$I$303,0)</f>
        <v>0</v>
      </c>
      <c r="Q303" s="156">
        <f t="shared" si="85"/>
        <v>0</v>
      </c>
      <c r="R303" s="156">
        <f t="shared" si="85"/>
        <v>0</v>
      </c>
      <c r="S303" s="156">
        <f t="shared" si="85"/>
        <v>12000</v>
      </c>
      <c r="T303" s="156">
        <f t="shared" si="85"/>
        <v>0</v>
      </c>
      <c r="U303" s="156">
        <f t="shared" si="85"/>
        <v>0</v>
      </c>
      <c r="V303" s="156">
        <f t="shared" si="85"/>
        <v>0</v>
      </c>
      <c r="W303" s="156">
        <f t="shared" si="85"/>
        <v>0</v>
      </c>
      <c r="X303" s="156">
        <f t="shared" si="85"/>
        <v>0</v>
      </c>
      <c r="Y303" s="156">
        <f t="shared" si="85"/>
        <v>0</v>
      </c>
      <c r="Z303" s="156">
        <f t="shared" si="85"/>
        <v>0</v>
      </c>
      <c r="AA303" s="156">
        <f t="shared" si="85"/>
        <v>0</v>
      </c>
      <c r="AB303" s="156">
        <f t="shared" si="85"/>
        <v>0</v>
      </c>
      <c r="AC303" s="156">
        <f t="shared" si="85"/>
        <v>0</v>
      </c>
      <c r="AD303" s="156">
        <f t="shared" si="85"/>
        <v>0</v>
      </c>
      <c r="AE303" s="156">
        <f t="shared" si="85"/>
        <v>0</v>
      </c>
      <c r="AF303" s="156">
        <f t="shared" si="85"/>
        <v>0</v>
      </c>
      <c r="AG303" s="156">
        <f t="shared" si="85"/>
        <v>0</v>
      </c>
      <c r="AH303" s="156">
        <f t="shared" si="85"/>
        <v>0</v>
      </c>
      <c r="AI303" s="156">
        <f t="shared" si="85"/>
        <v>0</v>
      </c>
      <c r="AJ303" s="156">
        <f>SUM(P303:AI303)</f>
        <v>12000</v>
      </c>
    </row>
    <row r="304" spans="1:37">
      <c r="A304" s="623" t="str">
        <f>"Standard "&amp;A297</f>
        <v>Standard Administrative Building</v>
      </c>
      <c r="B304" s="624"/>
      <c r="C304" s="624"/>
      <c r="D304" s="624"/>
      <c r="E304" s="624"/>
      <c r="F304" s="624"/>
      <c r="G304" s="452">
        <v>1</v>
      </c>
      <c r="H304" s="459" t="s">
        <v>339</v>
      </c>
      <c r="I304" s="454">
        <v>12000</v>
      </c>
      <c r="J304" s="156">
        <f>G304*I304</f>
        <v>12000</v>
      </c>
      <c r="K304" s="627"/>
      <c r="L304" s="628"/>
      <c r="M304" s="660"/>
      <c r="N304" s="632"/>
      <c r="O304" s="159">
        <f>IF($B$300=0,J304,0)</f>
        <v>0</v>
      </c>
      <c r="P304" s="156">
        <f t="shared" ref="P304:AI304" si="86">IF(OR(($B$300+YEAR($I$1))=P302,($B$298+$B$300+YEAR($I$1))=P302,($B$298*2+$B$300+YEAR($I$1))=P302,($B$298*3+$B$300+YEAR($I$1))=P302,($B$298*4+$B$300+YEAR($I$1))=P302,($B$298*5+$B$300+YEAR($I$1))=P302),$G$304*$I$304,0)</f>
        <v>0</v>
      </c>
      <c r="Q304" s="156">
        <f t="shared" si="86"/>
        <v>0</v>
      </c>
      <c r="R304" s="156">
        <f t="shared" si="86"/>
        <v>0</v>
      </c>
      <c r="S304" s="156">
        <f t="shared" si="86"/>
        <v>12000</v>
      </c>
      <c r="T304" s="156">
        <f t="shared" si="86"/>
        <v>0</v>
      </c>
      <c r="U304" s="156">
        <f t="shared" si="86"/>
        <v>0</v>
      </c>
      <c r="V304" s="156">
        <f t="shared" si="86"/>
        <v>0</v>
      </c>
      <c r="W304" s="156">
        <f t="shared" si="86"/>
        <v>0</v>
      </c>
      <c r="X304" s="156">
        <f t="shared" si="86"/>
        <v>0</v>
      </c>
      <c r="Y304" s="156">
        <f t="shared" si="86"/>
        <v>0</v>
      </c>
      <c r="Z304" s="156">
        <f t="shared" si="86"/>
        <v>0</v>
      </c>
      <c r="AA304" s="156">
        <f t="shared" si="86"/>
        <v>0</v>
      </c>
      <c r="AB304" s="156">
        <f t="shared" si="86"/>
        <v>0</v>
      </c>
      <c r="AC304" s="156">
        <f t="shared" si="86"/>
        <v>0</v>
      </c>
      <c r="AD304" s="156">
        <f t="shared" si="86"/>
        <v>0</v>
      </c>
      <c r="AE304" s="156">
        <f t="shared" si="86"/>
        <v>0</v>
      </c>
      <c r="AF304" s="156">
        <f t="shared" si="86"/>
        <v>0</v>
      </c>
      <c r="AG304" s="156">
        <f t="shared" si="86"/>
        <v>0</v>
      </c>
      <c r="AH304" s="156">
        <f t="shared" si="86"/>
        <v>0</v>
      </c>
      <c r="AI304" s="156">
        <f t="shared" si="86"/>
        <v>0</v>
      </c>
      <c r="AJ304" s="156">
        <f>SUM(P304:AI304)</f>
        <v>12000</v>
      </c>
      <c r="AK304" s="148" t="s">
        <v>391</v>
      </c>
    </row>
    <row r="305" spans="1:41" ht="14.45" thickBot="1">
      <c r="A305" s="634" t="str">
        <f>"Green Replacement "&amp;A297</f>
        <v>Green Replacement Administrative Building</v>
      </c>
      <c r="B305" s="635"/>
      <c r="C305" s="635"/>
      <c r="D305" s="635"/>
      <c r="E305" s="635"/>
      <c r="F305" s="635"/>
      <c r="G305" s="202">
        <f>G304</f>
        <v>1</v>
      </c>
      <c r="H305" s="204" t="str">
        <f>H304</f>
        <v>LUMP SUM</v>
      </c>
      <c r="I305" s="455">
        <v>12500</v>
      </c>
      <c r="J305" s="161">
        <f>G305*I305</f>
        <v>12500</v>
      </c>
      <c r="K305" s="629"/>
      <c r="L305" s="630"/>
      <c r="M305" s="661"/>
      <c r="N305" s="633"/>
      <c r="O305" s="159">
        <f>IF($B$300=0,J305,0)</f>
        <v>0</v>
      </c>
      <c r="P305" s="156">
        <f t="shared" ref="P305:AI305" si="87">IF(OR(($B$300+YEAR($I$1))=P302,($B$298+$B$300+YEAR($I$1))=P302,($B$298*2+$B$300+YEAR($I$1))=P302,($B$298*3+$B$300+YEAR($I$1))=P302,($B$298*4+$B$300+YEAR($I$1))=P302,($B$298*5+$B$300+YEAR($I$1))=P302),$G$305*$I$305,0)</f>
        <v>0</v>
      </c>
      <c r="Q305" s="156">
        <f t="shared" si="87"/>
        <v>0</v>
      </c>
      <c r="R305" s="156">
        <f t="shared" si="87"/>
        <v>0</v>
      </c>
      <c r="S305" s="156">
        <f t="shared" si="87"/>
        <v>12500</v>
      </c>
      <c r="T305" s="156">
        <f t="shared" si="87"/>
        <v>0</v>
      </c>
      <c r="U305" s="156">
        <f t="shared" si="87"/>
        <v>0</v>
      </c>
      <c r="V305" s="156">
        <f t="shared" si="87"/>
        <v>0</v>
      </c>
      <c r="W305" s="156">
        <f t="shared" si="87"/>
        <v>0</v>
      </c>
      <c r="X305" s="156">
        <f t="shared" si="87"/>
        <v>0</v>
      </c>
      <c r="Y305" s="156">
        <f t="shared" si="87"/>
        <v>0</v>
      </c>
      <c r="Z305" s="156">
        <f t="shared" si="87"/>
        <v>0</v>
      </c>
      <c r="AA305" s="156">
        <f t="shared" si="87"/>
        <v>0</v>
      </c>
      <c r="AB305" s="156">
        <f t="shared" si="87"/>
        <v>0</v>
      </c>
      <c r="AC305" s="156">
        <f t="shared" si="87"/>
        <v>0</v>
      </c>
      <c r="AD305" s="156">
        <f t="shared" si="87"/>
        <v>0</v>
      </c>
      <c r="AE305" s="156">
        <f t="shared" si="87"/>
        <v>0</v>
      </c>
      <c r="AF305" s="156">
        <f t="shared" si="87"/>
        <v>0</v>
      </c>
      <c r="AG305" s="156">
        <f t="shared" si="87"/>
        <v>0</v>
      </c>
      <c r="AH305" s="156">
        <f t="shared" si="87"/>
        <v>0</v>
      </c>
      <c r="AI305" s="156">
        <f t="shared" si="87"/>
        <v>0</v>
      </c>
      <c r="AJ305" s="156">
        <f>SUM(P305:AI305)</f>
        <v>12500</v>
      </c>
      <c r="AK305" s="183">
        <f>IF((AJ305-AJ304)&lt;0,0,(AJ305-AJ304))</f>
        <v>500</v>
      </c>
      <c r="AL305" s="183"/>
      <c r="AM305" s="183"/>
      <c r="AN305" s="183"/>
      <c r="AO305" s="183"/>
    </row>
    <row r="306" spans="1:41" ht="13.15" customHeight="1" thickBot="1"/>
    <row r="307" spans="1:41" ht="14.45" thickBot="1">
      <c r="A307" s="640" t="s">
        <v>458</v>
      </c>
      <c r="B307" s="641"/>
      <c r="C307" s="641"/>
      <c r="D307" s="641"/>
      <c r="E307" s="641"/>
      <c r="F307" s="641"/>
      <c r="G307" s="641"/>
      <c r="H307" s="641"/>
      <c r="I307" s="641"/>
      <c r="J307" s="641"/>
      <c r="K307" s="641"/>
      <c r="L307" s="641"/>
      <c r="M307" s="641"/>
      <c r="N307" s="642"/>
    </row>
    <row r="308" spans="1:41" ht="15">
      <c r="A308" s="164" t="s">
        <v>351</v>
      </c>
      <c r="B308" s="450">
        <v>19</v>
      </c>
      <c r="C308" s="165"/>
      <c r="D308" s="662" t="s">
        <v>272</v>
      </c>
      <c r="E308" s="663"/>
      <c r="F308" s="649"/>
      <c r="G308" s="650"/>
      <c r="H308" s="650"/>
      <c r="I308" s="650"/>
      <c r="J308" s="650"/>
      <c r="K308" s="650"/>
      <c r="L308" s="650"/>
      <c r="M308" s="650"/>
      <c r="N308" s="651"/>
    </row>
    <row r="309" spans="1:41" ht="15.6" thickBot="1">
      <c r="A309" s="163" t="s">
        <v>353</v>
      </c>
      <c r="B309" s="451">
        <v>1996</v>
      </c>
      <c r="C309" s="162"/>
      <c r="D309" s="664"/>
      <c r="E309" s="665"/>
      <c r="F309" s="652"/>
      <c r="G309" s="653"/>
      <c r="H309" s="653"/>
      <c r="I309" s="653"/>
      <c r="J309" s="653"/>
      <c r="K309" s="653"/>
      <c r="L309" s="653"/>
      <c r="M309" s="653"/>
      <c r="N309" s="654"/>
    </row>
    <row r="310" spans="1:41" ht="15.6" thickBot="1">
      <c r="A310" s="171" t="s">
        <v>355</v>
      </c>
      <c r="B310" s="172">
        <f>IF(B308-((YEAR(I1))-B309)&gt;0,(B308-((YEAR(I1))-B309)),0)</f>
        <v>5</v>
      </c>
      <c r="C310" s="173"/>
      <c r="D310" s="666"/>
      <c r="E310" s="667"/>
      <c r="F310" s="643"/>
      <c r="G310" s="644"/>
      <c r="H310" s="644"/>
      <c r="I310" s="644"/>
      <c r="J310" s="644"/>
      <c r="K310" s="644"/>
      <c r="L310" s="644"/>
      <c r="M310" s="644"/>
      <c r="N310" s="645"/>
      <c r="O310" s="640" t="str">
        <f>A307</f>
        <v>Community Building</v>
      </c>
      <c r="P310" s="641"/>
      <c r="Q310" s="641"/>
      <c r="R310" s="641"/>
      <c r="S310" s="641"/>
      <c r="T310" s="641"/>
      <c r="U310" s="641"/>
      <c r="V310" s="641"/>
      <c r="W310" s="641"/>
      <c r="X310" s="641"/>
      <c r="Y310" s="642"/>
      <c r="Z310" s="640" t="str">
        <f>A307</f>
        <v>Community Building</v>
      </c>
      <c r="AA310" s="641"/>
      <c r="AB310" s="641"/>
      <c r="AC310" s="641"/>
      <c r="AD310" s="641"/>
      <c r="AE310" s="641"/>
      <c r="AF310" s="641"/>
      <c r="AG310" s="641"/>
      <c r="AH310" s="641"/>
      <c r="AI310" s="641"/>
      <c r="AJ310" s="642"/>
    </row>
    <row r="311" spans="1:41">
      <c r="A311" s="646" t="s">
        <v>357</v>
      </c>
      <c r="B311" s="647"/>
      <c r="C311" s="647"/>
      <c r="D311" s="636"/>
      <c r="E311" s="636"/>
      <c r="F311" s="636"/>
      <c r="G311" s="636" t="s">
        <v>358</v>
      </c>
      <c r="H311" s="636" t="s">
        <v>359</v>
      </c>
      <c r="I311" s="636" t="s">
        <v>360</v>
      </c>
      <c r="J311" s="636" t="s">
        <v>361</v>
      </c>
      <c r="K311" s="636" t="s">
        <v>362</v>
      </c>
      <c r="L311" s="636" t="s">
        <v>363</v>
      </c>
      <c r="M311" s="636" t="s">
        <v>364</v>
      </c>
      <c r="N311" s="638" t="s">
        <v>365</v>
      </c>
      <c r="O311" s="672" t="s">
        <v>366</v>
      </c>
      <c r="P311" s="167" t="s">
        <v>367</v>
      </c>
      <c r="Q311" s="167" t="s">
        <v>368</v>
      </c>
      <c r="R311" s="167" t="s">
        <v>369</v>
      </c>
      <c r="S311" s="167" t="s">
        <v>370</v>
      </c>
      <c r="T311" s="167" t="s">
        <v>371</v>
      </c>
      <c r="U311" s="167" t="s">
        <v>372</v>
      </c>
      <c r="V311" s="167" t="s">
        <v>373</v>
      </c>
      <c r="W311" s="167" t="s">
        <v>374</v>
      </c>
      <c r="X311" s="167" t="s">
        <v>375</v>
      </c>
      <c r="Y311" s="168" t="s">
        <v>376</v>
      </c>
      <c r="Z311" s="178" t="s">
        <v>377</v>
      </c>
      <c r="AA311" s="179" t="s">
        <v>378</v>
      </c>
      <c r="AB311" s="179" t="s">
        <v>379</v>
      </c>
      <c r="AC311" s="179" t="s">
        <v>380</v>
      </c>
      <c r="AD311" s="179" t="s">
        <v>381</v>
      </c>
      <c r="AE311" s="179" t="s">
        <v>382</v>
      </c>
      <c r="AF311" s="179" t="s">
        <v>383</v>
      </c>
      <c r="AG311" s="179" t="s">
        <v>384</v>
      </c>
      <c r="AH311" s="179" t="s">
        <v>385</v>
      </c>
      <c r="AI311" s="180" t="s">
        <v>386</v>
      </c>
      <c r="AJ311" s="674" t="s">
        <v>387</v>
      </c>
    </row>
    <row r="312" spans="1:41">
      <c r="A312" s="648"/>
      <c r="B312" s="637"/>
      <c r="C312" s="637"/>
      <c r="D312" s="637"/>
      <c r="E312" s="637"/>
      <c r="F312" s="637"/>
      <c r="G312" s="637"/>
      <c r="H312" s="637"/>
      <c r="I312" s="637"/>
      <c r="J312" s="637"/>
      <c r="K312" s="637"/>
      <c r="L312" s="637"/>
      <c r="M312" s="637"/>
      <c r="N312" s="639"/>
      <c r="O312" s="673"/>
      <c r="P312" s="166">
        <f>YEAR($I$1)+1</f>
        <v>2011</v>
      </c>
      <c r="Q312" s="166">
        <f>YEAR($I$1)+2</f>
        <v>2012</v>
      </c>
      <c r="R312" s="166">
        <f>YEAR($I$1)+3</f>
        <v>2013</v>
      </c>
      <c r="S312" s="166">
        <f>YEAR($I$1)+4</f>
        <v>2014</v>
      </c>
      <c r="T312" s="166">
        <f>YEAR($I$1)+5</f>
        <v>2015</v>
      </c>
      <c r="U312" s="166">
        <f>YEAR($I$1)+6</f>
        <v>2016</v>
      </c>
      <c r="V312" s="166">
        <f>YEAR($I$1)+7</f>
        <v>2017</v>
      </c>
      <c r="W312" s="166">
        <f>YEAR($I$1)+8</f>
        <v>2018</v>
      </c>
      <c r="X312" s="166">
        <f>YEAR($I$1)+9</f>
        <v>2019</v>
      </c>
      <c r="Y312" s="169">
        <f>YEAR($I$1)+10</f>
        <v>2020</v>
      </c>
      <c r="Z312" s="174">
        <f>YEAR($I$1)+11</f>
        <v>2021</v>
      </c>
      <c r="AA312" s="166">
        <f>YEAR($I$1)+12</f>
        <v>2022</v>
      </c>
      <c r="AB312" s="166">
        <f>YEAR($I$1)+13</f>
        <v>2023</v>
      </c>
      <c r="AC312" s="166">
        <f>YEAR($I$1)+14</f>
        <v>2024</v>
      </c>
      <c r="AD312" s="166">
        <f>YEAR($I$1)+15</f>
        <v>2025</v>
      </c>
      <c r="AE312" s="166">
        <f>YEAR($I$1)+16</f>
        <v>2026</v>
      </c>
      <c r="AF312" s="166">
        <f>YEAR($I$1)+17</f>
        <v>2027</v>
      </c>
      <c r="AG312" s="166">
        <f>YEAR($I$1)+18</f>
        <v>2028</v>
      </c>
      <c r="AH312" s="166">
        <f>YEAR($I$1)+19</f>
        <v>2029</v>
      </c>
      <c r="AI312" s="175">
        <f>YEAR($I$1)+20</f>
        <v>2030</v>
      </c>
      <c r="AJ312" s="675"/>
    </row>
    <row r="313" spans="1:41" hidden="1">
      <c r="A313" s="623" t="str">
        <f>"Existing "&amp;A307</f>
        <v>Existing Community Building</v>
      </c>
      <c r="B313" s="624"/>
      <c r="C313" s="624"/>
      <c r="D313" s="624"/>
      <c r="E313" s="624"/>
      <c r="F313" s="624"/>
      <c r="G313" s="170">
        <v>1</v>
      </c>
      <c r="H313" s="154" t="s">
        <v>339</v>
      </c>
      <c r="I313" s="155">
        <v>50000</v>
      </c>
      <c r="J313" s="156">
        <f>G313*I313</f>
        <v>50000</v>
      </c>
      <c r="K313" s="625" t="s">
        <v>390</v>
      </c>
      <c r="L313" s="626"/>
      <c r="M313" s="659" t="str">
        <f>IF(OR(ISERROR(B309+B308*(1-(Controls!$B$28))),(B309+B308*(1-(Controls!$B$28)))=0),"",IF((B309+B308*(1-(Controls!$B$28)))&lt;=StartInput!$F$25,"Replace","Evaluate"))</f>
        <v>Evaluate</v>
      </c>
      <c r="N313" s="631" t="s">
        <v>205</v>
      </c>
      <c r="O313" s="159">
        <f>IF($B$310=0,J313,0)</f>
        <v>0</v>
      </c>
      <c r="P313" s="156">
        <f t="shared" ref="P313:AI313" si="88">IF(OR(($B$310+YEAR($I$1))=P312,($B$308+$B$310+YEAR($I$1))=P312,($B$308*2+$B$310+YEAR($I$1))=P312,($B$308*3+$B$310+YEAR($I$1))=P312,($B$308*4+$B$310+YEAR($I$1))=P312,($B$308*5+$B$310+YEAR($I$1))=P312),$G$313*$I$313,0)</f>
        <v>0</v>
      </c>
      <c r="Q313" s="156">
        <f t="shared" si="88"/>
        <v>0</v>
      </c>
      <c r="R313" s="156">
        <f t="shared" si="88"/>
        <v>0</v>
      </c>
      <c r="S313" s="156">
        <f t="shared" si="88"/>
        <v>0</v>
      </c>
      <c r="T313" s="156">
        <f t="shared" si="88"/>
        <v>50000</v>
      </c>
      <c r="U313" s="156">
        <f t="shared" si="88"/>
        <v>0</v>
      </c>
      <c r="V313" s="156">
        <f t="shared" si="88"/>
        <v>0</v>
      </c>
      <c r="W313" s="156">
        <f t="shared" si="88"/>
        <v>0</v>
      </c>
      <c r="X313" s="156">
        <f t="shared" si="88"/>
        <v>0</v>
      </c>
      <c r="Y313" s="156">
        <f t="shared" si="88"/>
        <v>0</v>
      </c>
      <c r="Z313" s="156">
        <f t="shared" si="88"/>
        <v>0</v>
      </c>
      <c r="AA313" s="156">
        <f t="shared" si="88"/>
        <v>0</v>
      </c>
      <c r="AB313" s="156">
        <f t="shared" si="88"/>
        <v>0</v>
      </c>
      <c r="AC313" s="156">
        <f t="shared" si="88"/>
        <v>0</v>
      </c>
      <c r="AD313" s="156">
        <f t="shared" si="88"/>
        <v>0</v>
      </c>
      <c r="AE313" s="156">
        <f t="shared" si="88"/>
        <v>0</v>
      </c>
      <c r="AF313" s="156">
        <f t="shared" si="88"/>
        <v>0</v>
      </c>
      <c r="AG313" s="156">
        <f t="shared" si="88"/>
        <v>0</v>
      </c>
      <c r="AH313" s="156">
        <f t="shared" si="88"/>
        <v>0</v>
      </c>
      <c r="AI313" s="156">
        <f t="shared" si="88"/>
        <v>0</v>
      </c>
      <c r="AJ313" s="156">
        <f>SUM(P313:AI313)</f>
        <v>50000</v>
      </c>
    </row>
    <row r="314" spans="1:41">
      <c r="A314" s="623" t="str">
        <f>"Standard "&amp;A307</f>
        <v>Standard Community Building</v>
      </c>
      <c r="B314" s="624"/>
      <c r="C314" s="624"/>
      <c r="D314" s="624"/>
      <c r="E314" s="624"/>
      <c r="F314" s="624"/>
      <c r="G314" s="452">
        <v>1</v>
      </c>
      <c r="H314" s="459" t="s">
        <v>339</v>
      </c>
      <c r="I314" s="454">
        <v>50000</v>
      </c>
      <c r="J314" s="156">
        <f>G314*I314</f>
        <v>50000</v>
      </c>
      <c r="K314" s="627"/>
      <c r="L314" s="628"/>
      <c r="M314" s="660"/>
      <c r="N314" s="632"/>
      <c r="O314" s="159">
        <f>IF($B$310=0,J314,0)</f>
        <v>0</v>
      </c>
      <c r="P314" s="156">
        <f t="shared" ref="P314:AI314" si="89">IF(OR(($B$310+YEAR($I$1))=P312,($B$308+$B$310+YEAR($I$1))=P312,($B$308*2+$B$310+YEAR($I$1))=P312,($B$308*3+$B$310+YEAR($I$1))=P312,($B$308*4+$B$310+YEAR($I$1))=P312,($B$308*5+$B$310+YEAR($I$1))=P312),$G$314*$I$314,0)</f>
        <v>0</v>
      </c>
      <c r="Q314" s="156">
        <f t="shared" si="89"/>
        <v>0</v>
      </c>
      <c r="R314" s="156">
        <f t="shared" si="89"/>
        <v>0</v>
      </c>
      <c r="S314" s="156">
        <f t="shared" si="89"/>
        <v>0</v>
      </c>
      <c r="T314" s="156">
        <f t="shared" si="89"/>
        <v>50000</v>
      </c>
      <c r="U314" s="156">
        <f t="shared" si="89"/>
        <v>0</v>
      </c>
      <c r="V314" s="156">
        <f t="shared" si="89"/>
        <v>0</v>
      </c>
      <c r="W314" s="156">
        <f t="shared" si="89"/>
        <v>0</v>
      </c>
      <c r="X314" s="156">
        <f t="shared" si="89"/>
        <v>0</v>
      </c>
      <c r="Y314" s="156">
        <f t="shared" si="89"/>
        <v>0</v>
      </c>
      <c r="Z314" s="156">
        <f t="shared" si="89"/>
        <v>0</v>
      </c>
      <c r="AA314" s="156">
        <f t="shared" si="89"/>
        <v>0</v>
      </c>
      <c r="AB314" s="156">
        <f t="shared" si="89"/>
        <v>0</v>
      </c>
      <c r="AC314" s="156">
        <f t="shared" si="89"/>
        <v>0</v>
      </c>
      <c r="AD314" s="156">
        <f t="shared" si="89"/>
        <v>0</v>
      </c>
      <c r="AE314" s="156">
        <f t="shared" si="89"/>
        <v>0</v>
      </c>
      <c r="AF314" s="156">
        <f t="shared" si="89"/>
        <v>0</v>
      </c>
      <c r="AG314" s="156">
        <f t="shared" si="89"/>
        <v>0</v>
      </c>
      <c r="AH314" s="156">
        <f t="shared" si="89"/>
        <v>0</v>
      </c>
      <c r="AI314" s="156">
        <f t="shared" si="89"/>
        <v>0</v>
      </c>
      <c r="AJ314" s="156">
        <f>SUM(P314:AI314)</f>
        <v>50000</v>
      </c>
      <c r="AK314" s="148" t="s">
        <v>391</v>
      </c>
    </row>
    <row r="315" spans="1:41" ht="14.45" thickBot="1">
      <c r="A315" s="634" t="str">
        <f>"Green Replacement "&amp;A307</f>
        <v>Green Replacement Community Building</v>
      </c>
      <c r="B315" s="635"/>
      <c r="C315" s="635"/>
      <c r="D315" s="635"/>
      <c r="E315" s="635"/>
      <c r="F315" s="635"/>
      <c r="G315" s="202">
        <f>G314</f>
        <v>1</v>
      </c>
      <c r="H315" s="204" t="str">
        <f>H314</f>
        <v>LUMP SUM</v>
      </c>
      <c r="I315" s="455">
        <v>56000</v>
      </c>
      <c r="J315" s="161">
        <f>G315*I315</f>
        <v>56000</v>
      </c>
      <c r="K315" s="629"/>
      <c r="L315" s="630"/>
      <c r="M315" s="661"/>
      <c r="N315" s="633"/>
      <c r="O315" s="159">
        <f>IF($B$310=0,J315,0)</f>
        <v>0</v>
      </c>
      <c r="P315" s="156">
        <f t="shared" ref="P315:AI315" si="90">IF(OR(($B$310+YEAR($I$1))=P312,($B$308+$B$310+YEAR($I$1))=P312,($B$308*2+$B$310+YEAR($I$1))=P312,($B$308*3+$B$310+YEAR($I$1))=P312,($B$308*4+$B$310+YEAR($I$1))=P312,($B$308*5+$B$310+YEAR($I$1))=P314),$G$315*$I$315,0)</f>
        <v>0</v>
      </c>
      <c r="Q315" s="156">
        <f t="shared" si="90"/>
        <v>0</v>
      </c>
      <c r="R315" s="156">
        <f t="shared" si="90"/>
        <v>0</v>
      </c>
      <c r="S315" s="156">
        <f t="shared" si="90"/>
        <v>0</v>
      </c>
      <c r="T315" s="156">
        <f t="shared" si="90"/>
        <v>56000</v>
      </c>
      <c r="U315" s="156">
        <f t="shared" si="90"/>
        <v>0</v>
      </c>
      <c r="V315" s="156">
        <f t="shared" si="90"/>
        <v>0</v>
      </c>
      <c r="W315" s="156">
        <f t="shared" si="90"/>
        <v>0</v>
      </c>
      <c r="X315" s="156">
        <f t="shared" si="90"/>
        <v>0</v>
      </c>
      <c r="Y315" s="156">
        <f t="shared" si="90"/>
        <v>0</v>
      </c>
      <c r="Z315" s="156">
        <f t="shared" si="90"/>
        <v>0</v>
      </c>
      <c r="AA315" s="156">
        <f t="shared" si="90"/>
        <v>0</v>
      </c>
      <c r="AB315" s="156">
        <f t="shared" si="90"/>
        <v>0</v>
      </c>
      <c r="AC315" s="156">
        <f t="shared" si="90"/>
        <v>0</v>
      </c>
      <c r="AD315" s="156">
        <f t="shared" si="90"/>
        <v>0</v>
      </c>
      <c r="AE315" s="156">
        <f t="shared" si="90"/>
        <v>0</v>
      </c>
      <c r="AF315" s="156">
        <f t="shared" si="90"/>
        <v>0</v>
      </c>
      <c r="AG315" s="156">
        <f t="shared" si="90"/>
        <v>0</v>
      </c>
      <c r="AH315" s="156">
        <f t="shared" si="90"/>
        <v>0</v>
      </c>
      <c r="AI315" s="156">
        <f t="shared" si="90"/>
        <v>0</v>
      </c>
      <c r="AJ315" s="156">
        <f>SUM(P315:AI315)</f>
        <v>56000</v>
      </c>
      <c r="AK315" s="183">
        <f>IF((AJ315-AJ314)&lt;0,0,(AJ315-AJ314))</f>
        <v>6000</v>
      </c>
      <c r="AL315" s="183"/>
      <c r="AM315" s="183"/>
      <c r="AN315" s="183"/>
      <c r="AO315" s="183"/>
    </row>
    <row r="316" spans="1:41" ht="13.15" customHeight="1" thickBot="1"/>
    <row r="317" spans="1:41" ht="14.45" thickBot="1">
      <c r="A317" s="640" t="s">
        <v>459</v>
      </c>
      <c r="B317" s="641"/>
      <c r="C317" s="641"/>
      <c r="D317" s="641"/>
      <c r="E317" s="641"/>
      <c r="F317" s="641"/>
      <c r="G317" s="641"/>
      <c r="H317" s="641"/>
      <c r="I317" s="641"/>
      <c r="J317" s="641"/>
      <c r="K317" s="641"/>
      <c r="L317" s="641"/>
      <c r="M317" s="641"/>
      <c r="N317" s="642"/>
    </row>
    <row r="318" spans="1:41" ht="15">
      <c r="A318" s="164" t="s">
        <v>351</v>
      </c>
      <c r="B318" s="450">
        <v>20</v>
      </c>
      <c r="C318" s="165"/>
      <c r="D318" s="662" t="s">
        <v>272</v>
      </c>
      <c r="E318" s="663"/>
      <c r="F318" s="649"/>
      <c r="G318" s="650"/>
      <c r="H318" s="650"/>
      <c r="I318" s="650"/>
      <c r="J318" s="650"/>
      <c r="K318" s="650"/>
      <c r="L318" s="650"/>
      <c r="M318" s="650"/>
      <c r="N318" s="651"/>
    </row>
    <row r="319" spans="1:41" ht="15.6" thickBot="1">
      <c r="A319" s="163" t="s">
        <v>353</v>
      </c>
      <c r="B319" s="451">
        <v>1996</v>
      </c>
      <c r="C319" s="162"/>
      <c r="D319" s="664"/>
      <c r="E319" s="665"/>
      <c r="F319" s="652"/>
      <c r="G319" s="653"/>
      <c r="H319" s="653"/>
      <c r="I319" s="653"/>
      <c r="J319" s="653"/>
      <c r="K319" s="653"/>
      <c r="L319" s="653"/>
      <c r="M319" s="653"/>
      <c r="N319" s="654"/>
    </row>
    <row r="320" spans="1:41" ht="15.6" thickBot="1">
      <c r="A320" s="171" t="s">
        <v>355</v>
      </c>
      <c r="B320" s="172">
        <f>IF(B318-((YEAR(I1))-B319)&gt;0,(B318-((YEAR(I1))-B319)),0)</f>
        <v>6</v>
      </c>
      <c r="C320" s="173"/>
      <c r="D320" s="666"/>
      <c r="E320" s="667"/>
      <c r="F320" s="643"/>
      <c r="G320" s="644"/>
      <c r="H320" s="644"/>
      <c r="I320" s="644"/>
      <c r="J320" s="644"/>
      <c r="K320" s="644"/>
      <c r="L320" s="644"/>
      <c r="M320" s="644"/>
      <c r="N320" s="645"/>
      <c r="O320" s="640" t="str">
        <f>A317</f>
        <v>Shop</v>
      </c>
      <c r="P320" s="641"/>
      <c r="Q320" s="641"/>
      <c r="R320" s="641"/>
      <c r="S320" s="641"/>
      <c r="T320" s="641"/>
      <c r="U320" s="641"/>
      <c r="V320" s="641"/>
      <c r="W320" s="641"/>
      <c r="X320" s="641"/>
      <c r="Y320" s="642"/>
      <c r="Z320" s="640" t="str">
        <f>A317</f>
        <v>Shop</v>
      </c>
      <c r="AA320" s="641"/>
      <c r="AB320" s="641"/>
      <c r="AC320" s="641"/>
      <c r="AD320" s="641"/>
      <c r="AE320" s="641"/>
      <c r="AF320" s="641"/>
      <c r="AG320" s="641"/>
      <c r="AH320" s="641"/>
      <c r="AI320" s="641"/>
      <c r="AJ320" s="642"/>
    </row>
    <row r="321" spans="1:41">
      <c r="A321" s="646" t="s">
        <v>357</v>
      </c>
      <c r="B321" s="647"/>
      <c r="C321" s="647"/>
      <c r="D321" s="636"/>
      <c r="E321" s="636"/>
      <c r="F321" s="636"/>
      <c r="G321" s="636" t="s">
        <v>358</v>
      </c>
      <c r="H321" s="636" t="s">
        <v>359</v>
      </c>
      <c r="I321" s="636" t="s">
        <v>360</v>
      </c>
      <c r="J321" s="636" t="s">
        <v>361</v>
      </c>
      <c r="K321" s="636" t="s">
        <v>362</v>
      </c>
      <c r="L321" s="636" t="s">
        <v>363</v>
      </c>
      <c r="M321" s="636" t="s">
        <v>364</v>
      </c>
      <c r="N321" s="638" t="s">
        <v>365</v>
      </c>
      <c r="O321" s="672" t="s">
        <v>366</v>
      </c>
      <c r="P321" s="167" t="s">
        <v>367</v>
      </c>
      <c r="Q321" s="167" t="s">
        <v>368</v>
      </c>
      <c r="R321" s="167" t="s">
        <v>369</v>
      </c>
      <c r="S321" s="167" t="s">
        <v>370</v>
      </c>
      <c r="T321" s="167" t="s">
        <v>371</v>
      </c>
      <c r="U321" s="167" t="s">
        <v>372</v>
      </c>
      <c r="V321" s="167" t="s">
        <v>373</v>
      </c>
      <c r="W321" s="167" t="s">
        <v>374</v>
      </c>
      <c r="X321" s="167" t="s">
        <v>375</v>
      </c>
      <c r="Y321" s="168" t="s">
        <v>376</v>
      </c>
      <c r="Z321" s="178" t="s">
        <v>377</v>
      </c>
      <c r="AA321" s="179" t="s">
        <v>378</v>
      </c>
      <c r="AB321" s="179" t="s">
        <v>379</v>
      </c>
      <c r="AC321" s="179" t="s">
        <v>380</v>
      </c>
      <c r="AD321" s="179" t="s">
        <v>381</v>
      </c>
      <c r="AE321" s="179" t="s">
        <v>382</v>
      </c>
      <c r="AF321" s="179" t="s">
        <v>383</v>
      </c>
      <c r="AG321" s="179" t="s">
        <v>384</v>
      </c>
      <c r="AH321" s="179" t="s">
        <v>385</v>
      </c>
      <c r="AI321" s="180" t="s">
        <v>386</v>
      </c>
      <c r="AJ321" s="674" t="s">
        <v>387</v>
      </c>
    </row>
    <row r="322" spans="1:41">
      <c r="A322" s="648"/>
      <c r="B322" s="637"/>
      <c r="C322" s="637"/>
      <c r="D322" s="637"/>
      <c r="E322" s="637"/>
      <c r="F322" s="637"/>
      <c r="G322" s="637"/>
      <c r="H322" s="637"/>
      <c r="I322" s="637"/>
      <c r="J322" s="637"/>
      <c r="K322" s="637"/>
      <c r="L322" s="637"/>
      <c r="M322" s="637"/>
      <c r="N322" s="639"/>
      <c r="O322" s="673"/>
      <c r="P322" s="166">
        <f>YEAR($I$1)+1</f>
        <v>2011</v>
      </c>
      <c r="Q322" s="166">
        <f>YEAR($I$1)+2</f>
        <v>2012</v>
      </c>
      <c r="R322" s="166">
        <f>YEAR($I$1)+3</f>
        <v>2013</v>
      </c>
      <c r="S322" s="166">
        <f>YEAR($I$1)+4</f>
        <v>2014</v>
      </c>
      <c r="T322" s="166">
        <f>YEAR($I$1)+5</f>
        <v>2015</v>
      </c>
      <c r="U322" s="166">
        <f>YEAR($I$1)+6</f>
        <v>2016</v>
      </c>
      <c r="V322" s="166">
        <f>YEAR($I$1)+7</f>
        <v>2017</v>
      </c>
      <c r="W322" s="166">
        <f>YEAR($I$1)+8</f>
        <v>2018</v>
      </c>
      <c r="X322" s="166">
        <f>YEAR($I$1)+9</f>
        <v>2019</v>
      </c>
      <c r="Y322" s="169">
        <f>YEAR($I$1)+10</f>
        <v>2020</v>
      </c>
      <c r="Z322" s="174">
        <f>YEAR($I$1)+11</f>
        <v>2021</v>
      </c>
      <c r="AA322" s="166">
        <f>YEAR($I$1)+12</f>
        <v>2022</v>
      </c>
      <c r="AB322" s="166">
        <f>YEAR($I$1)+13</f>
        <v>2023</v>
      </c>
      <c r="AC322" s="166">
        <f>YEAR($I$1)+14</f>
        <v>2024</v>
      </c>
      <c r="AD322" s="166">
        <f>YEAR($I$1)+15</f>
        <v>2025</v>
      </c>
      <c r="AE322" s="166">
        <f>YEAR($I$1)+16</f>
        <v>2026</v>
      </c>
      <c r="AF322" s="166">
        <f>YEAR($I$1)+17</f>
        <v>2027</v>
      </c>
      <c r="AG322" s="166">
        <f>YEAR($I$1)+18</f>
        <v>2028</v>
      </c>
      <c r="AH322" s="166">
        <f>YEAR($I$1)+19</f>
        <v>2029</v>
      </c>
      <c r="AI322" s="175">
        <f>YEAR($I$1)+20</f>
        <v>2030</v>
      </c>
      <c r="AJ322" s="675"/>
    </row>
    <row r="323" spans="1:41" hidden="1">
      <c r="A323" s="623" t="str">
        <f>"Existing "&amp;A317</f>
        <v>Existing Shop</v>
      </c>
      <c r="B323" s="624"/>
      <c r="C323" s="624"/>
      <c r="D323" s="624"/>
      <c r="E323" s="624"/>
      <c r="F323" s="624"/>
      <c r="G323" s="170">
        <v>1</v>
      </c>
      <c r="H323" s="154" t="s">
        <v>339</v>
      </c>
      <c r="I323" s="155">
        <v>1600</v>
      </c>
      <c r="J323" s="156">
        <f>G323*I323</f>
        <v>1600</v>
      </c>
      <c r="K323" s="625" t="s">
        <v>390</v>
      </c>
      <c r="L323" s="626"/>
      <c r="M323" s="659" t="str">
        <f>IF(OR(ISERROR(B319+B318*(1-(Controls!$B$28))),(B319+B318*(1-(Controls!$B$28)))=0),"",IF((B319+B318*(1-(Controls!$B$28)))&lt;=StartInput!$F$25,"Replace","Evaluate"))</f>
        <v>Evaluate</v>
      </c>
      <c r="N323" s="631" t="s">
        <v>205</v>
      </c>
      <c r="O323" s="159">
        <f>IF($B$320=0,J323,0)</f>
        <v>0</v>
      </c>
      <c r="P323" s="156">
        <f t="shared" ref="P323:AI323" si="91">IF(OR(($B$320+YEAR($I$1))=P322,($B$318+$B$320+YEAR($I$1))=P322,($B$318*2+$B$320+YEAR($I$1))=P322,($B$318*3+$B$320+YEAR($I$1))=P322,($B$318*4+$B$320+YEAR($I$1))=P322,($B$318*5+$B$320+YEAR($I$1))=P322),$G$323*$I$323,0)</f>
        <v>0</v>
      </c>
      <c r="Q323" s="156">
        <f t="shared" si="91"/>
        <v>0</v>
      </c>
      <c r="R323" s="156">
        <f t="shared" si="91"/>
        <v>0</v>
      </c>
      <c r="S323" s="156">
        <f t="shared" si="91"/>
        <v>0</v>
      </c>
      <c r="T323" s="156">
        <f t="shared" si="91"/>
        <v>0</v>
      </c>
      <c r="U323" s="156">
        <f t="shared" si="91"/>
        <v>1600</v>
      </c>
      <c r="V323" s="156">
        <f t="shared" si="91"/>
        <v>0</v>
      </c>
      <c r="W323" s="156">
        <f t="shared" si="91"/>
        <v>0</v>
      </c>
      <c r="X323" s="156">
        <f t="shared" si="91"/>
        <v>0</v>
      </c>
      <c r="Y323" s="156">
        <f t="shared" si="91"/>
        <v>0</v>
      </c>
      <c r="Z323" s="156">
        <f t="shared" si="91"/>
        <v>0</v>
      </c>
      <c r="AA323" s="156">
        <f t="shared" si="91"/>
        <v>0</v>
      </c>
      <c r="AB323" s="156">
        <f t="shared" si="91"/>
        <v>0</v>
      </c>
      <c r="AC323" s="156">
        <f t="shared" si="91"/>
        <v>0</v>
      </c>
      <c r="AD323" s="156">
        <f t="shared" si="91"/>
        <v>0</v>
      </c>
      <c r="AE323" s="156">
        <f t="shared" si="91"/>
        <v>0</v>
      </c>
      <c r="AF323" s="156">
        <f t="shared" si="91"/>
        <v>0</v>
      </c>
      <c r="AG323" s="156">
        <f t="shared" si="91"/>
        <v>0</v>
      </c>
      <c r="AH323" s="156">
        <f t="shared" si="91"/>
        <v>0</v>
      </c>
      <c r="AI323" s="156">
        <f t="shared" si="91"/>
        <v>0</v>
      </c>
      <c r="AJ323" s="156">
        <f>SUM(P323:AI323)</f>
        <v>1600</v>
      </c>
    </row>
    <row r="324" spans="1:41">
      <c r="A324" s="623" t="str">
        <f>"Standard "&amp;A317</f>
        <v>Standard Shop</v>
      </c>
      <c r="B324" s="624"/>
      <c r="C324" s="624"/>
      <c r="D324" s="624"/>
      <c r="E324" s="624"/>
      <c r="F324" s="624"/>
      <c r="G324" s="452">
        <v>1</v>
      </c>
      <c r="H324" s="459" t="s">
        <v>339</v>
      </c>
      <c r="I324" s="454">
        <v>1600</v>
      </c>
      <c r="J324" s="156">
        <f>G324*I324</f>
        <v>1600</v>
      </c>
      <c r="K324" s="627"/>
      <c r="L324" s="628"/>
      <c r="M324" s="660"/>
      <c r="N324" s="632"/>
      <c r="O324" s="159">
        <f>IF($B$320=0,J324,0)</f>
        <v>0</v>
      </c>
      <c r="P324" s="156">
        <f t="shared" ref="P324:AI324" si="92">IF(OR(($B$320+YEAR($I$1))=P322,($B$318+$B$320+YEAR($I$1))=P322,($B$318*2+$B$320+YEAR($I$1))=P322,($B$318*3+$B$320+YEAR($I$1))=P322,($B$318*4+$B$320+YEAR($I$1))=P322,($B$318*5+$B$320+YEAR($I$1))=P322),$G$324*$I$324,0)</f>
        <v>0</v>
      </c>
      <c r="Q324" s="156">
        <f t="shared" si="92"/>
        <v>0</v>
      </c>
      <c r="R324" s="156">
        <f t="shared" si="92"/>
        <v>0</v>
      </c>
      <c r="S324" s="156">
        <f t="shared" si="92"/>
        <v>0</v>
      </c>
      <c r="T324" s="156">
        <f t="shared" si="92"/>
        <v>0</v>
      </c>
      <c r="U324" s="156">
        <f t="shared" si="92"/>
        <v>1600</v>
      </c>
      <c r="V324" s="156">
        <f t="shared" si="92"/>
        <v>0</v>
      </c>
      <c r="W324" s="156">
        <f t="shared" si="92"/>
        <v>0</v>
      </c>
      <c r="X324" s="156">
        <f t="shared" si="92"/>
        <v>0</v>
      </c>
      <c r="Y324" s="156">
        <f t="shared" si="92"/>
        <v>0</v>
      </c>
      <c r="Z324" s="156">
        <f t="shared" si="92"/>
        <v>0</v>
      </c>
      <c r="AA324" s="156">
        <f t="shared" si="92"/>
        <v>0</v>
      </c>
      <c r="AB324" s="156">
        <f t="shared" si="92"/>
        <v>0</v>
      </c>
      <c r="AC324" s="156">
        <f t="shared" si="92"/>
        <v>0</v>
      </c>
      <c r="AD324" s="156">
        <f t="shared" si="92"/>
        <v>0</v>
      </c>
      <c r="AE324" s="156">
        <f t="shared" si="92"/>
        <v>0</v>
      </c>
      <c r="AF324" s="156">
        <f t="shared" si="92"/>
        <v>0</v>
      </c>
      <c r="AG324" s="156">
        <f t="shared" si="92"/>
        <v>0</v>
      </c>
      <c r="AH324" s="156">
        <f t="shared" si="92"/>
        <v>0</v>
      </c>
      <c r="AI324" s="156">
        <f t="shared" si="92"/>
        <v>0</v>
      </c>
      <c r="AJ324" s="156">
        <f>SUM(P324:AI324)</f>
        <v>1600</v>
      </c>
      <c r="AK324" s="148" t="s">
        <v>391</v>
      </c>
    </row>
    <row r="325" spans="1:41" ht="14.45" thickBot="1">
      <c r="A325" s="634" t="str">
        <f>"Green Replacement "&amp;A317</f>
        <v>Green Replacement Shop</v>
      </c>
      <c r="B325" s="635"/>
      <c r="C325" s="635"/>
      <c r="D325" s="635"/>
      <c r="E325" s="635"/>
      <c r="F325" s="635"/>
      <c r="G325" s="202">
        <f>G324</f>
        <v>1</v>
      </c>
      <c r="H325" s="204" t="str">
        <f>H324</f>
        <v>LUMP SUM</v>
      </c>
      <c r="I325" s="455">
        <v>1600</v>
      </c>
      <c r="J325" s="161">
        <f>G325*I325</f>
        <v>1600</v>
      </c>
      <c r="K325" s="629"/>
      <c r="L325" s="630"/>
      <c r="M325" s="661"/>
      <c r="N325" s="633"/>
      <c r="O325" s="159">
        <f>IF($B$320=0,J325,0)</f>
        <v>0</v>
      </c>
      <c r="P325" s="156">
        <f t="shared" ref="P325:AI325" si="93">IF(OR(($B$320+YEAR($I$1))=P322,($B$318+$B$320+YEAR($I$1))=P322,($B$318*2+$B$320+YEAR($I$1))=P322,($B$318*3+$B$320+YEAR($I$1))=P322,($B$318*4+$B$320+YEAR($I$1))=P322,($B$318*5+$B$320+YEAR($I$1))=P322),$G$325*$I$325,0)</f>
        <v>0</v>
      </c>
      <c r="Q325" s="156">
        <f t="shared" si="93"/>
        <v>0</v>
      </c>
      <c r="R325" s="156">
        <f t="shared" si="93"/>
        <v>0</v>
      </c>
      <c r="S325" s="156">
        <f t="shared" si="93"/>
        <v>0</v>
      </c>
      <c r="T325" s="156">
        <f t="shared" si="93"/>
        <v>0</v>
      </c>
      <c r="U325" s="156">
        <f t="shared" si="93"/>
        <v>1600</v>
      </c>
      <c r="V325" s="156">
        <f t="shared" si="93"/>
        <v>0</v>
      </c>
      <c r="W325" s="156">
        <f t="shared" si="93"/>
        <v>0</v>
      </c>
      <c r="X325" s="156">
        <f t="shared" si="93"/>
        <v>0</v>
      </c>
      <c r="Y325" s="156">
        <f t="shared" si="93"/>
        <v>0</v>
      </c>
      <c r="Z325" s="156">
        <f t="shared" si="93"/>
        <v>0</v>
      </c>
      <c r="AA325" s="156">
        <f t="shared" si="93"/>
        <v>0</v>
      </c>
      <c r="AB325" s="156">
        <f t="shared" si="93"/>
        <v>0</v>
      </c>
      <c r="AC325" s="156">
        <f t="shared" si="93"/>
        <v>0</v>
      </c>
      <c r="AD325" s="156">
        <f t="shared" si="93"/>
        <v>0</v>
      </c>
      <c r="AE325" s="156">
        <f t="shared" si="93"/>
        <v>0</v>
      </c>
      <c r="AF325" s="156">
        <f t="shared" si="93"/>
        <v>0</v>
      </c>
      <c r="AG325" s="156">
        <f t="shared" si="93"/>
        <v>0</v>
      </c>
      <c r="AH325" s="156">
        <f t="shared" si="93"/>
        <v>0</v>
      </c>
      <c r="AI325" s="156">
        <f t="shared" si="93"/>
        <v>0</v>
      </c>
      <c r="AJ325" s="156">
        <f>SUM(P325:AI325)</f>
        <v>1600</v>
      </c>
      <c r="AK325" s="183">
        <f>IF((AJ325-AJ324)&lt;0,0,(AJ325-AJ324))</f>
        <v>0</v>
      </c>
      <c r="AL325" s="183"/>
      <c r="AM325" s="183"/>
      <c r="AN325" s="183"/>
      <c r="AO325" s="183"/>
    </row>
    <row r="326" spans="1:41" ht="13.15" customHeight="1" thickBot="1"/>
    <row r="327" spans="1:41" ht="14.45" thickBot="1">
      <c r="A327" s="640" t="s">
        <v>460</v>
      </c>
      <c r="B327" s="641"/>
      <c r="C327" s="641"/>
      <c r="D327" s="641"/>
      <c r="E327" s="641"/>
      <c r="F327" s="641"/>
      <c r="G327" s="641"/>
      <c r="H327" s="641"/>
      <c r="I327" s="641"/>
      <c r="J327" s="641"/>
      <c r="K327" s="641"/>
      <c r="L327" s="641"/>
      <c r="M327" s="641"/>
      <c r="N327" s="642"/>
    </row>
    <row r="328" spans="1:41" ht="15">
      <c r="A328" s="164" t="s">
        <v>351</v>
      </c>
      <c r="B328" s="450">
        <v>13</v>
      </c>
      <c r="C328" s="165"/>
      <c r="D328" s="662" t="s">
        <v>272</v>
      </c>
      <c r="E328" s="663"/>
      <c r="F328" s="649"/>
      <c r="G328" s="650"/>
      <c r="H328" s="650"/>
      <c r="I328" s="650"/>
      <c r="J328" s="650"/>
      <c r="K328" s="650"/>
      <c r="L328" s="650"/>
      <c r="M328" s="650"/>
      <c r="N328" s="651"/>
    </row>
    <row r="329" spans="1:41" ht="15.6" thickBot="1">
      <c r="A329" s="163" t="s">
        <v>353</v>
      </c>
      <c r="B329" s="451">
        <v>1997</v>
      </c>
      <c r="C329" s="162"/>
      <c r="D329" s="664"/>
      <c r="E329" s="665"/>
      <c r="F329" s="652"/>
      <c r="G329" s="653"/>
      <c r="H329" s="653"/>
      <c r="I329" s="653"/>
      <c r="J329" s="653"/>
      <c r="K329" s="653"/>
      <c r="L329" s="653"/>
      <c r="M329" s="653"/>
      <c r="N329" s="654"/>
    </row>
    <row r="330" spans="1:41" ht="15.6" thickBot="1">
      <c r="A330" s="171" t="s">
        <v>355</v>
      </c>
      <c r="B330" s="172">
        <f>IF(B328-((YEAR(I1))-B329)&gt;0,(B328-((YEAR(I1))-B329)),0)</f>
        <v>0</v>
      </c>
      <c r="C330" s="173"/>
      <c r="D330" s="666"/>
      <c r="E330" s="667"/>
      <c r="F330" s="643"/>
      <c r="G330" s="644"/>
      <c r="H330" s="644"/>
      <c r="I330" s="644"/>
      <c r="J330" s="644"/>
      <c r="K330" s="644"/>
      <c r="L330" s="644"/>
      <c r="M330" s="644"/>
      <c r="N330" s="645"/>
      <c r="O330" s="640" t="str">
        <f>A327</f>
        <v>Storage Area</v>
      </c>
      <c r="P330" s="641"/>
      <c r="Q330" s="641"/>
      <c r="R330" s="641"/>
      <c r="S330" s="641"/>
      <c r="T330" s="641"/>
      <c r="U330" s="641"/>
      <c r="V330" s="641"/>
      <c r="W330" s="641"/>
      <c r="X330" s="641"/>
      <c r="Y330" s="642"/>
      <c r="Z330" s="640" t="str">
        <f>A327</f>
        <v>Storage Area</v>
      </c>
      <c r="AA330" s="641"/>
      <c r="AB330" s="641"/>
      <c r="AC330" s="641"/>
      <c r="AD330" s="641"/>
      <c r="AE330" s="641"/>
      <c r="AF330" s="641"/>
      <c r="AG330" s="641"/>
      <c r="AH330" s="641"/>
      <c r="AI330" s="641"/>
      <c r="AJ330" s="642"/>
    </row>
    <row r="331" spans="1:41">
      <c r="A331" s="646" t="s">
        <v>357</v>
      </c>
      <c r="B331" s="647"/>
      <c r="C331" s="647"/>
      <c r="D331" s="636"/>
      <c r="E331" s="636"/>
      <c r="F331" s="636"/>
      <c r="G331" s="636" t="s">
        <v>358</v>
      </c>
      <c r="H331" s="636" t="s">
        <v>359</v>
      </c>
      <c r="I331" s="636" t="s">
        <v>360</v>
      </c>
      <c r="J331" s="636" t="s">
        <v>361</v>
      </c>
      <c r="K331" s="636" t="s">
        <v>362</v>
      </c>
      <c r="L331" s="636" t="s">
        <v>363</v>
      </c>
      <c r="M331" s="636" t="s">
        <v>364</v>
      </c>
      <c r="N331" s="638" t="s">
        <v>365</v>
      </c>
      <c r="O331" s="672" t="s">
        <v>366</v>
      </c>
      <c r="P331" s="167" t="s">
        <v>367</v>
      </c>
      <c r="Q331" s="167" t="s">
        <v>368</v>
      </c>
      <c r="R331" s="167" t="s">
        <v>369</v>
      </c>
      <c r="S331" s="167" t="s">
        <v>370</v>
      </c>
      <c r="T331" s="167" t="s">
        <v>371</v>
      </c>
      <c r="U331" s="167" t="s">
        <v>372</v>
      </c>
      <c r="V331" s="167" t="s">
        <v>373</v>
      </c>
      <c r="W331" s="167" t="s">
        <v>374</v>
      </c>
      <c r="X331" s="167" t="s">
        <v>375</v>
      </c>
      <c r="Y331" s="168" t="s">
        <v>376</v>
      </c>
      <c r="Z331" s="178" t="s">
        <v>377</v>
      </c>
      <c r="AA331" s="179" t="s">
        <v>378</v>
      </c>
      <c r="AB331" s="179" t="s">
        <v>379</v>
      </c>
      <c r="AC331" s="179" t="s">
        <v>380</v>
      </c>
      <c r="AD331" s="179" t="s">
        <v>381</v>
      </c>
      <c r="AE331" s="179" t="s">
        <v>382</v>
      </c>
      <c r="AF331" s="179" t="s">
        <v>383</v>
      </c>
      <c r="AG331" s="179" t="s">
        <v>384</v>
      </c>
      <c r="AH331" s="179" t="s">
        <v>385</v>
      </c>
      <c r="AI331" s="180" t="s">
        <v>386</v>
      </c>
      <c r="AJ331" s="674" t="s">
        <v>387</v>
      </c>
    </row>
    <row r="332" spans="1:41">
      <c r="A332" s="648"/>
      <c r="B332" s="637"/>
      <c r="C332" s="637"/>
      <c r="D332" s="637"/>
      <c r="E332" s="637"/>
      <c r="F332" s="637"/>
      <c r="G332" s="637"/>
      <c r="H332" s="637"/>
      <c r="I332" s="637"/>
      <c r="J332" s="637"/>
      <c r="K332" s="637"/>
      <c r="L332" s="637"/>
      <c r="M332" s="637"/>
      <c r="N332" s="639"/>
      <c r="O332" s="673"/>
      <c r="P332" s="166">
        <f>YEAR($I$1)+1</f>
        <v>2011</v>
      </c>
      <c r="Q332" s="166">
        <f>YEAR($I$1)+2</f>
        <v>2012</v>
      </c>
      <c r="R332" s="166">
        <f>YEAR($I$1)+3</f>
        <v>2013</v>
      </c>
      <c r="S332" s="166">
        <f>YEAR($I$1)+4</f>
        <v>2014</v>
      </c>
      <c r="T332" s="166">
        <f>YEAR($I$1)+5</f>
        <v>2015</v>
      </c>
      <c r="U332" s="166">
        <f>YEAR($I$1)+6</f>
        <v>2016</v>
      </c>
      <c r="V332" s="166">
        <f>YEAR($I$1)+7</f>
        <v>2017</v>
      </c>
      <c r="W332" s="166">
        <f>YEAR($I$1)+8</f>
        <v>2018</v>
      </c>
      <c r="X332" s="166">
        <f>YEAR($I$1)+9</f>
        <v>2019</v>
      </c>
      <c r="Y332" s="169">
        <f>YEAR($I$1)+10</f>
        <v>2020</v>
      </c>
      <c r="Z332" s="174">
        <f>YEAR($I$1)+11</f>
        <v>2021</v>
      </c>
      <c r="AA332" s="166">
        <f>YEAR($I$1)+12</f>
        <v>2022</v>
      </c>
      <c r="AB332" s="166">
        <f>YEAR($I$1)+13</f>
        <v>2023</v>
      </c>
      <c r="AC332" s="166">
        <f>YEAR($I$1)+14</f>
        <v>2024</v>
      </c>
      <c r="AD332" s="166">
        <f>YEAR($I$1)+15</f>
        <v>2025</v>
      </c>
      <c r="AE332" s="166">
        <f>YEAR($I$1)+16</f>
        <v>2026</v>
      </c>
      <c r="AF332" s="166">
        <f>YEAR($I$1)+17</f>
        <v>2027</v>
      </c>
      <c r="AG332" s="166">
        <f>YEAR($I$1)+18</f>
        <v>2028</v>
      </c>
      <c r="AH332" s="166">
        <f>YEAR($I$1)+19</f>
        <v>2029</v>
      </c>
      <c r="AI332" s="175">
        <f>YEAR($I$1)+20</f>
        <v>2030</v>
      </c>
      <c r="AJ332" s="675"/>
    </row>
    <row r="333" spans="1:41" hidden="1">
      <c r="A333" s="623" t="str">
        <f>"Existing "&amp;A327</f>
        <v>Existing Storage Area</v>
      </c>
      <c r="B333" s="624"/>
      <c r="C333" s="624"/>
      <c r="D333" s="624"/>
      <c r="E333" s="624"/>
      <c r="F333" s="624"/>
      <c r="G333" s="170">
        <v>1</v>
      </c>
      <c r="H333" s="154" t="s">
        <v>339</v>
      </c>
      <c r="I333" s="155">
        <v>450</v>
      </c>
      <c r="J333" s="156">
        <f>G333*I333</f>
        <v>450</v>
      </c>
      <c r="K333" s="625" t="s">
        <v>390</v>
      </c>
      <c r="L333" s="626"/>
      <c r="M333" s="659" t="str">
        <f>IF(OR(ISERROR(B329+B328*(1-(Controls!$B$28))),(B329+B328*(1-(Controls!$B$28)))=0),"",IF((B329+B328*(1-(Controls!$B$28)))&lt;=StartInput!$F$25,"Replace","Evaluate"))</f>
        <v>Replace</v>
      </c>
      <c r="N333" s="631" t="s">
        <v>205</v>
      </c>
      <c r="O333" s="159">
        <f>IF($B$330=0,J333,0)</f>
        <v>450</v>
      </c>
      <c r="P333" s="156">
        <f t="shared" ref="P333:AI333" si="94">IF(OR(($B$330+YEAR($I$1))=P332,($B$328+$B$330+YEAR($I$1))=P332,($B$328*2+$B$330+YEAR($I$1))=P332,($B$328*3+$B$330+YEAR($I$1))=P332,($B$328*4+$B$330+YEAR($I$1))=P332,($B$328*5+$B$330+YEAR($I$1))=P332),$G$333*$I$333,0)</f>
        <v>0</v>
      </c>
      <c r="Q333" s="156">
        <f t="shared" si="94"/>
        <v>0</v>
      </c>
      <c r="R333" s="156">
        <f t="shared" si="94"/>
        <v>0</v>
      </c>
      <c r="S333" s="156">
        <f t="shared" si="94"/>
        <v>0</v>
      </c>
      <c r="T333" s="156">
        <f t="shared" si="94"/>
        <v>0</v>
      </c>
      <c r="U333" s="156">
        <f t="shared" si="94"/>
        <v>0</v>
      </c>
      <c r="V333" s="156">
        <f t="shared" si="94"/>
        <v>0</v>
      </c>
      <c r="W333" s="156">
        <f t="shared" si="94"/>
        <v>0</v>
      </c>
      <c r="X333" s="156">
        <f t="shared" si="94"/>
        <v>0</v>
      </c>
      <c r="Y333" s="156">
        <f t="shared" si="94"/>
        <v>0</v>
      </c>
      <c r="Z333" s="156">
        <f t="shared" si="94"/>
        <v>0</v>
      </c>
      <c r="AA333" s="156">
        <f t="shared" si="94"/>
        <v>0</v>
      </c>
      <c r="AB333" s="156">
        <f t="shared" si="94"/>
        <v>450</v>
      </c>
      <c r="AC333" s="156">
        <f t="shared" si="94"/>
        <v>0</v>
      </c>
      <c r="AD333" s="156">
        <f t="shared" si="94"/>
        <v>0</v>
      </c>
      <c r="AE333" s="156">
        <f t="shared" si="94"/>
        <v>0</v>
      </c>
      <c r="AF333" s="156">
        <f t="shared" si="94"/>
        <v>0</v>
      </c>
      <c r="AG333" s="156">
        <f t="shared" si="94"/>
        <v>0</v>
      </c>
      <c r="AH333" s="156">
        <f t="shared" si="94"/>
        <v>0</v>
      </c>
      <c r="AI333" s="156">
        <f t="shared" si="94"/>
        <v>0</v>
      </c>
      <c r="AJ333" s="156">
        <f>SUM(P333:AI333)</f>
        <v>450</v>
      </c>
    </row>
    <row r="334" spans="1:41">
      <c r="A334" s="623" t="str">
        <f>"Standard "&amp;A327</f>
        <v>Standard Storage Area</v>
      </c>
      <c r="B334" s="624"/>
      <c r="C334" s="624"/>
      <c r="D334" s="624"/>
      <c r="E334" s="624"/>
      <c r="F334" s="624"/>
      <c r="G334" s="452">
        <v>1</v>
      </c>
      <c r="H334" s="459" t="s">
        <v>339</v>
      </c>
      <c r="I334" s="454">
        <v>450</v>
      </c>
      <c r="J334" s="156">
        <f>G334*I334</f>
        <v>450</v>
      </c>
      <c r="K334" s="627"/>
      <c r="L334" s="628"/>
      <c r="M334" s="660"/>
      <c r="N334" s="632"/>
      <c r="O334" s="159">
        <f>IF($B$330=0,J334,0)</f>
        <v>450</v>
      </c>
      <c r="P334" s="156">
        <f t="shared" ref="P334:AI334" si="95">IF(OR(($B$330+YEAR($I$1))=P332,($B$328+$B$330+YEAR($I$1))=P332,($B$328*2+$B$330+YEAR($I$1))=P332,($B$328*3+$B$330+YEAR($I$1))=P332,($B$328*4+$B$330+YEAR($I$1))=P332,($B$328*5+$B$330+YEAR($I$1))=P332),$G$334*$I$334,0)</f>
        <v>0</v>
      </c>
      <c r="Q334" s="156">
        <f t="shared" si="95"/>
        <v>0</v>
      </c>
      <c r="R334" s="156">
        <f t="shared" si="95"/>
        <v>0</v>
      </c>
      <c r="S334" s="156">
        <f t="shared" si="95"/>
        <v>0</v>
      </c>
      <c r="T334" s="156">
        <f t="shared" si="95"/>
        <v>0</v>
      </c>
      <c r="U334" s="156">
        <f t="shared" si="95"/>
        <v>0</v>
      </c>
      <c r="V334" s="156">
        <f t="shared" si="95"/>
        <v>0</v>
      </c>
      <c r="W334" s="156">
        <f t="shared" si="95"/>
        <v>0</v>
      </c>
      <c r="X334" s="156">
        <f t="shared" si="95"/>
        <v>0</v>
      </c>
      <c r="Y334" s="156">
        <f t="shared" si="95"/>
        <v>0</v>
      </c>
      <c r="Z334" s="156">
        <f t="shared" si="95"/>
        <v>0</v>
      </c>
      <c r="AA334" s="156">
        <f t="shared" si="95"/>
        <v>0</v>
      </c>
      <c r="AB334" s="156">
        <f t="shared" si="95"/>
        <v>450</v>
      </c>
      <c r="AC334" s="156">
        <f t="shared" si="95"/>
        <v>0</v>
      </c>
      <c r="AD334" s="156">
        <f t="shared" si="95"/>
        <v>0</v>
      </c>
      <c r="AE334" s="156">
        <f t="shared" si="95"/>
        <v>0</v>
      </c>
      <c r="AF334" s="156">
        <f t="shared" si="95"/>
        <v>0</v>
      </c>
      <c r="AG334" s="156">
        <f t="shared" si="95"/>
        <v>0</v>
      </c>
      <c r="AH334" s="156">
        <f t="shared" si="95"/>
        <v>0</v>
      </c>
      <c r="AI334" s="156">
        <f t="shared" si="95"/>
        <v>0</v>
      </c>
      <c r="AJ334" s="156">
        <f>SUM(P334:AI334)</f>
        <v>450</v>
      </c>
      <c r="AK334" s="148" t="s">
        <v>391</v>
      </c>
    </row>
    <row r="335" spans="1:41" ht="14.45" thickBot="1">
      <c r="A335" s="634" t="str">
        <f>"Green Replacement "&amp;A327</f>
        <v>Green Replacement Storage Area</v>
      </c>
      <c r="B335" s="635"/>
      <c r="C335" s="635"/>
      <c r="D335" s="635"/>
      <c r="E335" s="635"/>
      <c r="F335" s="635"/>
      <c r="G335" s="202">
        <f>G334</f>
        <v>1</v>
      </c>
      <c r="H335" s="204" t="str">
        <f>H334</f>
        <v>LUMP SUM</v>
      </c>
      <c r="I335" s="455">
        <v>450</v>
      </c>
      <c r="J335" s="161">
        <f>G335*I335</f>
        <v>450</v>
      </c>
      <c r="K335" s="629"/>
      <c r="L335" s="630"/>
      <c r="M335" s="661"/>
      <c r="N335" s="633"/>
      <c r="O335" s="159">
        <f>IF($B$330=0,J335,0)</f>
        <v>450</v>
      </c>
      <c r="P335" s="156">
        <f t="shared" ref="P335:AI335" si="96">IF(OR(($B$330+YEAR($I$1))=P332,($B$328+$B$330+YEAR($I$1))=P332,($B$328*2+$B$330+YEAR($I$1))=P332,($B$328*3+$B$330+YEAR($I$1))=P332,($B$328*4+$B$330+YEAR($I$1))=P332,($B$328*5+$B$330+YEAR($I$1))=P332),$G$335*$I$335,0)</f>
        <v>0</v>
      </c>
      <c r="Q335" s="156">
        <f t="shared" si="96"/>
        <v>0</v>
      </c>
      <c r="R335" s="156">
        <f t="shared" si="96"/>
        <v>0</v>
      </c>
      <c r="S335" s="156">
        <f t="shared" si="96"/>
        <v>0</v>
      </c>
      <c r="T335" s="156">
        <f t="shared" si="96"/>
        <v>0</v>
      </c>
      <c r="U335" s="156">
        <f t="shared" si="96"/>
        <v>0</v>
      </c>
      <c r="V335" s="156">
        <f t="shared" si="96"/>
        <v>0</v>
      </c>
      <c r="W335" s="156">
        <f t="shared" si="96"/>
        <v>0</v>
      </c>
      <c r="X335" s="156">
        <f t="shared" si="96"/>
        <v>0</v>
      </c>
      <c r="Y335" s="156">
        <f t="shared" si="96"/>
        <v>0</v>
      </c>
      <c r="Z335" s="156">
        <f t="shared" si="96"/>
        <v>0</v>
      </c>
      <c r="AA335" s="156">
        <f t="shared" si="96"/>
        <v>0</v>
      </c>
      <c r="AB335" s="156">
        <f t="shared" si="96"/>
        <v>450</v>
      </c>
      <c r="AC335" s="156">
        <f t="shared" si="96"/>
        <v>0</v>
      </c>
      <c r="AD335" s="156">
        <f t="shared" si="96"/>
        <v>0</v>
      </c>
      <c r="AE335" s="156">
        <f t="shared" si="96"/>
        <v>0</v>
      </c>
      <c r="AF335" s="156">
        <f t="shared" si="96"/>
        <v>0</v>
      </c>
      <c r="AG335" s="156">
        <f t="shared" si="96"/>
        <v>0</v>
      </c>
      <c r="AH335" s="156">
        <f t="shared" si="96"/>
        <v>0</v>
      </c>
      <c r="AI335" s="156">
        <f t="shared" si="96"/>
        <v>0</v>
      </c>
      <c r="AJ335" s="156">
        <f>SUM(P335:AI335)</f>
        <v>450</v>
      </c>
      <c r="AK335" s="183">
        <f>IF((AJ335-AJ334)&lt;0,0,(AJ335-AJ334))</f>
        <v>0</v>
      </c>
      <c r="AL335" s="183"/>
      <c r="AM335" s="183"/>
      <c r="AN335" s="183"/>
      <c r="AO335" s="183"/>
    </row>
    <row r="336" spans="1:41" ht="13.15" customHeight="1" thickBot="1"/>
    <row r="337" spans="1:41" ht="14.45" thickBot="1">
      <c r="A337" s="640" t="s">
        <v>461</v>
      </c>
      <c r="B337" s="641"/>
      <c r="C337" s="641"/>
      <c r="D337" s="641"/>
      <c r="E337" s="641"/>
      <c r="F337" s="641"/>
      <c r="G337" s="641"/>
      <c r="H337" s="641"/>
      <c r="I337" s="641"/>
      <c r="J337" s="641"/>
      <c r="K337" s="641"/>
      <c r="L337" s="641"/>
      <c r="M337" s="641"/>
      <c r="N337" s="642"/>
    </row>
    <row r="338" spans="1:41" ht="15">
      <c r="A338" s="164" t="s">
        <v>351</v>
      </c>
      <c r="B338" s="450">
        <v>14</v>
      </c>
      <c r="C338" s="165"/>
      <c r="D338" s="662" t="s">
        <v>272</v>
      </c>
      <c r="E338" s="663"/>
      <c r="F338" s="649"/>
      <c r="G338" s="650"/>
      <c r="H338" s="650"/>
      <c r="I338" s="650"/>
      <c r="J338" s="650"/>
      <c r="K338" s="650"/>
      <c r="L338" s="650"/>
      <c r="M338" s="650"/>
      <c r="N338" s="651"/>
    </row>
    <row r="339" spans="1:41" ht="15.6" thickBot="1">
      <c r="A339" s="163" t="s">
        <v>353</v>
      </c>
      <c r="B339" s="451">
        <v>1997</v>
      </c>
      <c r="C339" s="162"/>
      <c r="D339" s="664"/>
      <c r="E339" s="665"/>
      <c r="F339" s="652"/>
      <c r="G339" s="653"/>
      <c r="H339" s="653"/>
      <c r="I339" s="653"/>
      <c r="J339" s="653"/>
      <c r="K339" s="653"/>
      <c r="L339" s="653"/>
      <c r="M339" s="653"/>
      <c r="N339" s="654"/>
    </row>
    <row r="340" spans="1:41" ht="15.6" thickBot="1">
      <c r="A340" s="171" t="s">
        <v>355</v>
      </c>
      <c r="B340" s="172">
        <f>IF(B338-((YEAR(I1))-B339)&gt;0,(B338-((YEAR(I1))-B339)),0)</f>
        <v>1</v>
      </c>
      <c r="C340" s="173"/>
      <c r="D340" s="666"/>
      <c r="E340" s="667"/>
      <c r="F340" s="643"/>
      <c r="G340" s="644"/>
      <c r="H340" s="644"/>
      <c r="I340" s="644"/>
      <c r="J340" s="644"/>
      <c r="K340" s="644"/>
      <c r="L340" s="644"/>
      <c r="M340" s="644"/>
      <c r="N340" s="645"/>
      <c r="O340" s="640" t="str">
        <f>A337</f>
        <v>Central Boiler</v>
      </c>
      <c r="P340" s="641"/>
      <c r="Q340" s="641"/>
      <c r="R340" s="641"/>
      <c r="S340" s="641"/>
      <c r="T340" s="641"/>
      <c r="U340" s="641"/>
      <c r="V340" s="641"/>
      <c r="W340" s="641"/>
      <c r="X340" s="641"/>
      <c r="Y340" s="642"/>
      <c r="Z340" s="640" t="str">
        <f>A337</f>
        <v>Central Boiler</v>
      </c>
      <c r="AA340" s="641"/>
      <c r="AB340" s="641"/>
      <c r="AC340" s="641"/>
      <c r="AD340" s="641"/>
      <c r="AE340" s="641"/>
      <c r="AF340" s="641"/>
      <c r="AG340" s="641"/>
      <c r="AH340" s="641"/>
      <c r="AI340" s="641"/>
      <c r="AJ340" s="642"/>
    </row>
    <row r="341" spans="1:41">
      <c r="A341" s="646" t="s">
        <v>357</v>
      </c>
      <c r="B341" s="647"/>
      <c r="C341" s="647"/>
      <c r="D341" s="636"/>
      <c r="E341" s="636"/>
      <c r="F341" s="636"/>
      <c r="G341" s="636" t="s">
        <v>358</v>
      </c>
      <c r="H341" s="636" t="s">
        <v>359</v>
      </c>
      <c r="I341" s="636" t="s">
        <v>360</v>
      </c>
      <c r="J341" s="636" t="s">
        <v>361</v>
      </c>
      <c r="K341" s="636" t="s">
        <v>362</v>
      </c>
      <c r="L341" s="636" t="s">
        <v>363</v>
      </c>
      <c r="M341" s="636" t="s">
        <v>364</v>
      </c>
      <c r="N341" s="638" t="s">
        <v>365</v>
      </c>
      <c r="O341" s="672" t="s">
        <v>366</v>
      </c>
      <c r="P341" s="167" t="s">
        <v>367</v>
      </c>
      <c r="Q341" s="167" t="s">
        <v>368</v>
      </c>
      <c r="R341" s="167" t="s">
        <v>369</v>
      </c>
      <c r="S341" s="167" t="s">
        <v>370</v>
      </c>
      <c r="T341" s="167" t="s">
        <v>371</v>
      </c>
      <c r="U341" s="167" t="s">
        <v>372</v>
      </c>
      <c r="V341" s="167" t="s">
        <v>373</v>
      </c>
      <c r="W341" s="167" t="s">
        <v>374</v>
      </c>
      <c r="X341" s="167" t="s">
        <v>375</v>
      </c>
      <c r="Y341" s="168" t="s">
        <v>376</v>
      </c>
      <c r="Z341" s="178" t="s">
        <v>377</v>
      </c>
      <c r="AA341" s="179" t="s">
        <v>378</v>
      </c>
      <c r="AB341" s="179" t="s">
        <v>379</v>
      </c>
      <c r="AC341" s="179" t="s">
        <v>380</v>
      </c>
      <c r="AD341" s="179" t="s">
        <v>381</v>
      </c>
      <c r="AE341" s="179" t="s">
        <v>382</v>
      </c>
      <c r="AF341" s="179" t="s">
        <v>383</v>
      </c>
      <c r="AG341" s="179" t="s">
        <v>384</v>
      </c>
      <c r="AH341" s="179" t="s">
        <v>385</v>
      </c>
      <c r="AI341" s="180" t="s">
        <v>386</v>
      </c>
      <c r="AJ341" s="674" t="s">
        <v>387</v>
      </c>
    </row>
    <row r="342" spans="1:41">
      <c r="A342" s="648"/>
      <c r="B342" s="637"/>
      <c r="C342" s="637"/>
      <c r="D342" s="637"/>
      <c r="E342" s="637"/>
      <c r="F342" s="637"/>
      <c r="G342" s="637"/>
      <c r="H342" s="637"/>
      <c r="I342" s="637"/>
      <c r="J342" s="637"/>
      <c r="K342" s="637"/>
      <c r="L342" s="637"/>
      <c r="M342" s="637"/>
      <c r="N342" s="639"/>
      <c r="O342" s="673"/>
      <c r="P342" s="166">
        <f>YEAR($I$1)+1</f>
        <v>2011</v>
      </c>
      <c r="Q342" s="166">
        <f>YEAR($I$1)+2</f>
        <v>2012</v>
      </c>
      <c r="R342" s="166">
        <f>YEAR($I$1)+3</f>
        <v>2013</v>
      </c>
      <c r="S342" s="166">
        <f>YEAR($I$1)+4</f>
        <v>2014</v>
      </c>
      <c r="T342" s="166">
        <f>YEAR($I$1)+5</f>
        <v>2015</v>
      </c>
      <c r="U342" s="166">
        <f>YEAR($I$1)+6</f>
        <v>2016</v>
      </c>
      <c r="V342" s="166">
        <f>YEAR($I$1)+7</f>
        <v>2017</v>
      </c>
      <c r="W342" s="166">
        <f>YEAR($I$1)+8</f>
        <v>2018</v>
      </c>
      <c r="X342" s="166">
        <f>YEAR($I$1)+9</f>
        <v>2019</v>
      </c>
      <c r="Y342" s="169">
        <f>YEAR($I$1)+10</f>
        <v>2020</v>
      </c>
      <c r="Z342" s="174">
        <f>YEAR($I$1)+11</f>
        <v>2021</v>
      </c>
      <c r="AA342" s="166">
        <f>YEAR($I$1)+12</f>
        <v>2022</v>
      </c>
      <c r="AB342" s="166">
        <f>YEAR($I$1)+13</f>
        <v>2023</v>
      </c>
      <c r="AC342" s="166">
        <f>YEAR($I$1)+14</f>
        <v>2024</v>
      </c>
      <c r="AD342" s="166">
        <f>YEAR($I$1)+15</f>
        <v>2025</v>
      </c>
      <c r="AE342" s="166">
        <f>YEAR($I$1)+16</f>
        <v>2026</v>
      </c>
      <c r="AF342" s="166">
        <f>YEAR($I$1)+17</f>
        <v>2027</v>
      </c>
      <c r="AG342" s="166">
        <f>YEAR($I$1)+18</f>
        <v>2028</v>
      </c>
      <c r="AH342" s="166">
        <f>YEAR($I$1)+19</f>
        <v>2029</v>
      </c>
      <c r="AI342" s="175">
        <f>YEAR($I$1)+20</f>
        <v>2030</v>
      </c>
      <c r="AJ342" s="675"/>
    </row>
    <row r="343" spans="1:41" hidden="1">
      <c r="A343" s="623" t="str">
        <f>"Existing "&amp;A337</f>
        <v>Existing Central Boiler</v>
      </c>
      <c r="B343" s="624"/>
      <c r="C343" s="624"/>
      <c r="D343" s="624"/>
      <c r="E343" s="624"/>
      <c r="F343" s="624"/>
      <c r="G343" s="170">
        <v>1</v>
      </c>
      <c r="H343" s="154" t="s">
        <v>339</v>
      </c>
      <c r="I343" s="155">
        <v>2400</v>
      </c>
      <c r="J343" s="156">
        <f>G343*I343</f>
        <v>2400</v>
      </c>
      <c r="K343" s="625" t="s">
        <v>390</v>
      </c>
      <c r="L343" s="626"/>
      <c r="M343" s="659" t="str">
        <f>IF(OR(ISERROR(B339+B338*(1-(Controls!$B$28))),(B339+B338*(1-(Controls!$B$28)))=0),"",IF((B339+B338*(1-(Controls!$B$28)))&lt;=StartInput!$F$25,"Replace","Evaluate"))</f>
        <v>Replace</v>
      </c>
      <c r="N343" s="631" t="s">
        <v>205</v>
      </c>
      <c r="O343" s="159">
        <f>IF($B$340=0,J343,0)</f>
        <v>0</v>
      </c>
      <c r="P343" s="156">
        <f t="shared" ref="P343:AI343" si="97">IF(OR(($B$340+YEAR($I$1))=P342,($B$338+$B$340+YEAR($I$1))=P342,($B$338*2+$B$340+YEAR($I$1))=P342,($B$338*3+$B$340+YEAR($I$1))=P342,($B$338*4+$B$340+YEAR($I$1))=P342,($B$338*5+$B$340+YEAR($I$1))=P342),$G$343*$I$343,0)</f>
        <v>2400</v>
      </c>
      <c r="Q343" s="156">
        <f t="shared" si="97"/>
        <v>0</v>
      </c>
      <c r="R343" s="156">
        <f t="shared" si="97"/>
        <v>0</v>
      </c>
      <c r="S343" s="156">
        <f t="shared" si="97"/>
        <v>0</v>
      </c>
      <c r="T343" s="156">
        <f t="shared" si="97"/>
        <v>0</v>
      </c>
      <c r="U343" s="156">
        <f t="shared" si="97"/>
        <v>0</v>
      </c>
      <c r="V343" s="156">
        <f t="shared" si="97"/>
        <v>0</v>
      </c>
      <c r="W343" s="156">
        <f t="shared" si="97"/>
        <v>0</v>
      </c>
      <c r="X343" s="156">
        <f t="shared" si="97"/>
        <v>0</v>
      </c>
      <c r="Y343" s="156">
        <f t="shared" si="97"/>
        <v>0</v>
      </c>
      <c r="Z343" s="156">
        <f t="shared" si="97"/>
        <v>0</v>
      </c>
      <c r="AA343" s="156">
        <f t="shared" si="97"/>
        <v>0</v>
      </c>
      <c r="AB343" s="156">
        <f t="shared" si="97"/>
        <v>0</v>
      </c>
      <c r="AC343" s="156">
        <f t="shared" si="97"/>
        <v>0</v>
      </c>
      <c r="AD343" s="156">
        <f t="shared" si="97"/>
        <v>2400</v>
      </c>
      <c r="AE343" s="156">
        <f t="shared" si="97"/>
        <v>0</v>
      </c>
      <c r="AF343" s="156">
        <f t="shared" si="97"/>
        <v>0</v>
      </c>
      <c r="AG343" s="156">
        <f t="shared" si="97"/>
        <v>0</v>
      </c>
      <c r="AH343" s="156">
        <f t="shared" si="97"/>
        <v>0</v>
      </c>
      <c r="AI343" s="156">
        <f t="shared" si="97"/>
        <v>0</v>
      </c>
      <c r="AJ343" s="156">
        <f>SUM(P343:AI343)</f>
        <v>4800</v>
      </c>
    </row>
    <row r="344" spans="1:41">
      <c r="A344" s="623" t="str">
        <f>"Standard "&amp;A337</f>
        <v>Standard Central Boiler</v>
      </c>
      <c r="B344" s="624"/>
      <c r="C344" s="624"/>
      <c r="D344" s="624"/>
      <c r="E344" s="624"/>
      <c r="F344" s="624"/>
      <c r="G344" s="452">
        <v>1</v>
      </c>
      <c r="H344" s="459" t="s">
        <v>339</v>
      </c>
      <c r="I344" s="454">
        <v>2400</v>
      </c>
      <c r="J344" s="156">
        <f>G344*I344</f>
        <v>2400</v>
      </c>
      <c r="K344" s="627"/>
      <c r="L344" s="628"/>
      <c r="M344" s="660"/>
      <c r="N344" s="632"/>
      <c r="O344" s="159">
        <f>IF($B$340=0,J344,0)</f>
        <v>0</v>
      </c>
      <c r="P344" s="156">
        <f t="shared" ref="P344:AI344" si="98">IF(OR(($B$340+YEAR($I$1))=P342,($B$338+$B$340+YEAR($I$1))=P342,($B$338*2+$B$340+YEAR($I$1))=P342,($B$338*3+$B$340+YEAR($I$1))=P342,($B$338*4+$B$340+YEAR($I$1))=P342,($B$338*5+$B$340+YEAR($I$1))=P342),$G$344*$I$344,0)</f>
        <v>2400</v>
      </c>
      <c r="Q344" s="156">
        <f t="shared" si="98"/>
        <v>0</v>
      </c>
      <c r="R344" s="156">
        <f t="shared" si="98"/>
        <v>0</v>
      </c>
      <c r="S344" s="156">
        <f t="shared" si="98"/>
        <v>0</v>
      </c>
      <c r="T344" s="156">
        <f t="shared" si="98"/>
        <v>0</v>
      </c>
      <c r="U344" s="156">
        <f t="shared" si="98"/>
        <v>0</v>
      </c>
      <c r="V344" s="156">
        <f t="shared" si="98"/>
        <v>0</v>
      </c>
      <c r="W344" s="156">
        <f t="shared" si="98"/>
        <v>0</v>
      </c>
      <c r="X344" s="156">
        <f t="shared" si="98"/>
        <v>0</v>
      </c>
      <c r="Y344" s="156">
        <f t="shared" si="98"/>
        <v>0</v>
      </c>
      <c r="Z344" s="156">
        <f t="shared" si="98"/>
        <v>0</v>
      </c>
      <c r="AA344" s="156">
        <f t="shared" si="98"/>
        <v>0</v>
      </c>
      <c r="AB344" s="156">
        <f t="shared" si="98"/>
        <v>0</v>
      </c>
      <c r="AC344" s="156">
        <f t="shared" si="98"/>
        <v>0</v>
      </c>
      <c r="AD344" s="156">
        <f t="shared" si="98"/>
        <v>2400</v>
      </c>
      <c r="AE344" s="156">
        <f t="shared" si="98"/>
        <v>0</v>
      </c>
      <c r="AF344" s="156">
        <f t="shared" si="98"/>
        <v>0</v>
      </c>
      <c r="AG344" s="156">
        <f t="shared" si="98"/>
        <v>0</v>
      </c>
      <c r="AH344" s="156">
        <f t="shared" si="98"/>
        <v>0</v>
      </c>
      <c r="AI344" s="156">
        <f t="shared" si="98"/>
        <v>0</v>
      </c>
      <c r="AJ344" s="156">
        <f>SUM(P344:AI344)</f>
        <v>4800</v>
      </c>
      <c r="AK344" s="148" t="s">
        <v>391</v>
      </c>
    </row>
    <row r="345" spans="1:41" ht="14.45" thickBot="1">
      <c r="A345" s="634" t="str">
        <f>"Green Replacement "&amp;A337</f>
        <v>Green Replacement Central Boiler</v>
      </c>
      <c r="B345" s="635"/>
      <c r="C345" s="635"/>
      <c r="D345" s="635"/>
      <c r="E345" s="635"/>
      <c r="F345" s="635"/>
      <c r="G345" s="202">
        <f>G344</f>
        <v>1</v>
      </c>
      <c r="H345" s="204" t="str">
        <f>H344</f>
        <v>LUMP SUM</v>
      </c>
      <c r="I345" s="455">
        <v>3800</v>
      </c>
      <c r="J345" s="161">
        <f>G345*I345</f>
        <v>3800</v>
      </c>
      <c r="K345" s="629"/>
      <c r="L345" s="630"/>
      <c r="M345" s="661"/>
      <c r="N345" s="633"/>
      <c r="O345" s="159">
        <f>IF($B$340=0,J345,0)</f>
        <v>0</v>
      </c>
      <c r="P345" s="156">
        <f t="shared" ref="P345:AI345" si="99">IF(OR(($B$340+YEAR($I$1))=P342,($B$338+$B$340+YEAR($I$1))=P342,($B$338*2+$B$340+YEAR($I$1))=P342,($B$338*3+$B$340+YEAR($I$1))=P342,($B$338*4+$B$340+YEAR($I$1))=P342,($B$338*5+$B$340+YEAR($I$1))=P342),$G$345*$I$345,0)</f>
        <v>3800</v>
      </c>
      <c r="Q345" s="156">
        <f t="shared" si="99"/>
        <v>0</v>
      </c>
      <c r="R345" s="156">
        <f t="shared" si="99"/>
        <v>0</v>
      </c>
      <c r="S345" s="156">
        <f t="shared" si="99"/>
        <v>0</v>
      </c>
      <c r="T345" s="156">
        <f t="shared" si="99"/>
        <v>0</v>
      </c>
      <c r="U345" s="156">
        <f t="shared" si="99"/>
        <v>0</v>
      </c>
      <c r="V345" s="156">
        <f t="shared" si="99"/>
        <v>0</v>
      </c>
      <c r="W345" s="156">
        <f t="shared" si="99"/>
        <v>0</v>
      </c>
      <c r="X345" s="156">
        <f t="shared" si="99"/>
        <v>0</v>
      </c>
      <c r="Y345" s="156">
        <f t="shared" si="99"/>
        <v>0</v>
      </c>
      <c r="Z345" s="156">
        <f t="shared" si="99"/>
        <v>0</v>
      </c>
      <c r="AA345" s="156">
        <f t="shared" si="99"/>
        <v>0</v>
      </c>
      <c r="AB345" s="156">
        <f t="shared" si="99"/>
        <v>0</v>
      </c>
      <c r="AC345" s="156">
        <f t="shared" si="99"/>
        <v>0</v>
      </c>
      <c r="AD345" s="156">
        <f t="shared" si="99"/>
        <v>3800</v>
      </c>
      <c r="AE345" s="156">
        <f t="shared" si="99"/>
        <v>0</v>
      </c>
      <c r="AF345" s="156">
        <f t="shared" si="99"/>
        <v>0</v>
      </c>
      <c r="AG345" s="156">
        <f t="shared" si="99"/>
        <v>0</v>
      </c>
      <c r="AH345" s="156">
        <f t="shared" si="99"/>
        <v>0</v>
      </c>
      <c r="AI345" s="156">
        <f t="shared" si="99"/>
        <v>0</v>
      </c>
      <c r="AJ345" s="156">
        <f>SUM(P345:AI345)</f>
        <v>7600</v>
      </c>
      <c r="AK345" s="183">
        <f>IF((AJ345-AJ344)&lt;0,0,(AJ345-AJ344))</f>
        <v>2800</v>
      </c>
      <c r="AL345" s="183"/>
      <c r="AM345" s="183"/>
      <c r="AN345" s="183"/>
      <c r="AO345" s="183"/>
    </row>
    <row r="346" spans="1:41" ht="13.15" customHeight="1" thickBot="1"/>
    <row r="347" spans="1:41" ht="14.45" thickBot="1">
      <c r="A347" s="640" t="s">
        <v>462</v>
      </c>
      <c r="B347" s="641"/>
      <c r="C347" s="641"/>
      <c r="D347" s="641"/>
      <c r="E347" s="641"/>
      <c r="F347" s="641"/>
      <c r="G347" s="641"/>
      <c r="H347" s="641"/>
      <c r="I347" s="641"/>
      <c r="J347" s="641"/>
      <c r="K347" s="641"/>
      <c r="L347" s="641"/>
      <c r="M347" s="641"/>
      <c r="N347" s="642"/>
    </row>
    <row r="348" spans="1:41" ht="15">
      <c r="A348" s="164" t="s">
        <v>351</v>
      </c>
      <c r="B348" s="450">
        <v>15</v>
      </c>
      <c r="C348" s="165"/>
      <c r="D348" s="662" t="s">
        <v>272</v>
      </c>
      <c r="E348" s="663"/>
      <c r="F348" s="649"/>
      <c r="G348" s="650"/>
      <c r="H348" s="650"/>
      <c r="I348" s="650"/>
      <c r="J348" s="650"/>
      <c r="K348" s="650"/>
      <c r="L348" s="650"/>
      <c r="M348" s="650"/>
      <c r="N348" s="651"/>
    </row>
    <row r="349" spans="1:41" ht="15.6" thickBot="1">
      <c r="A349" s="163" t="s">
        <v>353</v>
      </c>
      <c r="B349" s="451">
        <v>1997</v>
      </c>
      <c r="C349" s="162"/>
      <c r="D349" s="664"/>
      <c r="E349" s="665"/>
      <c r="F349" s="652"/>
      <c r="G349" s="653"/>
      <c r="H349" s="653"/>
      <c r="I349" s="653"/>
      <c r="J349" s="653"/>
      <c r="K349" s="653"/>
      <c r="L349" s="653"/>
      <c r="M349" s="653"/>
      <c r="N349" s="654"/>
    </row>
    <row r="350" spans="1:41" ht="15.6" thickBot="1">
      <c r="A350" s="171" t="s">
        <v>355</v>
      </c>
      <c r="B350" s="172">
        <f>IF(B348-((YEAR(I1))-B349)&gt;0,(B348-((YEAR(I1))-B349)),0)</f>
        <v>2</v>
      </c>
      <c r="C350" s="173"/>
      <c r="D350" s="666"/>
      <c r="E350" s="667"/>
      <c r="F350" s="643"/>
      <c r="G350" s="644"/>
      <c r="H350" s="644"/>
      <c r="I350" s="644"/>
      <c r="J350" s="644"/>
      <c r="K350" s="644"/>
      <c r="L350" s="644"/>
      <c r="M350" s="644"/>
      <c r="N350" s="645"/>
      <c r="O350" s="640" t="str">
        <f>A347</f>
        <v>Central Chiller</v>
      </c>
      <c r="P350" s="641"/>
      <c r="Q350" s="641"/>
      <c r="R350" s="641"/>
      <c r="S350" s="641"/>
      <c r="T350" s="641"/>
      <c r="U350" s="641"/>
      <c r="V350" s="641"/>
      <c r="W350" s="641"/>
      <c r="X350" s="641"/>
      <c r="Y350" s="642"/>
      <c r="Z350" s="640" t="str">
        <f>A347</f>
        <v>Central Chiller</v>
      </c>
      <c r="AA350" s="641"/>
      <c r="AB350" s="641"/>
      <c r="AC350" s="641"/>
      <c r="AD350" s="641"/>
      <c r="AE350" s="641"/>
      <c r="AF350" s="641"/>
      <c r="AG350" s="641"/>
      <c r="AH350" s="641"/>
      <c r="AI350" s="641"/>
      <c r="AJ350" s="642"/>
    </row>
    <row r="351" spans="1:41">
      <c r="A351" s="646" t="s">
        <v>357</v>
      </c>
      <c r="B351" s="647"/>
      <c r="C351" s="647"/>
      <c r="D351" s="636"/>
      <c r="E351" s="636"/>
      <c r="F351" s="636"/>
      <c r="G351" s="636" t="s">
        <v>358</v>
      </c>
      <c r="H351" s="636" t="s">
        <v>359</v>
      </c>
      <c r="I351" s="636" t="s">
        <v>360</v>
      </c>
      <c r="J351" s="636" t="s">
        <v>361</v>
      </c>
      <c r="K351" s="636" t="s">
        <v>362</v>
      </c>
      <c r="L351" s="636" t="s">
        <v>363</v>
      </c>
      <c r="M351" s="636" t="s">
        <v>364</v>
      </c>
      <c r="N351" s="638" t="s">
        <v>365</v>
      </c>
      <c r="O351" s="672" t="s">
        <v>366</v>
      </c>
      <c r="P351" s="167" t="s">
        <v>367</v>
      </c>
      <c r="Q351" s="167" t="s">
        <v>368</v>
      </c>
      <c r="R351" s="167" t="s">
        <v>369</v>
      </c>
      <c r="S351" s="167" t="s">
        <v>370</v>
      </c>
      <c r="T351" s="167" t="s">
        <v>371</v>
      </c>
      <c r="U351" s="167" t="s">
        <v>372</v>
      </c>
      <c r="V351" s="167" t="s">
        <v>373</v>
      </c>
      <c r="W351" s="167" t="s">
        <v>374</v>
      </c>
      <c r="X351" s="167" t="s">
        <v>375</v>
      </c>
      <c r="Y351" s="168" t="s">
        <v>376</v>
      </c>
      <c r="Z351" s="178" t="s">
        <v>377</v>
      </c>
      <c r="AA351" s="179" t="s">
        <v>378</v>
      </c>
      <c r="AB351" s="179" t="s">
        <v>379</v>
      </c>
      <c r="AC351" s="179" t="s">
        <v>380</v>
      </c>
      <c r="AD351" s="179" t="s">
        <v>381</v>
      </c>
      <c r="AE351" s="179" t="s">
        <v>382</v>
      </c>
      <c r="AF351" s="179" t="s">
        <v>383</v>
      </c>
      <c r="AG351" s="179" t="s">
        <v>384</v>
      </c>
      <c r="AH351" s="179" t="s">
        <v>385</v>
      </c>
      <c r="AI351" s="180" t="s">
        <v>386</v>
      </c>
      <c r="AJ351" s="674" t="s">
        <v>387</v>
      </c>
    </row>
    <row r="352" spans="1:41">
      <c r="A352" s="648"/>
      <c r="B352" s="637"/>
      <c r="C352" s="637"/>
      <c r="D352" s="637"/>
      <c r="E352" s="637"/>
      <c r="F352" s="637"/>
      <c r="G352" s="637"/>
      <c r="H352" s="637"/>
      <c r="I352" s="637"/>
      <c r="J352" s="637"/>
      <c r="K352" s="637"/>
      <c r="L352" s="637"/>
      <c r="M352" s="637"/>
      <c r="N352" s="639"/>
      <c r="O352" s="673"/>
      <c r="P352" s="166">
        <f>YEAR($I$1)+1</f>
        <v>2011</v>
      </c>
      <c r="Q352" s="166">
        <f>YEAR($I$1)+2</f>
        <v>2012</v>
      </c>
      <c r="R352" s="166">
        <f>YEAR($I$1)+3</f>
        <v>2013</v>
      </c>
      <c r="S352" s="166">
        <f>YEAR($I$1)+4</f>
        <v>2014</v>
      </c>
      <c r="T352" s="166">
        <f>YEAR($I$1)+5</f>
        <v>2015</v>
      </c>
      <c r="U352" s="166">
        <f>YEAR($I$1)+6</f>
        <v>2016</v>
      </c>
      <c r="V352" s="166">
        <f>YEAR($I$1)+7</f>
        <v>2017</v>
      </c>
      <c r="W352" s="166">
        <f>YEAR($I$1)+8</f>
        <v>2018</v>
      </c>
      <c r="X352" s="166">
        <f>YEAR($I$1)+9</f>
        <v>2019</v>
      </c>
      <c r="Y352" s="169">
        <f>YEAR($I$1)+10</f>
        <v>2020</v>
      </c>
      <c r="Z352" s="174">
        <f>YEAR($I$1)+11</f>
        <v>2021</v>
      </c>
      <c r="AA352" s="166">
        <f>YEAR($I$1)+12</f>
        <v>2022</v>
      </c>
      <c r="AB352" s="166">
        <f>YEAR($I$1)+13</f>
        <v>2023</v>
      </c>
      <c r="AC352" s="166">
        <f>YEAR($I$1)+14</f>
        <v>2024</v>
      </c>
      <c r="AD352" s="166">
        <f>YEAR($I$1)+15</f>
        <v>2025</v>
      </c>
      <c r="AE352" s="166">
        <f>YEAR($I$1)+16</f>
        <v>2026</v>
      </c>
      <c r="AF352" s="166">
        <f>YEAR($I$1)+17</f>
        <v>2027</v>
      </c>
      <c r="AG352" s="166">
        <f>YEAR($I$1)+18</f>
        <v>2028</v>
      </c>
      <c r="AH352" s="166">
        <f>YEAR($I$1)+19</f>
        <v>2029</v>
      </c>
      <c r="AI352" s="175">
        <f>YEAR($I$1)+20</f>
        <v>2030</v>
      </c>
      <c r="AJ352" s="675"/>
    </row>
    <row r="353" spans="1:41" hidden="1">
      <c r="A353" s="623" t="str">
        <f>"Existing "&amp;A347</f>
        <v>Existing Central Chiller</v>
      </c>
      <c r="B353" s="624"/>
      <c r="C353" s="624"/>
      <c r="D353" s="624"/>
      <c r="E353" s="624"/>
      <c r="F353" s="624"/>
      <c r="G353" s="170">
        <v>1</v>
      </c>
      <c r="H353" s="154" t="s">
        <v>339</v>
      </c>
      <c r="I353" s="155">
        <v>2500</v>
      </c>
      <c r="J353" s="156">
        <f>G353*I353</f>
        <v>2500</v>
      </c>
      <c r="K353" s="625" t="s">
        <v>390</v>
      </c>
      <c r="L353" s="626"/>
      <c r="M353" s="659" t="str">
        <f>IF(OR(ISERROR(B349+B348*(1-(Controls!$B$28))),(B349+B348*(1-(Controls!$B$28)))=0),"",IF((B349+B348*(1-(Controls!$B$28)))&lt;=StartInput!$F$25,"Replace","Evaluate"))</f>
        <v>Replace</v>
      </c>
      <c r="N353" s="631" t="s">
        <v>205</v>
      </c>
      <c r="O353" s="159">
        <f>IF($B$350=0,J353,0)</f>
        <v>0</v>
      </c>
      <c r="P353" s="156">
        <f t="shared" ref="P353:AI353" si="100">IF(OR(($B$350+YEAR($I$1))=P352,($B$348+$B$350+YEAR($I$1))=P352,($B$348*2+$B$350+YEAR($I$1))=P352,($B$348*3+$B$350+YEAR($I$1))=P352,($B$348*4+$B$350+YEAR($I$1))=P352,($B$348*5+$B$350+YEAR($I$1))=P352),$G$353*$I$353,0)</f>
        <v>0</v>
      </c>
      <c r="Q353" s="156">
        <f t="shared" si="100"/>
        <v>2500</v>
      </c>
      <c r="R353" s="156">
        <f t="shared" si="100"/>
        <v>0</v>
      </c>
      <c r="S353" s="156">
        <f t="shared" si="100"/>
        <v>0</v>
      </c>
      <c r="T353" s="156">
        <f t="shared" si="100"/>
        <v>0</v>
      </c>
      <c r="U353" s="156">
        <f t="shared" si="100"/>
        <v>0</v>
      </c>
      <c r="V353" s="156">
        <f t="shared" si="100"/>
        <v>0</v>
      </c>
      <c r="W353" s="156">
        <f t="shared" si="100"/>
        <v>0</v>
      </c>
      <c r="X353" s="156">
        <f t="shared" si="100"/>
        <v>0</v>
      </c>
      <c r="Y353" s="156">
        <f t="shared" si="100"/>
        <v>0</v>
      </c>
      <c r="Z353" s="156">
        <f t="shared" si="100"/>
        <v>0</v>
      </c>
      <c r="AA353" s="156">
        <f t="shared" si="100"/>
        <v>0</v>
      </c>
      <c r="AB353" s="156">
        <f t="shared" si="100"/>
        <v>0</v>
      </c>
      <c r="AC353" s="156">
        <f t="shared" si="100"/>
        <v>0</v>
      </c>
      <c r="AD353" s="156">
        <f t="shared" si="100"/>
        <v>0</v>
      </c>
      <c r="AE353" s="156">
        <f t="shared" si="100"/>
        <v>0</v>
      </c>
      <c r="AF353" s="156">
        <f t="shared" si="100"/>
        <v>2500</v>
      </c>
      <c r="AG353" s="156">
        <f t="shared" si="100"/>
        <v>0</v>
      </c>
      <c r="AH353" s="156">
        <f t="shared" si="100"/>
        <v>0</v>
      </c>
      <c r="AI353" s="156">
        <f t="shared" si="100"/>
        <v>0</v>
      </c>
      <c r="AJ353" s="156">
        <f>SUM(P353:AI353)</f>
        <v>5000</v>
      </c>
    </row>
    <row r="354" spans="1:41">
      <c r="A354" s="623" t="str">
        <f>"Standard "&amp;A347</f>
        <v>Standard Central Chiller</v>
      </c>
      <c r="B354" s="624"/>
      <c r="C354" s="624"/>
      <c r="D354" s="624"/>
      <c r="E354" s="624"/>
      <c r="F354" s="624"/>
      <c r="G354" s="452">
        <v>1</v>
      </c>
      <c r="H354" s="459" t="s">
        <v>339</v>
      </c>
      <c r="I354" s="454">
        <v>2500</v>
      </c>
      <c r="J354" s="156">
        <f>G354*I354</f>
        <v>2500</v>
      </c>
      <c r="K354" s="627"/>
      <c r="L354" s="628"/>
      <c r="M354" s="660"/>
      <c r="N354" s="632"/>
      <c r="O354" s="159">
        <f>IF($B$350=0,J354,0)</f>
        <v>0</v>
      </c>
      <c r="P354" s="156">
        <f t="shared" ref="P354:AI354" si="101">IF(OR(($B$350+YEAR($I$1))=P352,($B$348+$B$350+YEAR($I$1))=P352,($B$348*2+$B$350+YEAR($I$1))=P352,($B$348*3+$B$350+YEAR($I$1))=P352,($B$348*4+$B$350+YEAR($I$1))=P352,($B$348*5+$B$350+YEAR($I$1))=P352),$G$354*$I$354,0)</f>
        <v>0</v>
      </c>
      <c r="Q354" s="156">
        <f t="shared" si="101"/>
        <v>2500</v>
      </c>
      <c r="R354" s="156">
        <f t="shared" si="101"/>
        <v>0</v>
      </c>
      <c r="S354" s="156">
        <f t="shared" si="101"/>
        <v>0</v>
      </c>
      <c r="T354" s="156">
        <f t="shared" si="101"/>
        <v>0</v>
      </c>
      <c r="U354" s="156">
        <f t="shared" si="101"/>
        <v>0</v>
      </c>
      <c r="V354" s="156">
        <f t="shared" si="101"/>
        <v>0</v>
      </c>
      <c r="W354" s="156">
        <f t="shared" si="101"/>
        <v>0</v>
      </c>
      <c r="X354" s="156">
        <f t="shared" si="101"/>
        <v>0</v>
      </c>
      <c r="Y354" s="156">
        <f t="shared" si="101"/>
        <v>0</v>
      </c>
      <c r="Z354" s="156">
        <f t="shared" si="101"/>
        <v>0</v>
      </c>
      <c r="AA354" s="156">
        <f t="shared" si="101"/>
        <v>0</v>
      </c>
      <c r="AB354" s="156">
        <f t="shared" si="101"/>
        <v>0</v>
      </c>
      <c r="AC354" s="156">
        <f t="shared" si="101"/>
        <v>0</v>
      </c>
      <c r="AD354" s="156">
        <f t="shared" si="101"/>
        <v>0</v>
      </c>
      <c r="AE354" s="156">
        <f t="shared" si="101"/>
        <v>0</v>
      </c>
      <c r="AF354" s="156">
        <f t="shared" si="101"/>
        <v>2500</v>
      </c>
      <c r="AG354" s="156">
        <f t="shared" si="101"/>
        <v>0</v>
      </c>
      <c r="AH354" s="156">
        <f t="shared" si="101"/>
        <v>0</v>
      </c>
      <c r="AI354" s="156">
        <f t="shared" si="101"/>
        <v>0</v>
      </c>
      <c r="AJ354" s="156">
        <f>SUM(P354:AI354)</f>
        <v>5000</v>
      </c>
      <c r="AK354" s="148" t="s">
        <v>391</v>
      </c>
    </row>
    <row r="355" spans="1:41" ht="14.45" thickBot="1">
      <c r="A355" s="634" t="str">
        <f>"Green Replacement "&amp;A347</f>
        <v>Green Replacement Central Chiller</v>
      </c>
      <c r="B355" s="635"/>
      <c r="C355" s="635"/>
      <c r="D355" s="635"/>
      <c r="E355" s="635"/>
      <c r="F355" s="635"/>
      <c r="G355" s="202">
        <f>G354</f>
        <v>1</v>
      </c>
      <c r="H355" s="204" t="str">
        <f>H354</f>
        <v>LUMP SUM</v>
      </c>
      <c r="I355" s="455">
        <v>5600</v>
      </c>
      <c r="J355" s="161">
        <f>G355*I355</f>
        <v>5600</v>
      </c>
      <c r="K355" s="629"/>
      <c r="L355" s="630"/>
      <c r="M355" s="661"/>
      <c r="N355" s="633"/>
      <c r="O355" s="159">
        <f>IF($B$350=0,J355,0)</f>
        <v>0</v>
      </c>
      <c r="P355" s="156">
        <f t="shared" ref="P355:AI355" si="102">IF(OR(($B$350+YEAR($I$1))=P352,($B$348+$B$350+YEAR($I$1))=P352,($B$348*2+$B$350+YEAR($I$1))=P352,($B$348*3+$B$350+YEAR($I$1))=P352,($B$348*4+$B$350+YEAR($I$1))=P352,($B$348*5+$B$350+YEAR($I$1))=P352),$G$355*$I$355,0)</f>
        <v>0</v>
      </c>
      <c r="Q355" s="156">
        <f t="shared" si="102"/>
        <v>5600</v>
      </c>
      <c r="R355" s="156">
        <f t="shared" si="102"/>
        <v>0</v>
      </c>
      <c r="S355" s="156">
        <f t="shared" si="102"/>
        <v>0</v>
      </c>
      <c r="T355" s="156">
        <f t="shared" si="102"/>
        <v>0</v>
      </c>
      <c r="U355" s="156">
        <f t="shared" si="102"/>
        <v>0</v>
      </c>
      <c r="V355" s="156">
        <f t="shared" si="102"/>
        <v>0</v>
      </c>
      <c r="W355" s="156">
        <f t="shared" si="102"/>
        <v>0</v>
      </c>
      <c r="X355" s="156">
        <f t="shared" si="102"/>
        <v>0</v>
      </c>
      <c r="Y355" s="156">
        <f t="shared" si="102"/>
        <v>0</v>
      </c>
      <c r="Z355" s="156">
        <f t="shared" si="102"/>
        <v>0</v>
      </c>
      <c r="AA355" s="156">
        <f t="shared" si="102"/>
        <v>0</v>
      </c>
      <c r="AB355" s="156">
        <f t="shared" si="102"/>
        <v>0</v>
      </c>
      <c r="AC355" s="156">
        <f t="shared" si="102"/>
        <v>0</v>
      </c>
      <c r="AD355" s="156">
        <f t="shared" si="102"/>
        <v>0</v>
      </c>
      <c r="AE355" s="156">
        <f t="shared" si="102"/>
        <v>0</v>
      </c>
      <c r="AF355" s="156">
        <f t="shared" si="102"/>
        <v>5600</v>
      </c>
      <c r="AG355" s="156">
        <f t="shared" si="102"/>
        <v>0</v>
      </c>
      <c r="AH355" s="156">
        <f t="shared" si="102"/>
        <v>0</v>
      </c>
      <c r="AI355" s="156">
        <f t="shared" si="102"/>
        <v>0</v>
      </c>
      <c r="AJ355" s="156">
        <f>SUM(P355:AI355)</f>
        <v>11200</v>
      </c>
      <c r="AK355" s="183">
        <f>IF((AJ355-AJ354)&lt;0,0,(AJ355-AJ354))</f>
        <v>6200</v>
      </c>
      <c r="AL355" s="183"/>
      <c r="AM355" s="183"/>
      <c r="AN355" s="183"/>
      <c r="AO355" s="183"/>
    </row>
    <row r="356" spans="1:41" ht="13.15" customHeight="1" thickBot="1"/>
    <row r="357" spans="1:41" ht="14.45" thickBot="1">
      <c r="A357" s="640" t="s">
        <v>463</v>
      </c>
      <c r="B357" s="641"/>
      <c r="C357" s="641"/>
      <c r="D357" s="641"/>
      <c r="E357" s="641"/>
      <c r="F357" s="641"/>
      <c r="G357" s="641"/>
      <c r="H357" s="641"/>
      <c r="I357" s="641"/>
      <c r="J357" s="641"/>
      <c r="K357" s="641"/>
      <c r="L357" s="641"/>
      <c r="M357" s="641"/>
      <c r="N357" s="642"/>
    </row>
    <row r="358" spans="1:41" ht="15">
      <c r="A358" s="164" t="s">
        <v>351</v>
      </c>
      <c r="B358" s="450">
        <v>16</v>
      </c>
      <c r="C358" s="165"/>
      <c r="D358" s="662" t="s">
        <v>272</v>
      </c>
      <c r="E358" s="663"/>
      <c r="F358" s="649"/>
      <c r="G358" s="650"/>
      <c r="H358" s="650"/>
      <c r="I358" s="650"/>
      <c r="J358" s="650"/>
      <c r="K358" s="650"/>
      <c r="L358" s="650"/>
      <c r="M358" s="650"/>
      <c r="N358" s="651"/>
    </row>
    <row r="359" spans="1:41" ht="15.6" thickBot="1">
      <c r="A359" s="163" t="s">
        <v>353</v>
      </c>
      <c r="B359" s="451">
        <v>1997</v>
      </c>
      <c r="C359" s="162"/>
      <c r="D359" s="664"/>
      <c r="E359" s="665"/>
      <c r="F359" s="652"/>
      <c r="G359" s="653"/>
      <c r="H359" s="653"/>
      <c r="I359" s="653"/>
      <c r="J359" s="653"/>
      <c r="K359" s="653"/>
      <c r="L359" s="653"/>
      <c r="M359" s="653"/>
      <c r="N359" s="654"/>
    </row>
    <row r="360" spans="1:41" ht="15.6" thickBot="1">
      <c r="A360" s="171" t="s">
        <v>355</v>
      </c>
      <c r="B360" s="172">
        <f>IF(B358-((YEAR(I1))-B359)&gt;0,(B358-((YEAR(I1))-B359)),0)</f>
        <v>3</v>
      </c>
      <c r="C360" s="173"/>
      <c r="D360" s="666"/>
      <c r="E360" s="667"/>
      <c r="F360" s="643"/>
      <c r="G360" s="644"/>
      <c r="H360" s="644"/>
      <c r="I360" s="644"/>
      <c r="J360" s="644"/>
      <c r="K360" s="644"/>
      <c r="L360" s="644"/>
      <c r="M360" s="644"/>
      <c r="N360" s="645"/>
      <c r="O360" s="640" t="str">
        <f>A357</f>
        <v>Family Investment Center</v>
      </c>
      <c r="P360" s="641"/>
      <c r="Q360" s="641"/>
      <c r="R360" s="641"/>
      <c r="S360" s="641"/>
      <c r="T360" s="641"/>
      <c r="U360" s="641"/>
      <c r="V360" s="641"/>
      <c r="W360" s="641"/>
      <c r="X360" s="641"/>
      <c r="Y360" s="642"/>
      <c r="Z360" s="640" t="str">
        <f>A357</f>
        <v>Family Investment Center</v>
      </c>
      <c r="AA360" s="641"/>
      <c r="AB360" s="641"/>
      <c r="AC360" s="641"/>
      <c r="AD360" s="641"/>
      <c r="AE360" s="641"/>
      <c r="AF360" s="641"/>
      <c r="AG360" s="641"/>
      <c r="AH360" s="641"/>
      <c r="AI360" s="641"/>
      <c r="AJ360" s="642"/>
    </row>
    <row r="361" spans="1:41">
      <c r="A361" s="646" t="s">
        <v>357</v>
      </c>
      <c r="B361" s="647"/>
      <c r="C361" s="647"/>
      <c r="D361" s="636"/>
      <c r="E361" s="636"/>
      <c r="F361" s="636"/>
      <c r="G361" s="636" t="s">
        <v>358</v>
      </c>
      <c r="H361" s="636" t="s">
        <v>359</v>
      </c>
      <c r="I361" s="636" t="s">
        <v>360</v>
      </c>
      <c r="J361" s="636" t="s">
        <v>361</v>
      </c>
      <c r="K361" s="636" t="s">
        <v>362</v>
      </c>
      <c r="L361" s="636" t="s">
        <v>363</v>
      </c>
      <c r="M361" s="636" t="s">
        <v>364</v>
      </c>
      <c r="N361" s="638" t="s">
        <v>365</v>
      </c>
      <c r="O361" s="672" t="s">
        <v>366</v>
      </c>
      <c r="P361" s="167" t="s">
        <v>367</v>
      </c>
      <c r="Q361" s="167" t="s">
        <v>368</v>
      </c>
      <c r="R361" s="167" t="s">
        <v>369</v>
      </c>
      <c r="S361" s="167" t="s">
        <v>370</v>
      </c>
      <c r="T361" s="167" t="s">
        <v>371</v>
      </c>
      <c r="U361" s="167" t="s">
        <v>372</v>
      </c>
      <c r="V361" s="167" t="s">
        <v>373</v>
      </c>
      <c r="W361" s="167" t="s">
        <v>374</v>
      </c>
      <c r="X361" s="167" t="s">
        <v>375</v>
      </c>
      <c r="Y361" s="168" t="s">
        <v>376</v>
      </c>
      <c r="Z361" s="178" t="s">
        <v>377</v>
      </c>
      <c r="AA361" s="179" t="s">
        <v>378</v>
      </c>
      <c r="AB361" s="179" t="s">
        <v>379</v>
      </c>
      <c r="AC361" s="179" t="s">
        <v>380</v>
      </c>
      <c r="AD361" s="179" t="s">
        <v>381</v>
      </c>
      <c r="AE361" s="179" t="s">
        <v>382</v>
      </c>
      <c r="AF361" s="179" t="s">
        <v>383</v>
      </c>
      <c r="AG361" s="179" t="s">
        <v>384</v>
      </c>
      <c r="AH361" s="179" t="s">
        <v>385</v>
      </c>
      <c r="AI361" s="180" t="s">
        <v>386</v>
      </c>
      <c r="AJ361" s="674" t="s">
        <v>387</v>
      </c>
    </row>
    <row r="362" spans="1:41">
      <c r="A362" s="648"/>
      <c r="B362" s="637"/>
      <c r="C362" s="637"/>
      <c r="D362" s="637"/>
      <c r="E362" s="637"/>
      <c r="F362" s="637"/>
      <c r="G362" s="637"/>
      <c r="H362" s="637"/>
      <c r="I362" s="637"/>
      <c r="J362" s="637"/>
      <c r="K362" s="637"/>
      <c r="L362" s="637"/>
      <c r="M362" s="637"/>
      <c r="N362" s="639"/>
      <c r="O362" s="673"/>
      <c r="P362" s="166">
        <f>YEAR($I$1)+1</f>
        <v>2011</v>
      </c>
      <c r="Q362" s="166">
        <f>YEAR($I$1)+2</f>
        <v>2012</v>
      </c>
      <c r="R362" s="166">
        <f>YEAR($I$1)+3</f>
        <v>2013</v>
      </c>
      <c r="S362" s="166">
        <f>YEAR($I$1)+4</f>
        <v>2014</v>
      </c>
      <c r="T362" s="166">
        <f>YEAR($I$1)+5</f>
        <v>2015</v>
      </c>
      <c r="U362" s="166">
        <f>YEAR($I$1)+6</f>
        <v>2016</v>
      </c>
      <c r="V362" s="166">
        <f>YEAR($I$1)+7</f>
        <v>2017</v>
      </c>
      <c r="W362" s="166">
        <f>YEAR($I$1)+8</f>
        <v>2018</v>
      </c>
      <c r="X362" s="166">
        <f>YEAR($I$1)+9</f>
        <v>2019</v>
      </c>
      <c r="Y362" s="169">
        <f>YEAR($I$1)+10</f>
        <v>2020</v>
      </c>
      <c r="Z362" s="174">
        <f>YEAR($I$1)+11</f>
        <v>2021</v>
      </c>
      <c r="AA362" s="166">
        <f>YEAR($I$1)+12</f>
        <v>2022</v>
      </c>
      <c r="AB362" s="166">
        <f>YEAR($I$1)+13</f>
        <v>2023</v>
      </c>
      <c r="AC362" s="166">
        <f>YEAR($I$1)+14</f>
        <v>2024</v>
      </c>
      <c r="AD362" s="166">
        <f>YEAR($I$1)+15</f>
        <v>2025</v>
      </c>
      <c r="AE362" s="166">
        <f>YEAR($I$1)+16</f>
        <v>2026</v>
      </c>
      <c r="AF362" s="166">
        <f>YEAR($I$1)+17</f>
        <v>2027</v>
      </c>
      <c r="AG362" s="166">
        <f>YEAR($I$1)+18</f>
        <v>2028</v>
      </c>
      <c r="AH362" s="166">
        <f>YEAR($I$1)+19</f>
        <v>2029</v>
      </c>
      <c r="AI362" s="175">
        <f>YEAR($I$1)+20</f>
        <v>2030</v>
      </c>
      <c r="AJ362" s="675"/>
    </row>
    <row r="363" spans="1:41" hidden="1">
      <c r="A363" s="623" t="str">
        <f>"Existing "&amp;A357</f>
        <v>Existing Family Investment Center</v>
      </c>
      <c r="B363" s="624"/>
      <c r="C363" s="624"/>
      <c r="D363" s="624"/>
      <c r="E363" s="624"/>
      <c r="F363" s="624"/>
      <c r="G363" s="170">
        <v>1</v>
      </c>
      <c r="H363" s="154" t="s">
        <v>339</v>
      </c>
      <c r="I363" s="155">
        <v>650</v>
      </c>
      <c r="J363" s="156">
        <f>G363*I363</f>
        <v>650</v>
      </c>
      <c r="K363" s="625" t="s">
        <v>390</v>
      </c>
      <c r="L363" s="626"/>
      <c r="M363" s="659" t="str">
        <f>IF(OR(ISERROR(B359+B358*(1-(Controls!$B$28))),(B359+B358*(1-(Controls!$B$28)))=0),"",IF((B359+B358*(1-(Controls!$B$28)))&lt;=StartInput!$F$25,"Replace","Evaluate"))</f>
        <v>Evaluate</v>
      </c>
      <c r="N363" s="631" t="s">
        <v>205</v>
      </c>
      <c r="O363" s="159">
        <f>IF($B$360=0,J363,0)</f>
        <v>0</v>
      </c>
      <c r="P363" s="156">
        <f t="shared" ref="P363:AI363" si="103">IF(OR(($B$360+YEAR($I$1))=P362,($B$358+$B$360+YEAR($I$1))=P362,($B$358*2+$B$360+YEAR($I$1))=P362,($B$358*3+$B$360+YEAR($I$1))=P362,($B$358*4+$B$360+YEAR($I$1))=P362,($B$358*5+$B$360+YEAR($I$1))=P362),$G$363*$I$363,0)</f>
        <v>0</v>
      </c>
      <c r="Q363" s="156">
        <f t="shared" si="103"/>
        <v>0</v>
      </c>
      <c r="R363" s="156">
        <f t="shared" si="103"/>
        <v>650</v>
      </c>
      <c r="S363" s="156">
        <f t="shared" si="103"/>
        <v>0</v>
      </c>
      <c r="T363" s="156">
        <f t="shared" si="103"/>
        <v>0</v>
      </c>
      <c r="U363" s="156">
        <f t="shared" si="103"/>
        <v>0</v>
      </c>
      <c r="V363" s="156">
        <f t="shared" si="103"/>
        <v>0</v>
      </c>
      <c r="W363" s="156">
        <f t="shared" si="103"/>
        <v>0</v>
      </c>
      <c r="X363" s="156">
        <f t="shared" si="103"/>
        <v>0</v>
      </c>
      <c r="Y363" s="156">
        <f t="shared" si="103"/>
        <v>0</v>
      </c>
      <c r="Z363" s="156">
        <f t="shared" si="103"/>
        <v>0</v>
      </c>
      <c r="AA363" s="156">
        <f t="shared" si="103"/>
        <v>0</v>
      </c>
      <c r="AB363" s="156">
        <f t="shared" si="103"/>
        <v>0</v>
      </c>
      <c r="AC363" s="156">
        <f t="shared" si="103"/>
        <v>0</v>
      </c>
      <c r="AD363" s="156">
        <f t="shared" si="103"/>
        <v>0</v>
      </c>
      <c r="AE363" s="156">
        <f t="shared" si="103"/>
        <v>0</v>
      </c>
      <c r="AF363" s="156">
        <f t="shared" si="103"/>
        <v>0</v>
      </c>
      <c r="AG363" s="156">
        <f t="shared" si="103"/>
        <v>0</v>
      </c>
      <c r="AH363" s="156">
        <f t="shared" si="103"/>
        <v>650</v>
      </c>
      <c r="AI363" s="156">
        <f t="shared" si="103"/>
        <v>0</v>
      </c>
      <c r="AJ363" s="156">
        <f>SUM(P363:AI363)</f>
        <v>1300</v>
      </c>
    </row>
    <row r="364" spans="1:41">
      <c r="A364" s="623" t="str">
        <f>"Standard "&amp;A357</f>
        <v>Standard Family Investment Center</v>
      </c>
      <c r="B364" s="624"/>
      <c r="C364" s="624"/>
      <c r="D364" s="624"/>
      <c r="E364" s="624"/>
      <c r="F364" s="624"/>
      <c r="G364" s="452">
        <v>1</v>
      </c>
      <c r="H364" s="459" t="s">
        <v>339</v>
      </c>
      <c r="I364" s="454">
        <v>650</v>
      </c>
      <c r="J364" s="156">
        <f>G364*I364</f>
        <v>650</v>
      </c>
      <c r="K364" s="627"/>
      <c r="L364" s="628"/>
      <c r="M364" s="660"/>
      <c r="N364" s="632"/>
      <c r="O364" s="159">
        <f>IF($B$360=0,J364,0)</f>
        <v>0</v>
      </c>
      <c r="P364" s="156">
        <f t="shared" ref="P364:AI364" si="104">IF(OR(($B$360+YEAR($I$1))=P362,($B$358+$B$360+YEAR($I$1))=P362,($B$358*2+$B$360+YEAR($I$1))=P362,($B$358*3+$B$360+YEAR($I$1))=P362,($B$358*4+$B$360+YEAR($I$1))=P362,($B$358*5+$B$360+YEAR($I$1))=P362),$G$364*$I$364,0)</f>
        <v>0</v>
      </c>
      <c r="Q364" s="156">
        <f t="shared" si="104"/>
        <v>0</v>
      </c>
      <c r="R364" s="156">
        <f t="shared" si="104"/>
        <v>650</v>
      </c>
      <c r="S364" s="156">
        <f t="shared" si="104"/>
        <v>0</v>
      </c>
      <c r="T364" s="156">
        <f t="shared" si="104"/>
        <v>0</v>
      </c>
      <c r="U364" s="156">
        <f t="shared" si="104"/>
        <v>0</v>
      </c>
      <c r="V364" s="156">
        <f t="shared" si="104"/>
        <v>0</v>
      </c>
      <c r="W364" s="156">
        <f t="shared" si="104"/>
        <v>0</v>
      </c>
      <c r="X364" s="156">
        <f t="shared" si="104"/>
        <v>0</v>
      </c>
      <c r="Y364" s="156">
        <f t="shared" si="104"/>
        <v>0</v>
      </c>
      <c r="Z364" s="156">
        <f t="shared" si="104"/>
        <v>0</v>
      </c>
      <c r="AA364" s="156">
        <f t="shared" si="104"/>
        <v>0</v>
      </c>
      <c r="AB364" s="156">
        <f t="shared" si="104"/>
        <v>0</v>
      </c>
      <c r="AC364" s="156">
        <f t="shared" si="104"/>
        <v>0</v>
      </c>
      <c r="AD364" s="156">
        <f t="shared" si="104"/>
        <v>0</v>
      </c>
      <c r="AE364" s="156">
        <f t="shared" si="104"/>
        <v>0</v>
      </c>
      <c r="AF364" s="156">
        <f t="shared" si="104"/>
        <v>0</v>
      </c>
      <c r="AG364" s="156">
        <f t="shared" si="104"/>
        <v>0</v>
      </c>
      <c r="AH364" s="156">
        <f t="shared" si="104"/>
        <v>650</v>
      </c>
      <c r="AI364" s="156">
        <f t="shared" si="104"/>
        <v>0</v>
      </c>
      <c r="AJ364" s="156">
        <f>SUM(P364:AI364)</f>
        <v>1300</v>
      </c>
      <c r="AK364" s="148" t="s">
        <v>391</v>
      </c>
    </row>
    <row r="365" spans="1:41" ht="14.45" thickBot="1">
      <c r="A365" s="634" t="str">
        <f>"Green Replacement "&amp;A357</f>
        <v>Green Replacement Family Investment Center</v>
      </c>
      <c r="B365" s="635"/>
      <c r="C365" s="635"/>
      <c r="D365" s="635"/>
      <c r="E365" s="635"/>
      <c r="F365" s="635"/>
      <c r="G365" s="202">
        <f>G364</f>
        <v>1</v>
      </c>
      <c r="H365" s="204" t="str">
        <f>H364</f>
        <v>LUMP SUM</v>
      </c>
      <c r="I365" s="455">
        <v>650</v>
      </c>
      <c r="J365" s="161">
        <f>G365*I365</f>
        <v>650</v>
      </c>
      <c r="K365" s="629"/>
      <c r="L365" s="630"/>
      <c r="M365" s="661"/>
      <c r="N365" s="633"/>
      <c r="O365" s="159">
        <f>IF($B$360=0,J365,0)</f>
        <v>0</v>
      </c>
      <c r="P365" s="156">
        <f t="shared" ref="P365:AI365" si="105">IF(OR(($B$360+YEAR($I$1))=P362,($B$358+$B$360+YEAR($I$1))=P362,($B$358*2+$B$360+YEAR($I$1))=P362,($B$358*3+$B$360+YEAR($I$1))=P362,($B$358*4+$B$360+YEAR($I$1))=P362,($B$358*5+$B$360+YEAR($I$1))=P362),$G$365*$I$365,0)</f>
        <v>0</v>
      </c>
      <c r="Q365" s="156">
        <f t="shared" si="105"/>
        <v>0</v>
      </c>
      <c r="R365" s="156">
        <f t="shared" si="105"/>
        <v>650</v>
      </c>
      <c r="S365" s="156">
        <f t="shared" si="105"/>
        <v>0</v>
      </c>
      <c r="T365" s="156">
        <f t="shared" si="105"/>
        <v>0</v>
      </c>
      <c r="U365" s="156">
        <f t="shared" si="105"/>
        <v>0</v>
      </c>
      <c r="V365" s="156">
        <f t="shared" si="105"/>
        <v>0</v>
      </c>
      <c r="W365" s="156">
        <f t="shared" si="105"/>
        <v>0</v>
      </c>
      <c r="X365" s="156">
        <f t="shared" si="105"/>
        <v>0</v>
      </c>
      <c r="Y365" s="156">
        <f t="shared" si="105"/>
        <v>0</v>
      </c>
      <c r="Z365" s="156">
        <f t="shared" si="105"/>
        <v>0</v>
      </c>
      <c r="AA365" s="156">
        <f t="shared" si="105"/>
        <v>0</v>
      </c>
      <c r="AB365" s="156">
        <f t="shared" si="105"/>
        <v>0</v>
      </c>
      <c r="AC365" s="156">
        <f t="shared" si="105"/>
        <v>0</v>
      </c>
      <c r="AD365" s="156">
        <f t="shared" si="105"/>
        <v>0</v>
      </c>
      <c r="AE365" s="156">
        <f t="shared" si="105"/>
        <v>0</v>
      </c>
      <c r="AF365" s="156">
        <f t="shared" si="105"/>
        <v>0</v>
      </c>
      <c r="AG365" s="156">
        <f t="shared" si="105"/>
        <v>0</v>
      </c>
      <c r="AH365" s="156">
        <f t="shared" si="105"/>
        <v>650</v>
      </c>
      <c r="AI365" s="156">
        <f t="shared" si="105"/>
        <v>0</v>
      </c>
      <c r="AJ365" s="156">
        <f>SUM(P365:AI365)</f>
        <v>1300</v>
      </c>
      <c r="AK365" s="183">
        <f>IF((AJ365-AJ364)&lt;0,0,(AJ365-AJ364))</f>
        <v>0</v>
      </c>
      <c r="AL365" s="183"/>
      <c r="AM365" s="183"/>
      <c r="AN365" s="183"/>
      <c r="AO365" s="183"/>
    </row>
    <row r="366" spans="1:41" ht="13.15" customHeight="1" thickBot="1"/>
    <row r="367" spans="1:41" ht="14.45" thickBot="1">
      <c r="A367" s="640" t="s">
        <v>464</v>
      </c>
      <c r="B367" s="641"/>
      <c r="C367" s="641"/>
      <c r="D367" s="641"/>
      <c r="E367" s="641"/>
      <c r="F367" s="641"/>
      <c r="G367" s="641"/>
      <c r="H367" s="641"/>
      <c r="I367" s="641"/>
      <c r="J367" s="641"/>
      <c r="K367" s="641"/>
      <c r="L367" s="641"/>
      <c r="M367" s="641"/>
      <c r="N367" s="642"/>
    </row>
    <row r="368" spans="1:41" ht="15">
      <c r="A368" s="164" t="s">
        <v>351</v>
      </c>
      <c r="B368" s="450">
        <v>17</v>
      </c>
      <c r="C368" s="165"/>
      <c r="D368" s="662" t="s">
        <v>272</v>
      </c>
      <c r="E368" s="663"/>
      <c r="F368" s="649"/>
      <c r="G368" s="650"/>
      <c r="H368" s="650"/>
      <c r="I368" s="650"/>
      <c r="J368" s="650"/>
      <c r="K368" s="650"/>
      <c r="L368" s="650"/>
      <c r="M368" s="650"/>
      <c r="N368" s="651"/>
    </row>
    <row r="369" spans="1:41" ht="15.6" thickBot="1">
      <c r="A369" s="163" t="s">
        <v>353</v>
      </c>
      <c r="B369" s="451">
        <v>1997</v>
      </c>
      <c r="C369" s="162"/>
      <c r="D369" s="664"/>
      <c r="E369" s="665"/>
      <c r="F369" s="652"/>
      <c r="G369" s="653"/>
      <c r="H369" s="653"/>
      <c r="I369" s="653"/>
      <c r="J369" s="653"/>
      <c r="K369" s="653"/>
      <c r="L369" s="653"/>
      <c r="M369" s="653"/>
      <c r="N369" s="654"/>
    </row>
    <row r="370" spans="1:41" ht="15.6" thickBot="1">
      <c r="A370" s="171" t="s">
        <v>355</v>
      </c>
      <c r="B370" s="172">
        <f>IF(B368-((YEAR(I1))-B369)&gt;0,(B368-((YEAR(I1))-B369)),0)</f>
        <v>4</v>
      </c>
      <c r="C370" s="173"/>
      <c r="D370" s="666"/>
      <c r="E370" s="667"/>
      <c r="F370" s="643"/>
      <c r="G370" s="644"/>
      <c r="H370" s="644"/>
      <c r="I370" s="644"/>
      <c r="J370" s="644"/>
      <c r="K370" s="644"/>
      <c r="L370" s="644"/>
      <c r="M370" s="644"/>
      <c r="N370" s="645"/>
      <c r="O370" s="640" t="str">
        <f>A367</f>
        <v>Day Care Center</v>
      </c>
      <c r="P370" s="641"/>
      <c r="Q370" s="641"/>
      <c r="R370" s="641"/>
      <c r="S370" s="641"/>
      <c r="T370" s="641"/>
      <c r="U370" s="641"/>
      <c r="V370" s="641"/>
      <c r="W370" s="641"/>
      <c r="X370" s="641"/>
      <c r="Y370" s="642"/>
      <c r="Z370" s="640" t="str">
        <f>A367</f>
        <v>Day Care Center</v>
      </c>
      <c r="AA370" s="641"/>
      <c r="AB370" s="641"/>
      <c r="AC370" s="641"/>
      <c r="AD370" s="641"/>
      <c r="AE370" s="641"/>
      <c r="AF370" s="641"/>
      <c r="AG370" s="641"/>
      <c r="AH370" s="641"/>
      <c r="AI370" s="641"/>
      <c r="AJ370" s="642"/>
    </row>
    <row r="371" spans="1:41">
      <c r="A371" s="646" t="s">
        <v>357</v>
      </c>
      <c r="B371" s="647"/>
      <c r="C371" s="647"/>
      <c r="D371" s="636"/>
      <c r="E371" s="636"/>
      <c r="F371" s="636"/>
      <c r="G371" s="636" t="s">
        <v>358</v>
      </c>
      <c r="H371" s="636" t="s">
        <v>359</v>
      </c>
      <c r="I371" s="636" t="s">
        <v>360</v>
      </c>
      <c r="J371" s="636" t="s">
        <v>361</v>
      </c>
      <c r="K371" s="636" t="s">
        <v>362</v>
      </c>
      <c r="L371" s="636" t="s">
        <v>363</v>
      </c>
      <c r="M371" s="636" t="s">
        <v>364</v>
      </c>
      <c r="N371" s="638" t="s">
        <v>365</v>
      </c>
      <c r="O371" s="672" t="s">
        <v>366</v>
      </c>
      <c r="P371" s="167" t="s">
        <v>367</v>
      </c>
      <c r="Q371" s="167" t="s">
        <v>368</v>
      </c>
      <c r="R371" s="167" t="s">
        <v>369</v>
      </c>
      <c r="S371" s="167" t="s">
        <v>370</v>
      </c>
      <c r="T371" s="167" t="s">
        <v>371</v>
      </c>
      <c r="U371" s="167" t="s">
        <v>372</v>
      </c>
      <c r="V371" s="167" t="s">
        <v>373</v>
      </c>
      <c r="W371" s="167" t="s">
        <v>374</v>
      </c>
      <c r="X371" s="167" t="s">
        <v>375</v>
      </c>
      <c r="Y371" s="168" t="s">
        <v>376</v>
      </c>
      <c r="Z371" s="178" t="s">
        <v>377</v>
      </c>
      <c r="AA371" s="179" t="s">
        <v>378</v>
      </c>
      <c r="AB371" s="179" t="s">
        <v>379</v>
      </c>
      <c r="AC371" s="179" t="s">
        <v>380</v>
      </c>
      <c r="AD371" s="179" t="s">
        <v>381</v>
      </c>
      <c r="AE371" s="179" t="s">
        <v>382</v>
      </c>
      <c r="AF371" s="179" t="s">
        <v>383</v>
      </c>
      <c r="AG371" s="179" t="s">
        <v>384</v>
      </c>
      <c r="AH371" s="179" t="s">
        <v>385</v>
      </c>
      <c r="AI371" s="180" t="s">
        <v>386</v>
      </c>
      <c r="AJ371" s="674" t="s">
        <v>387</v>
      </c>
    </row>
    <row r="372" spans="1:41">
      <c r="A372" s="648"/>
      <c r="B372" s="637"/>
      <c r="C372" s="637"/>
      <c r="D372" s="637"/>
      <c r="E372" s="637"/>
      <c r="F372" s="637"/>
      <c r="G372" s="637"/>
      <c r="H372" s="637"/>
      <c r="I372" s="637"/>
      <c r="J372" s="637"/>
      <c r="K372" s="637"/>
      <c r="L372" s="637"/>
      <c r="M372" s="637"/>
      <c r="N372" s="639"/>
      <c r="O372" s="673"/>
      <c r="P372" s="166">
        <f>YEAR($I$1)+1</f>
        <v>2011</v>
      </c>
      <c r="Q372" s="166">
        <f>YEAR($I$1)+2</f>
        <v>2012</v>
      </c>
      <c r="R372" s="166">
        <f>YEAR($I$1)+3</f>
        <v>2013</v>
      </c>
      <c r="S372" s="166">
        <f>YEAR($I$1)+4</f>
        <v>2014</v>
      </c>
      <c r="T372" s="166">
        <f>YEAR($I$1)+5</f>
        <v>2015</v>
      </c>
      <c r="U372" s="166">
        <f>YEAR($I$1)+6</f>
        <v>2016</v>
      </c>
      <c r="V372" s="166">
        <f>YEAR($I$1)+7</f>
        <v>2017</v>
      </c>
      <c r="W372" s="166">
        <f>YEAR($I$1)+8</f>
        <v>2018</v>
      </c>
      <c r="X372" s="166">
        <f>YEAR($I$1)+9</f>
        <v>2019</v>
      </c>
      <c r="Y372" s="169">
        <f>YEAR($I$1)+10</f>
        <v>2020</v>
      </c>
      <c r="Z372" s="174">
        <f>YEAR($I$1)+11</f>
        <v>2021</v>
      </c>
      <c r="AA372" s="166">
        <f>YEAR($I$1)+12</f>
        <v>2022</v>
      </c>
      <c r="AB372" s="166">
        <f>YEAR($I$1)+13</f>
        <v>2023</v>
      </c>
      <c r="AC372" s="166">
        <f>YEAR($I$1)+14</f>
        <v>2024</v>
      </c>
      <c r="AD372" s="166">
        <f>YEAR($I$1)+15</f>
        <v>2025</v>
      </c>
      <c r="AE372" s="166">
        <f>YEAR($I$1)+16</f>
        <v>2026</v>
      </c>
      <c r="AF372" s="166">
        <f>YEAR($I$1)+17</f>
        <v>2027</v>
      </c>
      <c r="AG372" s="166">
        <f>YEAR($I$1)+18</f>
        <v>2028</v>
      </c>
      <c r="AH372" s="166">
        <f>YEAR($I$1)+19</f>
        <v>2029</v>
      </c>
      <c r="AI372" s="175">
        <f>YEAR($I$1)+20</f>
        <v>2030</v>
      </c>
      <c r="AJ372" s="675"/>
    </row>
    <row r="373" spans="1:41" hidden="1">
      <c r="A373" s="623" t="str">
        <f>"Existing "&amp;A367</f>
        <v>Existing Day Care Center</v>
      </c>
      <c r="B373" s="624"/>
      <c r="C373" s="624"/>
      <c r="D373" s="624"/>
      <c r="E373" s="624"/>
      <c r="F373" s="624"/>
      <c r="G373" s="170">
        <v>1</v>
      </c>
      <c r="H373" s="154" t="s">
        <v>339</v>
      </c>
      <c r="I373" s="155">
        <v>1750</v>
      </c>
      <c r="J373" s="156">
        <f>G373*I373</f>
        <v>1750</v>
      </c>
      <c r="K373" s="625" t="s">
        <v>390</v>
      </c>
      <c r="L373" s="626"/>
      <c r="M373" s="659" t="str">
        <f>IF(OR(ISERROR(B369+B368*(1-(Controls!$B$28))),(B369+B368*(1-(Controls!$B$28)))=0),"",IF((B369+B368*(1-(Controls!$B$28)))&lt;=StartInput!$F$25,"Replace","Evaluate"))</f>
        <v>Evaluate</v>
      </c>
      <c r="N373" s="631" t="s">
        <v>205</v>
      </c>
      <c r="O373" s="159">
        <f>IF($B$370=0,J373,0)</f>
        <v>0</v>
      </c>
      <c r="P373" s="156">
        <f t="shared" ref="P373:AI373" si="106">IF(OR(($B$370+YEAR($I$1))=P372,($B$368+$B$370+YEAR($I$1))=P372,($B$368*2+$B$370+YEAR($I$1))=P372,($B$368*3+$B$370+YEAR($I$1))=P372,($B$368*4+$B$370+YEAR($I$1))=P372,($B$368*5+$B$370+YEAR($I$1))=P372),$G$373*$I$373,0)</f>
        <v>0</v>
      </c>
      <c r="Q373" s="156">
        <f t="shared" si="106"/>
        <v>0</v>
      </c>
      <c r="R373" s="156">
        <f t="shared" si="106"/>
        <v>0</v>
      </c>
      <c r="S373" s="156">
        <f t="shared" si="106"/>
        <v>1750</v>
      </c>
      <c r="T373" s="156">
        <f t="shared" si="106"/>
        <v>0</v>
      </c>
      <c r="U373" s="156">
        <f t="shared" si="106"/>
        <v>0</v>
      </c>
      <c r="V373" s="156">
        <f t="shared" si="106"/>
        <v>0</v>
      </c>
      <c r="W373" s="156">
        <f t="shared" si="106"/>
        <v>0</v>
      </c>
      <c r="X373" s="156">
        <f t="shared" si="106"/>
        <v>0</v>
      </c>
      <c r="Y373" s="156">
        <f t="shared" si="106"/>
        <v>0</v>
      </c>
      <c r="Z373" s="156">
        <f t="shared" si="106"/>
        <v>0</v>
      </c>
      <c r="AA373" s="156">
        <f t="shared" si="106"/>
        <v>0</v>
      </c>
      <c r="AB373" s="156">
        <f t="shared" si="106"/>
        <v>0</v>
      </c>
      <c r="AC373" s="156">
        <f t="shared" si="106"/>
        <v>0</v>
      </c>
      <c r="AD373" s="156">
        <f t="shared" si="106"/>
        <v>0</v>
      </c>
      <c r="AE373" s="156">
        <f t="shared" si="106"/>
        <v>0</v>
      </c>
      <c r="AF373" s="156">
        <f t="shared" si="106"/>
        <v>0</v>
      </c>
      <c r="AG373" s="156">
        <f t="shared" si="106"/>
        <v>0</v>
      </c>
      <c r="AH373" s="156">
        <f t="shared" si="106"/>
        <v>0</v>
      </c>
      <c r="AI373" s="156">
        <f t="shared" si="106"/>
        <v>0</v>
      </c>
      <c r="AJ373" s="156">
        <f>SUM(P373:AI373)</f>
        <v>1750</v>
      </c>
    </row>
    <row r="374" spans="1:41">
      <c r="A374" s="623" t="str">
        <f>"Standard "&amp;A367</f>
        <v>Standard Day Care Center</v>
      </c>
      <c r="B374" s="624"/>
      <c r="C374" s="624"/>
      <c r="D374" s="624"/>
      <c r="E374" s="624"/>
      <c r="F374" s="624"/>
      <c r="G374" s="452">
        <v>1</v>
      </c>
      <c r="H374" s="459" t="s">
        <v>339</v>
      </c>
      <c r="I374" s="454">
        <v>1750</v>
      </c>
      <c r="J374" s="156">
        <f>G374*I374</f>
        <v>1750</v>
      </c>
      <c r="K374" s="627"/>
      <c r="L374" s="628"/>
      <c r="M374" s="660"/>
      <c r="N374" s="632"/>
      <c r="O374" s="159">
        <f>IF($B$370=0,J374,0)</f>
        <v>0</v>
      </c>
      <c r="P374" s="156">
        <f t="shared" ref="P374:AI374" si="107">IF(OR(($B$370+YEAR($I$1))=P372,($B$368+$B$370+YEAR($I$1))=P372,($B$368*2+$B$370+YEAR($I$1))=P372,($B$368*3+$B$370+YEAR($I$1))=P372,($B$368*4+$B$370+YEAR($I$1))=P372,($B$368*5+$B$370+YEAR($I$1))=P372),$G$374*$I$374,0)</f>
        <v>0</v>
      </c>
      <c r="Q374" s="156">
        <f t="shared" si="107"/>
        <v>0</v>
      </c>
      <c r="R374" s="156">
        <f t="shared" si="107"/>
        <v>0</v>
      </c>
      <c r="S374" s="156">
        <f t="shared" si="107"/>
        <v>1750</v>
      </c>
      <c r="T374" s="156">
        <f t="shared" si="107"/>
        <v>0</v>
      </c>
      <c r="U374" s="156">
        <f t="shared" si="107"/>
        <v>0</v>
      </c>
      <c r="V374" s="156">
        <f t="shared" si="107"/>
        <v>0</v>
      </c>
      <c r="W374" s="156">
        <f t="shared" si="107"/>
        <v>0</v>
      </c>
      <c r="X374" s="156">
        <f t="shared" si="107"/>
        <v>0</v>
      </c>
      <c r="Y374" s="156">
        <f t="shared" si="107"/>
        <v>0</v>
      </c>
      <c r="Z374" s="156">
        <f t="shared" si="107"/>
        <v>0</v>
      </c>
      <c r="AA374" s="156">
        <f t="shared" si="107"/>
        <v>0</v>
      </c>
      <c r="AB374" s="156">
        <f t="shared" si="107"/>
        <v>0</v>
      </c>
      <c r="AC374" s="156">
        <f t="shared" si="107"/>
        <v>0</v>
      </c>
      <c r="AD374" s="156">
        <f t="shared" si="107"/>
        <v>0</v>
      </c>
      <c r="AE374" s="156">
        <f t="shared" si="107"/>
        <v>0</v>
      </c>
      <c r="AF374" s="156">
        <f t="shared" si="107"/>
        <v>0</v>
      </c>
      <c r="AG374" s="156">
        <f t="shared" si="107"/>
        <v>0</v>
      </c>
      <c r="AH374" s="156">
        <f t="shared" si="107"/>
        <v>0</v>
      </c>
      <c r="AI374" s="156">
        <f t="shared" si="107"/>
        <v>0</v>
      </c>
      <c r="AJ374" s="156">
        <f>SUM(P374:AI374)</f>
        <v>1750</v>
      </c>
      <c r="AK374" s="148" t="s">
        <v>391</v>
      </c>
    </row>
    <row r="375" spans="1:41" ht="14.45" thickBot="1">
      <c r="A375" s="634" t="str">
        <f>"Green Replacement "&amp;A367</f>
        <v>Green Replacement Day Care Center</v>
      </c>
      <c r="B375" s="635"/>
      <c r="C375" s="635"/>
      <c r="D375" s="635"/>
      <c r="E375" s="635"/>
      <c r="F375" s="635"/>
      <c r="G375" s="202">
        <f>G374</f>
        <v>1</v>
      </c>
      <c r="H375" s="204" t="str">
        <f>H374</f>
        <v>LUMP SUM</v>
      </c>
      <c r="I375" s="455">
        <v>2400</v>
      </c>
      <c r="J375" s="161">
        <f>G375*I375</f>
        <v>2400</v>
      </c>
      <c r="K375" s="629"/>
      <c r="L375" s="630"/>
      <c r="M375" s="661"/>
      <c r="N375" s="633"/>
      <c r="O375" s="159">
        <f>IF($B$370=0,J375,0)</f>
        <v>0</v>
      </c>
      <c r="P375" s="156">
        <f t="shared" ref="P375:AI375" si="108">IF(OR(($B$370+YEAR($I$1))=P372,($B$368+$B$370+YEAR($I$1))=P372,($B$368*2+$B$370+YEAR($I$1))=P372,($B$368*3+$B$370+YEAR($I$1))=P372,($B$368*4+$B$370+YEAR($I$1))=P372,($B$368*5+$B$370+YEAR($I$1))=P372),$G$375*$I$375,0)</f>
        <v>0</v>
      </c>
      <c r="Q375" s="156">
        <f t="shared" si="108"/>
        <v>0</v>
      </c>
      <c r="R375" s="156">
        <f t="shared" si="108"/>
        <v>0</v>
      </c>
      <c r="S375" s="156">
        <f t="shared" si="108"/>
        <v>2400</v>
      </c>
      <c r="T375" s="156">
        <f t="shared" si="108"/>
        <v>0</v>
      </c>
      <c r="U375" s="156">
        <f t="shared" si="108"/>
        <v>0</v>
      </c>
      <c r="V375" s="156">
        <f t="shared" si="108"/>
        <v>0</v>
      </c>
      <c r="W375" s="156">
        <f t="shared" si="108"/>
        <v>0</v>
      </c>
      <c r="X375" s="156">
        <f t="shared" si="108"/>
        <v>0</v>
      </c>
      <c r="Y375" s="156">
        <f t="shared" si="108"/>
        <v>0</v>
      </c>
      <c r="Z375" s="156">
        <f t="shared" si="108"/>
        <v>0</v>
      </c>
      <c r="AA375" s="156">
        <f t="shared" si="108"/>
        <v>0</v>
      </c>
      <c r="AB375" s="156">
        <f t="shared" si="108"/>
        <v>0</v>
      </c>
      <c r="AC375" s="156">
        <f t="shared" si="108"/>
        <v>0</v>
      </c>
      <c r="AD375" s="156">
        <f t="shared" si="108"/>
        <v>0</v>
      </c>
      <c r="AE375" s="156">
        <f t="shared" si="108"/>
        <v>0</v>
      </c>
      <c r="AF375" s="156">
        <f t="shared" si="108"/>
        <v>0</v>
      </c>
      <c r="AG375" s="156">
        <f t="shared" si="108"/>
        <v>0</v>
      </c>
      <c r="AH375" s="156">
        <f t="shared" si="108"/>
        <v>0</v>
      </c>
      <c r="AI375" s="156">
        <f t="shared" si="108"/>
        <v>0</v>
      </c>
      <c r="AJ375" s="156">
        <f>SUM(P375:AI375)</f>
        <v>2400</v>
      </c>
      <c r="AK375" s="183">
        <f>IF((AJ375-AJ374)&lt;0,0,(AJ375-AJ374))</f>
        <v>650</v>
      </c>
      <c r="AL375" s="183"/>
      <c r="AM375" s="183"/>
      <c r="AN375" s="183"/>
      <c r="AO375" s="183"/>
    </row>
    <row r="376" spans="1:41" ht="13.15" customHeight="1" thickBot="1"/>
    <row r="377" spans="1:41" ht="14.45" thickBot="1">
      <c r="A377" s="640" t="s">
        <v>465</v>
      </c>
      <c r="B377" s="641"/>
      <c r="C377" s="641"/>
      <c r="D377" s="641"/>
      <c r="E377" s="641"/>
      <c r="F377" s="641"/>
      <c r="G377" s="641"/>
      <c r="H377" s="641"/>
      <c r="I377" s="641"/>
      <c r="J377" s="641"/>
      <c r="K377" s="641"/>
      <c r="L377" s="641"/>
      <c r="M377" s="641"/>
      <c r="N377" s="642"/>
    </row>
    <row r="378" spans="1:41" ht="15">
      <c r="A378" s="164" t="s">
        <v>351</v>
      </c>
      <c r="B378" s="450">
        <v>18</v>
      </c>
      <c r="C378" s="165"/>
      <c r="D378" s="662" t="s">
        <v>272</v>
      </c>
      <c r="E378" s="663"/>
      <c r="F378" s="649"/>
      <c r="G378" s="650"/>
      <c r="H378" s="650"/>
      <c r="I378" s="650"/>
      <c r="J378" s="650"/>
      <c r="K378" s="650"/>
      <c r="L378" s="650"/>
      <c r="M378" s="650"/>
      <c r="N378" s="651"/>
    </row>
    <row r="379" spans="1:41" ht="15.6" thickBot="1">
      <c r="A379" s="163" t="s">
        <v>353</v>
      </c>
      <c r="B379" s="451">
        <v>1997</v>
      </c>
      <c r="C379" s="162"/>
      <c r="D379" s="664"/>
      <c r="E379" s="665"/>
      <c r="F379" s="652"/>
      <c r="G379" s="653"/>
      <c r="H379" s="653"/>
      <c r="I379" s="653"/>
      <c r="J379" s="653"/>
      <c r="K379" s="653"/>
      <c r="L379" s="653"/>
      <c r="M379" s="653"/>
      <c r="N379" s="654"/>
    </row>
    <row r="380" spans="1:41" ht="15.6" thickBot="1">
      <c r="A380" s="171" t="s">
        <v>355</v>
      </c>
      <c r="B380" s="172">
        <f>IF(B378-((YEAR(I1))-B379)&gt;0,(B378-((YEAR(I1))-B379)),0)</f>
        <v>5</v>
      </c>
      <c r="C380" s="173"/>
      <c r="D380" s="666"/>
      <c r="E380" s="667"/>
      <c r="F380" s="643"/>
      <c r="G380" s="644"/>
      <c r="H380" s="644"/>
      <c r="I380" s="644"/>
      <c r="J380" s="644"/>
      <c r="K380" s="644"/>
      <c r="L380" s="644"/>
      <c r="M380" s="644"/>
      <c r="N380" s="645"/>
      <c r="O380" s="640" t="str">
        <f>A377</f>
        <v>Laundry Areas</v>
      </c>
      <c r="P380" s="641"/>
      <c r="Q380" s="641"/>
      <c r="R380" s="641"/>
      <c r="S380" s="641"/>
      <c r="T380" s="641"/>
      <c r="U380" s="641"/>
      <c r="V380" s="641"/>
      <c r="W380" s="641"/>
      <c r="X380" s="641"/>
      <c r="Y380" s="642"/>
      <c r="Z380" s="640" t="str">
        <f>A377</f>
        <v>Laundry Areas</v>
      </c>
      <c r="AA380" s="641"/>
      <c r="AB380" s="641"/>
      <c r="AC380" s="641"/>
      <c r="AD380" s="641"/>
      <c r="AE380" s="641"/>
      <c r="AF380" s="641"/>
      <c r="AG380" s="641"/>
      <c r="AH380" s="641"/>
      <c r="AI380" s="641"/>
      <c r="AJ380" s="642"/>
    </row>
    <row r="381" spans="1:41">
      <c r="A381" s="646" t="s">
        <v>357</v>
      </c>
      <c r="B381" s="647"/>
      <c r="C381" s="647"/>
      <c r="D381" s="636"/>
      <c r="E381" s="636"/>
      <c r="F381" s="636"/>
      <c r="G381" s="636" t="s">
        <v>358</v>
      </c>
      <c r="H381" s="636" t="s">
        <v>359</v>
      </c>
      <c r="I381" s="636" t="s">
        <v>360</v>
      </c>
      <c r="J381" s="636" t="s">
        <v>361</v>
      </c>
      <c r="K381" s="636" t="s">
        <v>362</v>
      </c>
      <c r="L381" s="636" t="s">
        <v>363</v>
      </c>
      <c r="M381" s="636" t="s">
        <v>364</v>
      </c>
      <c r="N381" s="638" t="s">
        <v>365</v>
      </c>
      <c r="O381" s="672" t="s">
        <v>366</v>
      </c>
      <c r="P381" s="167" t="s">
        <v>367</v>
      </c>
      <c r="Q381" s="167" t="s">
        <v>368</v>
      </c>
      <c r="R381" s="167" t="s">
        <v>369</v>
      </c>
      <c r="S381" s="167" t="s">
        <v>370</v>
      </c>
      <c r="T381" s="167" t="s">
        <v>371</v>
      </c>
      <c r="U381" s="167" t="s">
        <v>372</v>
      </c>
      <c r="V381" s="167" t="s">
        <v>373</v>
      </c>
      <c r="W381" s="167" t="s">
        <v>374</v>
      </c>
      <c r="X381" s="167" t="s">
        <v>375</v>
      </c>
      <c r="Y381" s="168" t="s">
        <v>376</v>
      </c>
      <c r="Z381" s="178" t="s">
        <v>377</v>
      </c>
      <c r="AA381" s="179" t="s">
        <v>378</v>
      </c>
      <c r="AB381" s="179" t="s">
        <v>379</v>
      </c>
      <c r="AC381" s="179" t="s">
        <v>380</v>
      </c>
      <c r="AD381" s="179" t="s">
        <v>381</v>
      </c>
      <c r="AE381" s="179" t="s">
        <v>382</v>
      </c>
      <c r="AF381" s="179" t="s">
        <v>383</v>
      </c>
      <c r="AG381" s="179" t="s">
        <v>384</v>
      </c>
      <c r="AH381" s="179" t="s">
        <v>385</v>
      </c>
      <c r="AI381" s="180" t="s">
        <v>386</v>
      </c>
      <c r="AJ381" s="674" t="s">
        <v>387</v>
      </c>
    </row>
    <row r="382" spans="1:41">
      <c r="A382" s="648"/>
      <c r="B382" s="637"/>
      <c r="C382" s="637"/>
      <c r="D382" s="637"/>
      <c r="E382" s="637"/>
      <c r="F382" s="637"/>
      <c r="G382" s="637"/>
      <c r="H382" s="637"/>
      <c r="I382" s="637"/>
      <c r="J382" s="637"/>
      <c r="K382" s="637"/>
      <c r="L382" s="637"/>
      <c r="M382" s="637"/>
      <c r="N382" s="639"/>
      <c r="O382" s="673"/>
      <c r="P382" s="166">
        <f>YEAR($I$1)+1</f>
        <v>2011</v>
      </c>
      <c r="Q382" s="166">
        <f>YEAR($I$1)+2</f>
        <v>2012</v>
      </c>
      <c r="R382" s="166">
        <f>YEAR($I$1)+3</f>
        <v>2013</v>
      </c>
      <c r="S382" s="166">
        <f>YEAR($I$1)+4</f>
        <v>2014</v>
      </c>
      <c r="T382" s="166">
        <f>YEAR($I$1)+5</f>
        <v>2015</v>
      </c>
      <c r="U382" s="166">
        <f>YEAR($I$1)+6</f>
        <v>2016</v>
      </c>
      <c r="V382" s="166">
        <f>YEAR($I$1)+7</f>
        <v>2017</v>
      </c>
      <c r="W382" s="166">
        <f>YEAR($I$1)+8</f>
        <v>2018</v>
      </c>
      <c r="X382" s="166">
        <f>YEAR($I$1)+9</f>
        <v>2019</v>
      </c>
      <c r="Y382" s="169">
        <f>YEAR($I$1)+10</f>
        <v>2020</v>
      </c>
      <c r="Z382" s="174">
        <f>YEAR($I$1)+11</f>
        <v>2021</v>
      </c>
      <c r="AA382" s="166">
        <f>YEAR($I$1)+12</f>
        <v>2022</v>
      </c>
      <c r="AB382" s="166">
        <f>YEAR($I$1)+13</f>
        <v>2023</v>
      </c>
      <c r="AC382" s="166">
        <f>YEAR($I$1)+14</f>
        <v>2024</v>
      </c>
      <c r="AD382" s="166">
        <f>YEAR($I$1)+15</f>
        <v>2025</v>
      </c>
      <c r="AE382" s="166">
        <f>YEAR($I$1)+16</f>
        <v>2026</v>
      </c>
      <c r="AF382" s="166">
        <f>YEAR($I$1)+17</f>
        <v>2027</v>
      </c>
      <c r="AG382" s="166">
        <f>YEAR($I$1)+18</f>
        <v>2028</v>
      </c>
      <c r="AH382" s="166">
        <f>YEAR($I$1)+19</f>
        <v>2029</v>
      </c>
      <c r="AI382" s="175">
        <f>YEAR($I$1)+20</f>
        <v>2030</v>
      </c>
      <c r="AJ382" s="675"/>
    </row>
    <row r="383" spans="1:41" hidden="1">
      <c r="A383" s="623" t="str">
        <f>"Existing "&amp;A377</f>
        <v>Existing Laundry Areas</v>
      </c>
      <c r="B383" s="624"/>
      <c r="C383" s="624"/>
      <c r="D383" s="624"/>
      <c r="E383" s="624"/>
      <c r="F383" s="624"/>
      <c r="G383" s="170">
        <v>1</v>
      </c>
      <c r="H383" s="154" t="s">
        <v>339</v>
      </c>
      <c r="I383" s="155">
        <v>4680</v>
      </c>
      <c r="J383" s="156">
        <f>G383*I383</f>
        <v>4680</v>
      </c>
      <c r="K383" s="625" t="s">
        <v>390</v>
      </c>
      <c r="L383" s="626"/>
      <c r="M383" s="659" t="str">
        <f>IF(OR(ISERROR(B379+B378*(1-(Controls!$B$28))),(B379+B378*(1-(Controls!$B$28)))=0),"",IF((B379+B378*(1-(Controls!$B$28)))&lt;=StartInput!$F$25,"Replace","Evaluate"))</f>
        <v>Evaluate</v>
      </c>
      <c r="N383" s="631" t="s">
        <v>205</v>
      </c>
      <c r="O383" s="159">
        <f>IF($B$380=0,J383,0)</f>
        <v>0</v>
      </c>
      <c r="P383" s="156">
        <f t="shared" ref="P383:AI383" si="109">IF(OR(($B$380+YEAR($I$1))=P382,($B$378+$B$380+YEAR($I$1))=P382,($B$378*2+$B$380+YEAR($I$1))=P382,($B$378*3+$B$380+YEAR($I$1))=P382,($B$378*4+$B$380+YEAR($I$1))=P382,($B$378*5+$B$380+YEAR($I$1))=P382),$G$383*$I$383,0)</f>
        <v>0</v>
      </c>
      <c r="Q383" s="156">
        <f t="shared" si="109"/>
        <v>0</v>
      </c>
      <c r="R383" s="156">
        <f t="shared" si="109"/>
        <v>0</v>
      </c>
      <c r="S383" s="156">
        <f t="shared" si="109"/>
        <v>0</v>
      </c>
      <c r="T383" s="156">
        <f t="shared" si="109"/>
        <v>4680</v>
      </c>
      <c r="U383" s="156">
        <f t="shared" si="109"/>
        <v>0</v>
      </c>
      <c r="V383" s="156">
        <f t="shared" si="109"/>
        <v>0</v>
      </c>
      <c r="W383" s="156">
        <f t="shared" si="109"/>
        <v>0</v>
      </c>
      <c r="X383" s="156">
        <f t="shared" si="109"/>
        <v>0</v>
      </c>
      <c r="Y383" s="156">
        <f t="shared" si="109"/>
        <v>0</v>
      </c>
      <c r="Z383" s="156">
        <f t="shared" si="109"/>
        <v>0</v>
      </c>
      <c r="AA383" s="156">
        <f t="shared" si="109"/>
        <v>0</v>
      </c>
      <c r="AB383" s="156">
        <f t="shared" si="109"/>
        <v>0</v>
      </c>
      <c r="AC383" s="156">
        <f t="shared" si="109"/>
        <v>0</v>
      </c>
      <c r="AD383" s="156">
        <f t="shared" si="109"/>
        <v>0</v>
      </c>
      <c r="AE383" s="156">
        <f t="shared" si="109"/>
        <v>0</v>
      </c>
      <c r="AF383" s="156">
        <f t="shared" si="109"/>
        <v>0</v>
      </c>
      <c r="AG383" s="156">
        <f t="shared" si="109"/>
        <v>0</v>
      </c>
      <c r="AH383" s="156">
        <f t="shared" si="109"/>
        <v>0</v>
      </c>
      <c r="AI383" s="156">
        <f t="shared" si="109"/>
        <v>0</v>
      </c>
      <c r="AJ383" s="156">
        <f>SUM(P383:AI383)</f>
        <v>4680</v>
      </c>
    </row>
    <row r="384" spans="1:41">
      <c r="A384" s="623" t="str">
        <f>"Standard "&amp;A377</f>
        <v>Standard Laundry Areas</v>
      </c>
      <c r="B384" s="624"/>
      <c r="C384" s="624"/>
      <c r="D384" s="624"/>
      <c r="E384" s="624"/>
      <c r="F384" s="624"/>
      <c r="G384" s="452">
        <v>1</v>
      </c>
      <c r="H384" s="459" t="s">
        <v>339</v>
      </c>
      <c r="I384" s="454">
        <v>4680</v>
      </c>
      <c r="J384" s="156">
        <f>G384*I384</f>
        <v>4680</v>
      </c>
      <c r="K384" s="627"/>
      <c r="L384" s="628"/>
      <c r="M384" s="660"/>
      <c r="N384" s="632"/>
      <c r="O384" s="159">
        <f>IF($B$380=0,J384,0)</f>
        <v>0</v>
      </c>
      <c r="P384" s="156">
        <f t="shared" ref="P384:AI384" si="110">IF(OR(($B$380+YEAR($I$1))=P382,($B$378+$B$380+YEAR($I$1))=P382,($B$378*2+$B$380+YEAR($I$1))=P382,($B$378*3+$B$380+YEAR($I$1))=P382,($B$378*4+$B$380+YEAR($I$1))=P382,($B$378*5+$B$380+YEAR($I$1))=P382),$G$384*$I$384,0)</f>
        <v>0</v>
      </c>
      <c r="Q384" s="156">
        <f t="shared" si="110"/>
        <v>0</v>
      </c>
      <c r="R384" s="156">
        <f t="shared" si="110"/>
        <v>0</v>
      </c>
      <c r="S384" s="156">
        <f t="shared" si="110"/>
        <v>0</v>
      </c>
      <c r="T384" s="156">
        <f t="shared" si="110"/>
        <v>4680</v>
      </c>
      <c r="U384" s="156">
        <f t="shared" si="110"/>
        <v>0</v>
      </c>
      <c r="V384" s="156">
        <f t="shared" si="110"/>
        <v>0</v>
      </c>
      <c r="W384" s="156">
        <f t="shared" si="110"/>
        <v>0</v>
      </c>
      <c r="X384" s="156">
        <f t="shared" si="110"/>
        <v>0</v>
      </c>
      <c r="Y384" s="156">
        <f t="shared" si="110"/>
        <v>0</v>
      </c>
      <c r="Z384" s="156">
        <f t="shared" si="110"/>
        <v>0</v>
      </c>
      <c r="AA384" s="156">
        <f t="shared" si="110"/>
        <v>0</v>
      </c>
      <c r="AB384" s="156">
        <f t="shared" si="110"/>
        <v>0</v>
      </c>
      <c r="AC384" s="156">
        <f t="shared" si="110"/>
        <v>0</v>
      </c>
      <c r="AD384" s="156">
        <f t="shared" si="110"/>
        <v>0</v>
      </c>
      <c r="AE384" s="156">
        <f t="shared" si="110"/>
        <v>0</v>
      </c>
      <c r="AF384" s="156">
        <f t="shared" si="110"/>
        <v>0</v>
      </c>
      <c r="AG384" s="156">
        <f t="shared" si="110"/>
        <v>0</v>
      </c>
      <c r="AH384" s="156">
        <f t="shared" si="110"/>
        <v>0</v>
      </c>
      <c r="AI384" s="156">
        <f t="shared" si="110"/>
        <v>0</v>
      </c>
      <c r="AJ384" s="156">
        <f>SUM(P384:AI384)</f>
        <v>4680</v>
      </c>
      <c r="AK384" s="148" t="s">
        <v>391</v>
      </c>
    </row>
    <row r="385" spans="1:41" ht="14.45" thickBot="1">
      <c r="A385" s="634" t="str">
        <f>"Green Replacement "&amp;A377</f>
        <v>Green Replacement Laundry Areas</v>
      </c>
      <c r="B385" s="635"/>
      <c r="C385" s="635"/>
      <c r="D385" s="635"/>
      <c r="E385" s="635"/>
      <c r="F385" s="635"/>
      <c r="G385" s="202">
        <f>G384</f>
        <v>1</v>
      </c>
      <c r="H385" s="204" t="str">
        <f>H384</f>
        <v>LUMP SUM</v>
      </c>
      <c r="I385" s="455">
        <v>5780</v>
      </c>
      <c r="J385" s="161">
        <f>G385*I385</f>
        <v>5780</v>
      </c>
      <c r="K385" s="629"/>
      <c r="L385" s="630"/>
      <c r="M385" s="661"/>
      <c r="N385" s="633"/>
      <c r="O385" s="159">
        <f>IF($B$380=0,J385,0)</f>
        <v>0</v>
      </c>
      <c r="P385" s="156">
        <f t="shared" ref="P385:AI385" si="111">IF(OR(($B$380+YEAR($I$1))=P382,($B$378+$B$380+YEAR($I$1))=P382,($B$378*2+$B$380+YEAR($I$1))=P382,($B$378*3+$B$380+YEAR($I$1))=P382,($B$378*4+$B$380+YEAR($I$1))=P382,($B$378*5+$B$380+YEAR($I$1))=P382),$G$385*$I$385,0)</f>
        <v>0</v>
      </c>
      <c r="Q385" s="156">
        <f t="shared" si="111"/>
        <v>0</v>
      </c>
      <c r="R385" s="156">
        <f t="shared" si="111"/>
        <v>0</v>
      </c>
      <c r="S385" s="156">
        <f t="shared" si="111"/>
        <v>0</v>
      </c>
      <c r="T385" s="156">
        <f t="shared" si="111"/>
        <v>5780</v>
      </c>
      <c r="U385" s="156">
        <f t="shared" si="111"/>
        <v>0</v>
      </c>
      <c r="V385" s="156">
        <f t="shared" si="111"/>
        <v>0</v>
      </c>
      <c r="W385" s="156">
        <f t="shared" si="111"/>
        <v>0</v>
      </c>
      <c r="X385" s="156">
        <f t="shared" si="111"/>
        <v>0</v>
      </c>
      <c r="Y385" s="156">
        <f t="shared" si="111"/>
        <v>0</v>
      </c>
      <c r="Z385" s="156">
        <f t="shared" si="111"/>
        <v>0</v>
      </c>
      <c r="AA385" s="156">
        <f t="shared" si="111"/>
        <v>0</v>
      </c>
      <c r="AB385" s="156">
        <f t="shared" si="111"/>
        <v>0</v>
      </c>
      <c r="AC385" s="156">
        <f t="shared" si="111"/>
        <v>0</v>
      </c>
      <c r="AD385" s="156">
        <f t="shared" si="111"/>
        <v>0</v>
      </c>
      <c r="AE385" s="156">
        <f t="shared" si="111"/>
        <v>0</v>
      </c>
      <c r="AF385" s="156">
        <f t="shared" si="111"/>
        <v>0</v>
      </c>
      <c r="AG385" s="156">
        <f t="shared" si="111"/>
        <v>0</v>
      </c>
      <c r="AH385" s="156">
        <f t="shared" si="111"/>
        <v>0</v>
      </c>
      <c r="AI385" s="156">
        <f t="shared" si="111"/>
        <v>0</v>
      </c>
      <c r="AJ385" s="156">
        <f>SUM(P385:AI385)</f>
        <v>5780</v>
      </c>
      <c r="AK385" s="183">
        <f>IF((AJ385-AJ384)&lt;0,0,(AJ385-AJ384))</f>
        <v>1100</v>
      </c>
      <c r="AL385" s="183"/>
      <c r="AM385" s="183"/>
      <c r="AN385" s="183"/>
      <c r="AO385" s="183"/>
    </row>
    <row r="386" spans="1:41" ht="13.15" customHeight="1" thickBot="1"/>
    <row r="387" spans="1:41" ht="14.45" thickBot="1">
      <c r="A387" s="640" t="s">
        <v>466</v>
      </c>
      <c r="B387" s="641"/>
      <c r="C387" s="641"/>
      <c r="D387" s="641"/>
      <c r="E387" s="641"/>
      <c r="F387" s="641"/>
      <c r="G387" s="641"/>
      <c r="H387" s="641"/>
      <c r="I387" s="641"/>
      <c r="J387" s="641"/>
      <c r="K387" s="641"/>
      <c r="L387" s="641"/>
      <c r="M387" s="641"/>
      <c r="N387" s="642"/>
    </row>
    <row r="388" spans="1:41" ht="15">
      <c r="A388" s="164" t="s">
        <v>351</v>
      </c>
      <c r="B388" s="450">
        <v>19</v>
      </c>
      <c r="C388" s="165"/>
      <c r="D388" s="662" t="s">
        <v>272</v>
      </c>
      <c r="E388" s="663"/>
      <c r="F388" s="649"/>
      <c r="G388" s="650"/>
      <c r="H388" s="650"/>
      <c r="I388" s="650"/>
      <c r="J388" s="650"/>
      <c r="K388" s="650"/>
      <c r="L388" s="650"/>
      <c r="M388" s="650"/>
      <c r="N388" s="651"/>
    </row>
    <row r="389" spans="1:41" ht="15.6" thickBot="1">
      <c r="A389" s="163" t="s">
        <v>353</v>
      </c>
      <c r="B389" s="451">
        <v>1997</v>
      </c>
      <c r="C389" s="162"/>
      <c r="D389" s="664"/>
      <c r="E389" s="665"/>
      <c r="F389" s="652"/>
      <c r="G389" s="653"/>
      <c r="H389" s="653"/>
      <c r="I389" s="653"/>
      <c r="J389" s="653"/>
      <c r="K389" s="653"/>
      <c r="L389" s="653"/>
      <c r="M389" s="653"/>
      <c r="N389" s="654"/>
    </row>
    <row r="390" spans="1:41" ht="15.6" thickBot="1">
      <c r="A390" s="171" t="s">
        <v>355</v>
      </c>
      <c r="B390" s="172">
        <f>IF(B388-((YEAR(I1))-B389)&gt;0,(B388-((YEAR(I1))-B389)),0)</f>
        <v>6</v>
      </c>
      <c r="C390" s="173"/>
      <c r="D390" s="666"/>
      <c r="E390" s="667"/>
      <c r="F390" s="643"/>
      <c r="G390" s="644"/>
      <c r="H390" s="644"/>
      <c r="I390" s="644"/>
      <c r="J390" s="644"/>
      <c r="K390" s="644"/>
      <c r="L390" s="644"/>
      <c r="M390" s="644"/>
      <c r="N390" s="645"/>
      <c r="O390" s="640" t="str">
        <f>A387</f>
        <v>Common Area Washers</v>
      </c>
      <c r="P390" s="641"/>
      <c r="Q390" s="641"/>
      <c r="R390" s="641"/>
      <c r="S390" s="641"/>
      <c r="T390" s="641"/>
      <c r="U390" s="641"/>
      <c r="V390" s="641"/>
      <c r="W390" s="641"/>
      <c r="X390" s="641"/>
      <c r="Y390" s="642"/>
      <c r="Z390" s="640" t="str">
        <f>A387</f>
        <v>Common Area Washers</v>
      </c>
      <c r="AA390" s="641"/>
      <c r="AB390" s="641"/>
      <c r="AC390" s="641"/>
      <c r="AD390" s="641"/>
      <c r="AE390" s="641"/>
      <c r="AF390" s="641"/>
      <c r="AG390" s="641"/>
      <c r="AH390" s="641"/>
      <c r="AI390" s="641"/>
      <c r="AJ390" s="642"/>
    </row>
    <row r="391" spans="1:41">
      <c r="A391" s="646" t="s">
        <v>357</v>
      </c>
      <c r="B391" s="647"/>
      <c r="C391" s="647"/>
      <c r="D391" s="636"/>
      <c r="E391" s="636"/>
      <c r="F391" s="636"/>
      <c r="G391" s="636" t="s">
        <v>358</v>
      </c>
      <c r="H391" s="636" t="s">
        <v>359</v>
      </c>
      <c r="I391" s="636" t="s">
        <v>360</v>
      </c>
      <c r="J391" s="636" t="s">
        <v>361</v>
      </c>
      <c r="K391" s="636" t="s">
        <v>362</v>
      </c>
      <c r="L391" s="636" t="s">
        <v>363</v>
      </c>
      <c r="M391" s="636" t="s">
        <v>364</v>
      </c>
      <c r="N391" s="638" t="s">
        <v>365</v>
      </c>
      <c r="O391" s="672" t="s">
        <v>366</v>
      </c>
      <c r="P391" s="167" t="s">
        <v>367</v>
      </c>
      <c r="Q391" s="167" t="s">
        <v>368</v>
      </c>
      <c r="R391" s="167" t="s">
        <v>369</v>
      </c>
      <c r="S391" s="167" t="s">
        <v>370</v>
      </c>
      <c r="T391" s="167" t="s">
        <v>371</v>
      </c>
      <c r="U391" s="167" t="s">
        <v>372</v>
      </c>
      <c r="V391" s="167" t="s">
        <v>373</v>
      </c>
      <c r="W391" s="167" t="s">
        <v>374</v>
      </c>
      <c r="X391" s="167" t="s">
        <v>375</v>
      </c>
      <c r="Y391" s="168" t="s">
        <v>376</v>
      </c>
      <c r="Z391" s="178" t="s">
        <v>377</v>
      </c>
      <c r="AA391" s="179" t="s">
        <v>378</v>
      </c>
      <c r="AB391" s="179" t="s">
        <v>379</v>
      </c>
      <c r="AC391" s="179" t="s">
        <v>380</v>
      </c>
      <c r="AD391" s="179" t="s">
        <v>381</v>
      </c>
      <c r="AE391" s="179" t="s">
        <v>382</v>
      </c>
      <c r="AF391" s="179" t="s">
        <v>383</v>
      </c>
      <c r="AG391" s="179" t="s">
        <v>384</v>
      </c>
      <c r="AH391" s="179" t="s">
        <v>385</v>
      </c>
      <c r="AI391" s="180" t="s">
        <v>386</v>
      </c>
      <c r="AJ391" s="674" t="s">
        <v>387</v>
      </c>
    </row>
    <row r="392" spans="1:41">
      <c r="A392" s="648"/>
      <c r="B392" s="637"/>
      <c r="C392" s="637"/>
      <c r="D392" s="637"/>
      <c r="E392" s="637"/>
      <c r="F392" s="637"/>
      <c r="G392" s="637"/>
      <c r="H392" s="637"/>
      <c r="I392" s="637"/>
      <c r="J392" s="637"/>
      <c r="K392" s="637"/>
      <c r="L392" s="637"/>
      <c r="M392" s="637"/>
      <c r="N392" s="639"/>
      <c r="O392" s="673"/>
      <c r="P392" s="166">
        <f>YEAR($I$1)+1</f>
        <v>2011</v>
      </c>
      <c r="Q392" s="166">
        <f>YEAR($I$1)+2</f>
        <v>2012</v>
      </c>
      <c r="R392" s="166">
        <f>YEAR($I$1)+3</f>
        <v>2013</v>
      </c>
      <c r="S392" s="166">
        <f>YEAR($I$1)+4</f>
        <v>2014</v>
      </c>
      <c r="T392" s="166">
        <f>YEAR($I$1)+5</f>
        <v>2015</v>
      </c>
      <c r="U392" s="166">
        <f>YEAR($I$1)+6</f>
        <v>2016</v>
      </c>
      <c r="V392" s="166">
        <f>YEAR($I$1)+7</f>
        <v>2017</v>
      </c>
      <c r="W392" s="166">
        <f>YEAR($I$1)+8</f>
        <v>2018</v>
      </c>
      <c r="X392" s="166">
        <f>YEAR($I$1)+9</f>
        <v>2019</v>
      </c>
      <c r="Y392" s="169">
        <f>YEAR($I$1)+10</f>
        <v>2020</v>
      </c>
      <c r="Z392" s="174">
        <f>YEAR($I$1)+11</f>
        <v>2021</v>
      </c>
      <c r="AA392" s="166">
        <f>YEAR($I$1)+12</f>
        <v>2022</v>
      </c>
      <c r="AB392" s="166">
        <f>YEAR($I$1)+13</f>
        <v>2023</v>
      </c>
      <c r="AC392" s="166">
        <f>YEAR($I$1)+14</f>
        <v>2024</v>
      </c>
      <c r="AD392" s="166">
        <f>YEAR($I$1)+15</f>
        <v>2025</v>
      </c>
      <c r="AE392" s="166">
        <f>YEAR($I$1)+16</f>
        <v>2026</v>
      </c>
      <c r="AF392" s="166">
        <f>YEAR($I$1)+17</f>
        <v>2027</v>
      </c>
      <c r="AG392" s="166">
        <f>YEAR($I$1)+18</f>
        <v>2028</v>
      </c>
      <c r="AH392" s="166">
        <f>YEAR($I$1)+19</f>
        <v>2029</v>
      </c>
      <c r="AI392" s="175">
        <f>YEAR($I$1)+20</f>
        <v>2030</v>
      </c>
      <c r="AJ392" s="675"/>
    </row>
    <row r="393" spans="1:41" hidden="1">
      <c r="A393" s="623" t="str">
        <f>"Existing "&amp;A387</f>
        <v>Existing Common Area Washers</v>
      </c>
      <c r="B393" s="624"/>
      <c r="C393" s="624"/>
      <c r="D393" s="624"/>
      <c r="E393" s="624"/>
      <c r="F393" s="624"/>
      <c r="G393" s="170">
        <v>20</v>
      </c>
      <c r="H393" s="154" t="s">
        <v>347</v>
      </c>
      <c r="I393" s="155">
        <v>350</v>
      </c>
      <c r="J393" s="156">
        <f>G393*I393</f>
        <v>7000</v>
      </c>
      <c r="K393" s="625" t="s">
        <v>390</v>
      </c>
      <c r="L393" s="626"/>
      <c r="M393" s="659" t="str">
        <f>IF(OR(ISERROR(B389+B388*(1-(Controls!$B$28))),(B389+B388*(1-(Controls!$B$28)))=0),"",IF((B389+B388*(1-(Controls!$B$28)))&lt;=StartInput!$F$25,"Replace","Evaluate"))</f>
        <v>Evaluate</v>
      </c>
      <c r="N393" s="631" t="s">
        <v>205</v>
      </c>
      <c r="O393" s="159">
        <f>IF($B$390=0,J393,0)</f>
        <v>0</v>
      </c>
      <c r="P393" s="156">
        <f t="shared" ref="P393:AI393" si="112">IF(OR(($B$390+YEAR($I$1))=P392,($B$388+$B$390+YEAR($I$1))=P392,($B$388*2+$B$390+YEAR($I$1))=P392,($B$388*3+$B$390+YEAR($I$1))=P392,($B$388*4+$B$390+YEAR($I$1))=P392,($B$388*5+$B$390+YEAR($I$1))=P392),$G$393*$I$393,0)</f>
        <v>0</v>
      </c>
      <c r="Q393" s="156">
        <f t="shared" si="112"/>
        <v>0</v>
      </c>
      <c r="R393" s="156">
        <f t="shared" si="112"/>
        <v>0</v>
      </c>
      <c r="S393" s="156">
        <f t="shared" si="112"/>
        <v>0</v>
      </c>
      <c r="T393" s="156">
        <f t="shared" si="112"/>
        <v>0</v>
      </c>
      <c r="U393" s="156">
        <f t="shared" si="112"/>
        <v>7000</v>
      </c>
      <c r="V393" s="156">
        <f t="shared" si="112"/>
        <v>0</v>
      </c>
      <c r="W393" s="156">
        <f t="shared" si="112"/>
        <v>0</v>
      </c>
      <c r="X393" s="156">
        <f t="shared" si="112"/>
        <v>0</v>
      </c>
      <c r="Y393" s="156">
        <f t="shared" si="112"/>
        <v>0</v>
      </c>
      <c r="Z393" s="156">
        <f t="shared" si="112"/>
        <v>0</v>
      </c>
      <c r="AA393" s="156">
        <f t="shared" si="112"/>
        <v>0</v>
      </c>
      <c r="AB393" s="156">
        <f t="shared" si="112"/>
        <v>0</v>
      </c>
      <c r="AC393" s="156">
        <f t="shared" si="112"/>
        <v>0</v>
      </c>
      <c r="AD393" s="156">
        <f t="shared" si="112"/>
        <v>0</v>
      </c>
      <c r="AE393" s="156">
        <f t="shared" si="112"/>
        <v>0</v>
      </c>
      <c r="AF393" s="156">
        <f t="shared" si="112"/>
        <v>0</v>
      </c>
      <c r="AG393" s="156">
        <f t="shared" si="112"/>
        <v>0</v>
      </c>
      <c r="AH393" s="156">
        <f t="shared" si="112"/>
        <v>0</v>
      </c>
      <c r="AI393" s="156">
        <f t="shared" si="112"/>
        <v>0</v>
      </c>
      <c r="AJ393" s="156">
        <f>SUM(P393:AI393)</f>
        <v>7000</v>
      </c>
    </row>
    <row r="394" spans="1:41">
      <c r="A394" s="623" t="str">
        <f>"Standard "&amp;A387</f>
        <v>Standard Common Area Washers</v>
      </c>
      <c r="B394" s="624"/>
      <c r="C394" s="624"/>
      <c r="D394" s="624"/>
      <c r="E394" s="624"/>
      <c r="F394" s="624"/>
      <c r="G394" s="452">
        <v>20</v>
      </c>
      <c r="H394" s="459" t="s">
        <v>347</v>
      </c>
      <c r="I394" s="454">
        <v>350</v>
      </c>
      <c r="J394" s="156">
        <f>G394*I394</f>
        <v>7000</v>
      </c>
      <c r="K394" s="627"/>
      <c r="L394" s="628"/>
      <c r="M394" s="660"/>
      <c r="N394" s="632"/>
      <c r="O394" s="159">
        <f>IF($B$390=0,J394,0)</f>
        <v>0</v>
      </c>
      <c r="P394" s="156">
        <f t="shared" ref="P394:AI394" si="113">IF(OR(($B$390+YEAR($I$1))=P392,($B$388+$B$390+YEAR($I$1))=P392,($B$388*2+$B$390+YEAR($I$1))=P392,($B$388*3+$B$390+YEAR($I$1))=P392,($B$388*4+$B$390+YEAR($I$1))=P392,($B$388*5+$B$390+YEAR($I$1))=P392),$G$394*$I$394,0)</f>
        <v>0</v>
      </c>
      <c r="Q394" s="156">
        <f t="shared" si="113"/>
        <v>0</v>
      </c>
      <c r="R394" s="156">
        <f t="shared" si="113"/>
        <v>0</v>
      </c>
      <c r="S394" s="156">
        <f t="shared" si="113"/>
        <v>0</v>
      </c>
      <c r="T394" s="156">
        <f t="shared" si="113"/>
        <v>0</v>
      </c>
      <c r="U394" s="156">
        <f t="shared" si="113"/>
        <v>7000</v>
      </c>
      <c r="V394" s="156">
        <f t="shared" si="113"/>
        <v>0</v>
      </c>
      <c r="W394" s="156">
        <f t="shared" si="113"/>
        <v>0</v>
      </c>
      <c r="X394" s="156">
        <f t="shared" si="113"/>
        <v>0</v>
      </c>
      <c r="Y394" s="156">
        <f t="shared" si="113"/>
        <v>0</v>
      </c>
      <c r="Z394" s="156">
        <f t="shared" si="113"/>
        <v>0</v>
      </c>
      <c r="AA394" s="156">
        <f t="shared" si="113"/>
        <v>0</v>
      </c>
      <c r="AB394" s="156">
        <f t="shared" si="113"/>
        <v>0</v>
      </c>
      <c r="AC394" s="156">
        <f t="shared" si="113"/>
        <v>0</v>
      </c>
      <c r="AD394" s="156">
        <f t="shared" si="113"/>
        <v>0</v>
      </c>
      <c r="AE394" s="156">
        <f t="shared" si="113"/>
        <v>0</v>
      </c>
      <c r="AF394" s="156">
        <f t="shared" si="113"/>
        <v>0</v>
      </c>
      <c r="AG394" s="156">
        <f t="shared" si="113"/>
        <v>0</v>
      </c>
      <c r="AH394" s="156">
        <f t="shared" si="113"/>
        <v>0</v>
      </c>
      <c r="AI394" s="156">
        <f t="shared" si="113"/>
        <v>0</v>
      </c>
      <c r="AJ394" s="156">
        <f>SUM(P394:AI394)</f>
        <v>7000</v>
      </c>
      <c r="AK394" s="148" t="s">
        <v>391</v>
      </c>
    </row>
    <row r="395" spans="1:41" ht="14.45" thickBot="1">
      <c r="A395" s="634" t="str">
        <f>"Green Replacement "&amp;A387</f>
        <v>Green Replacement Common Area Washers</v>
      </c>
      <c r="B395" s="635"/>
      <c r="C395" s="635"/>
      <c r="D395" s="635"/>
      <c r="E395" s="635"/>
      <c r="F395" s="635"/>
      <c r="G395" s="202">
        <f>G394</f>
        <v>20</v>
      </c>
      <c r="H395" s="204" t="str">
        <f>H394</f>
        <v>each</v>
      </c>
      <c r="I395" s="455">
        <v>385</v>
      </c>
      <c r="J395" s="161">
        <f>G395*I395</f>
        <v>7700</v>
      </c>
      <c r="K395" s="629"/>
      <c r="L395" s="630"/>
      <c r="M395" s="661"/>
      <c r="N395" s="633"/>
      <c r="O395" s="159">
        <f>IF($B$390=0,J395,0)</f>
        <v>0</v>
      </c>
      <c r="P395" s="156">
        <f t="shared" ref="P395:AI395" si="114">IF(OR(($B$390+YEAR($I$1))=P392,($B$388+$B$390+YEAR($I$1))=P392,($B$388*2+$B$390+YEAR($I$1))=P392,($B$388*3+$B$390+YEAR($I$1))=P392,($B$388*4+$B$390+YEAR($I$1))=P392,($B$388*5+$B$390+YEAR($I$1))=P392),$G$395*$I$395,0)</f>
        <v>0</v>
      </c>
      <c r="Q395" s="156">
        <f t="shared" si="114"/>
        <v>0</v>
      </c>
      <c r="R395" s="156">
        <f t="shared" si="114"/>
        <v>0</v>
      </c>
      <c r="S395" s="156">
        <f t="shared" si="114"/>
        <v>0</v>
      </c>
      <c r="T395" s="156">
        <f t="shared" si="114"/>
        <v>0</v>
      </c>
      <c r="U395" s="156">
        <f t="shared" si="114"/>
        <v>7700</v>
      </c>
      <c r="V395" s="156">
        <f t="shared" si="114"/>
        <v>0</v>
      </c>
      <c r="W395" s="156">
        <f t="shared" si="114"/>
        <v>0</v>
      </c>
      <c r="X395" s="156">
        <f t="shared" si="114"/>
        <v>0</v>
      </c>
      <c r="Y395" s="156">
        <f t="shared" si="114"/>
        <v>0</v>
      </c>
      <c r="Z395" s="156">
        <f t="shared" si="114"/>
        <v>0</v>
      </c>
      <c r="AA395" s="156">
        <f t="shared" si="114"/>
        <v>0</v>
      </c>
      <c r="AB395" s="156">
        <f t="shared" si="114"/>
        <v>0</v>
      </c>
      <c r="AC395" s="156">
        <f t="shared" si="114"/>
        <v>0</v>
      </c>
      <c r="AD395" s="156">
        <f t="shared" si="114"/>
        <v>0</v>
      </c>
      <c r="AE395" s="156">
        <f t="shared" si="114"/>
        <v>0</v>
      </c>
      <c r="AF395" s="156">
        <f t="shared" si="114"/>
        <v>0</v>
      </c>
      <c r="AG395" s="156">
        <f t="shared" si="114"/>
        <v>0</v>
      </c>
      <c r="AH395" s="156">
        <f t="shared" si="114"/>
        <v>0</v>
      </c>
      <c r="AI395" s="156">
        <f t="shared" si="114"/>
        <v>0</v>
      </c>
      <c r="AJ395" s="156">
        <f>SUM(P395:AI395)</f>
        <v>7700</v>
      </c>
      <c r="AK395" s="183">
        <f>IF((AJ395-AJ394)&lt;0,0,(AJ395-AJ394))</f>
        <v>700</v>
      </c>
      <c r="AL395" s="183"/>
      <c r="AM395" s="183"/>
      <c r="AN395" s="183"/>
      <c r="AO395" s="183"/>
    </row>
    <row r="396" spans="1:41" ht="13.15" customHeight="1" thickBot="1"/>
    <row r="397" spans="1:41" ht="14.45" thickBot="1">
      <c r="A397" s="640" t="s">
        <v>467</v>
      </c>
      <c r="B397" s="641"/>
      <c r="C397" s="641"/>
      <c r="D397" s="641"/>
      <c r="E397" s="641"/>
      <c r="F397" s="641"/>
      <c r="G397" s="641"/>
      <c r="H397" s="641"/>
      <c r="I397" s="641"/>
      <c r="J397" s="641"/>
      <c r="K397" s="641"/>
      <c r="L397" s="641"/>
      <c r="M397" s="641"/>
      <c r="N397" s="642"/>
    </row>
    <row r="398" spans="1:41" ht="15">
      <c r="A398" s="164" t="s">
        <v>351</v>
      </c>
      <c r="B398" s="450">
        <v>20</v>
      </c>
      <c r="C398" s="165"/>
      <c r="D398" s="662" t="s">
        <v>272</v>
      </c>
      <c r="E398" s="663"/>
      <c r="F398" s="649"/>
      <c r="G398" s="650"/>
      <c r="H398" s="650"/>
      <c r="I398" s="650"/>
      <c r="J398" s="650"/>
      <c r="K398" s="650"/>
      <c r="L398" s="650"/>
      <c r="M398" s="650"/>
      <c r="N398" s="651"/>
    </row>
    <row r="399" spans="1:41" ht="15.6" thickBot="1">
      <c r="A399" s="163" t="s">
        <v>353</v>
      </c>
      <c r="B399" s="451">
        <v>1997</v>
      </c>
      <c r="C399" s="162"/>
      <c r="D399" s="664"/>
      <c r="E399" s="665"/>
      <c r="F399" s="652"/>
      <c r="G399" s="653"/>
      <c r="H399" s="653"/>
      <c r="I399" s="653"/>
      <c r="J399" s="653"/>
      <c r="K399" s="653"/>
      <c r="L399" s="653"/>
      <c r="M399" s="653"/>
      <c r="N399" s="654"/>
    </row>
    <row r="400" spans="1:41" ht="15.6" thickBot="1">
      <c r="A400" s="171" t="s">
        <v>355</v>
      </c>
      <c r="B400" s="172">
        <f>IF(B398-((YEAR(I1))-B399)&gt;0,(B398-((YEAR(I1))-B399)),0)</f>
        <v>7</v>
      </c>
      <c r="C400" s="173"/>
      <c r="D400" s="666"/>
      <c r="E400" s="667"/>
      <c r="F400" s="643"/>
      <c r="G400" s="644"/>
      <c r="H400" s="644"/>
      <c r="I400" s="644"/>
      <c r="J400" s="644"/>
      <c r="K400" s="644"/>
      <c r="L400" s="644"/>
      <c r="M400" s="644"/>
      <c r="N400" s="645"/>
      <c r="O400" s="640" t="str">
        <f>A397</f>
        <v>Common Area Dryers</v>
      </c>
      <c r="P400" s="641"/>
      <c r="Q400" s="641"/>
      <c r="R400" s="641"/>
      <c r="S400" s="641"/>
      <c r="T400" s="641"/>
      <c r="U400" s="641"/>
      <c r="V400" s="641"/>
      <c r="W400" s="641"/>
      <c r="X400" s="641"/>
      <c r="Y400" s="642"/>
      <c r="Z400" s="640" t="str">
        <f>A397</f>
        <v>Common Area Dryers</v>
      </c>
      <c r="AA400" s="641"/>
      <c r="AB400" s="641"/>
      <c r="AC400" s="641"/>
      <c r="AD400" s="641"/>
      <c r="AE400" s="641"/>
      <c r="AF400" s="641"/>
      <c r="AG400" s="641"/>
      <c r="AH400" s="641"/>
      <c r="AI400" s="641"/>
      <c r="AJ400" s="642"/>
    </row>
    <row r="401" spans="1:41">
      <c r="A401" s="646" t="s">
        <v>357</v>
      </c>
      <c r="B401" s="647"/>
      <c r="C401" s="647"/>
      <c r="D401" s="636"/>
      <c r="E401" s="636"/>
      <c r="F401" s="636"/>
      <c r="G401" s="636" t="s">
        <v>358</v>
      </c>
      <c r="H401" s="636" t="s">
        <v>359</v>
      </c>
      <c r="I401" s="636" t="s">
        <v>360</v>
      </c>
      <c r="J401" s="636" t="s">
        <v>361</v>
      </c>
      <c r="K401" s="636" t="s">
        <v>362</v>
      </c>
      <c r="L401" s="636" t="s">
        <v>363</v>
      </c>
      <c r="M401" s="636" t="s">
        <v>364</v>
      </c>
      <c r="N401" s="638" t="s">
        <v>365</v>
      </c>
      <c r="O401" s="672" t="s">
        <v>366</v>
      </c>
      <c r="P401" s="167" t="s">
        <v>367</v>
      </c>
      <c r="Q401" s="167" t="s">
        <v>368</v>
      </c>
      <c r="R401" s="167" t="s">
        <v>369</v>
      </c>
      <c r="S401" s="167" t="s">
        <v>370</v>
      </c>
      <c r="T401" s="167" t="s">
        <v>371</v>
      </c>
      <c r="U401" s="167" t="s">
        <v>372</v>
      </c>
      <c r="V401" s="167" t="s">
        <v>373</v>
      </c>
      <c r="W401" s="167" t="s">
        <v>374</v>
      </c>
      <c r="X401" s="167" t="s">
        <v>375</v>
      </c>
      <c r="Y401" s="168" t="s">
        <v>376</v>
      </c>
      <c r="Z401" s="178" t="s">
        <v>377</v>
      </c>
      <c r="AA401" s="179" t="s">
        <v>378</v>
      </c>
      <c r="AB401" s="179" t="s">
        <v>379</v>
      </c>
      <c r="AC401" s="179" t="s">
        <v>380</v>
      </c>
      <c r="AD401" s="179" t="s">
        <v>381</v>
      </c>
      <c r="AE401" s="179" t="s">
        <v>382</v>
      </c>
      <c r="AF401" s="179" t="s">
        <v>383</v>
      </c>
      <c r="AG401" s="179" t="s">
        <v>384</v>
      </c>
      <c r="AH401" s="179" t="s">
        <v>385</v>
      </c>
      <c r="AI401" s="180" t="s">
        <v>386</v>
      </c>
      <c r="AJ401" s="674" t="s">
        <v>387</v>
      </c>
    </row>
    <row r="402" spans="1:41">
      <c r="A402" s="648"/>
      <c r="B402" s="637"/>
      <c r="C402" s="637"/>
      <c r="D402" s="637"/>
      <c r="E402" s="637"/>
      <c r="F402" s="637"/>
      <c r="G402" s="637"/>
      <c r="H402" s="637"/>
      <c r="I402" s="637"/>
      <c r="J402" s="637"/>
      <c r="K402" s="637"/>
      <c r="L402" s="637"/>
      <c r="M402" s="637"/>
      <c r="N402" s="639"/>
      <c r="O402" s="673"/>
      <c r="P402" s="166">
        <f>YEAR($I$1)+1</f>
        <v>2011</v>
      </c>
      <c r="Q402" s="166">
        <f>YEAR($I$1)+2</f>
        <v>2012</v>
      </c>
      <c r="R402" s="166">
        <f>YEAR($I$1)+3</f>
        <v>2013</v>
      </c>
      <c r="S402" s="166">
        <f>YEAR($I$1)+4</f>
        <v>2014</v>
      </c>
      <c r="T402" s="166">
        <f>YEAR($I$1)+5</f>
        <v>2015</v>
      </c>
      <c r="U402" s="166">
        <f>YEAR($I$1)+6</f>
        <v>2016</v>
      </c>
      <c r="V402" s="166">
        <f>YEAR($I$1)+7</f>
        <v>2017</v>
      </c>
      <c r="W402" s="166">
        <f>YEAR($I$1)+8</f>
        <v>2018</v>
      </c>
      <c r="X402" s="166">
        <f>YEAR($I$1)+9</f>
        <v>2019</v>
      </c>
      <c r="Y402" s="169">
        <f>YEAR($I$1)+10</f>
        <v>2020</v>
      </c>
      <c r="Z402" s="174">
        <f>YEAR($I$1)+11</f>
        <v>2021</v>
      </c>
      <c r="AA402" s="166">
        <f>YEAR($I$1)+12</f>
        <v>2022</v>
      </c>
      <c r="AB402" s="166">
        <f>YEAR($I$1)+13</f>
        <v>2023</v>
      </c>
      <c r="AC402" s="166">
        <f>YEAR($I$1)+14</f>
        <v>2024</v>
      </c>
      <c r="AD402" s="166">
        <f>YEAR($I$1)+15</f>
        <v>2025</v>
      </c>
      <c r="AE402" s="166">
        <f>YEAR($I$1)+16</f>
        <v>2026</v>
      </c>
      <c r="AF402" s="166">
        <f>YEAR($I$1)+17</f>
        <v>2027</v>
      </c>
      <c r="AG402" s="166">
        <f>YEAR($I$1)+18</f>
        <v>2028</v>
      </c>
      <c r="AH402" s="166">
        <f>YEAR($I$1)+19</f>
        <v>2029</v>
      </c>
      <c r="AI402" s="175">
        <f>YEAR($I$1)+20</f>
        <v>2030</v>
      </c>
      <c r="AJ402" s="675"/>
    </row>
    <row r="403" spans="1:41" hidden="1">
      <c r="A403" s="623" t="str">
        <f>"Existing "&amp;A397</f>
        <v>Existing Common Area Dryers</v>
      </c>
      <c r="B403" s="624"/>
      <c r="C403" s="624"/>
      <c r="D403" s="624"/>
      <c r="E403" s="624"/>
      <c r="F403" s="624"/>
      <c r="G403" s="170">
        <v>20</v>
      </c>
      <c r="H403" s="154" t="s">
        <v>347</v>
      </c>
      <c r="I403" s="155">
        <v>500</v>
      </c>
      <c r="J403" s="156">
        <f>G403*I403</f>
        <v>10000</v>
      </c>
      <c r="K403" s="625" t="s">
        <v>390</v>
      </c>
      <c r="L403" s="626"/>
      <c r="M403" s="659" t="str">
        <f>IF(OR(ISERROR(B399+B398*(1-(Controls!$B$28))),(B399+B398*(1-(Controls!$B$28)))=0),"",IF((B399+B398*(1-(Controls!$B$28)))&lt;=StartInput!$F$25,"Replace","Evaluate"))</f>
        <v>Evaluate</v>
      </c>
      <c r="N403" s="631" t="s">
        <v>205</v>
      </c>
      <c r="O403" s="159">
        <f>IF($B$400=0,J403,0)</f>
        <v>0</v>
      </c>
      <c r="P403" s="156">
        <f t="shared" ref="P403:AI403" si="115">IF(OR(($B$400+YEAR($I$1))=P402,($B$398+$B$400+YEAR($I$1))=P402,($B$398*2+$B$400+YEAR($I$1))=P402,($B$398*3+$B$400+YEAR($I$1))=P402,($B$398*4+$B$400+YEAR($I$1))=P402,($B$398*5+$B$400+YEAR($I$1))=P402),$G$403*$I$403,0)</f>
        <v>0</v>
      </c>
      <c r="Q403" s="156">
        <f t="shared" si="115"/>
        <v>0</v>
      </c>
      <c r="R403" s="156">
        <f t="shared" si="115"/>
        <v>0</v>
      </c>
      <c r="S403" s="156">
        <f t="shared" si="115"/>
        <v>0</v>
      </c>
      <c r="T403" s="156">
        <f t="shared" si="115"/>
        <v>0</v>
      </c>
      <c r="U403" s="156">
        <f t="shared" si="115"/>
        <v>0</v>
      </c>
      <c r="V403" s="156">
        <f t="shared" si="115"/>
        <v>10000</v>
      </c>
      <c r="W403" s="156">
        <f t="shared" si="115"/>
        <v>0</v>
      </c>
      <c r="X403" s="156">
        <f t="shared" si="115"/>
        <v>0</v>
      </c>
      <c r="Y403" s="156">
        <f t="shared" si="115"/>
        <v>0</v>
      </c>
      <c r="Z403" s="156">
        <f t="shared" si="115"/>
        <v>0</v>
      </c>
      <c r="AA403" s="156">
        <f t="shared" si="115"/>
        <v>0</v>
      </c>
      <c r="AB403" s="156">
        <f t="shared" si="115"/>
        <v>0</v>
      </c>
      <c r="AC403" s="156">
        <f t="shared" si="115"/>
        <v>0</v>
      </c>
      <c r="AD403" s="156">
        <f t="shared" si="115"/>
        <v>0</v>
      </c>
      <c r="AE403" s="156">
        <f t="shared" si="115"/>
        <v>0</v>
      </c>
      <c r="AF403" s="156">
        <f t="shared" si="115"/>
        <v>0</v>
      </c>
      <c r="AG403" s="156">
        <f t="shared" si="115"/>
        <v>0</v>
      </c>
      <c r="AH403" s="156">
        <f t="shared" si="115"/>
        <v>0</v>
      </c>
      <c r="AI403" s="156">
        <f t="shared" si="115"/>
        <v>0</v>
      </c>
      <c r="AJ403" s="156">
        <f>SUM(P403:AI403)</f>
        <v>10000</v>
      </c>
    </row>
    <row r="404" spans="1:41">
      <c r="A404" s="623" t="str">
        <f>"Standard "&amp;A397</f>
        <v>Standard Common Area Dryers</v>
      </c>
      <c r="B404" s="624"/>
      <c r="C404" s="624"/>
      <c r="D404" s="624"/>
      <c r="E404" s="624"/>
      <c r="F404" s="624"/>
      <c r="G404" s="452">
        <v>20</v>
      </c>
      <c r="H404" s="459" t="s">
        <v>347</v>
      </c>
      <c r="I404" s="454">
        <v>500</v>
      </c>
      <c r="J404" s="156">
        <f>G404*I404</f>
        <v>10000</v>
      </c>
      <c r="K404" s="627"/>
      <c r="L404" s="628"/>
      <c r="M404" s="660"/>
      <c r="N404" s="632"/>
      <c r="O404" s="159">
        <f>IF($B$400=0,J404,0)</f>
        <v>0</v>
      </c>
      <c r="P404" s="156">
        <f t="shared" ref="P404:AI404" si="116">IF(OR(($B$400+YEAR($I$1))=P402,($B$398+$B$400+YEAR($I$1))=P402,($B$398*2+$B$400+YEAR($I$1))=P402,($B$398*3+$B$400+YEAR($I$1))=P402,($B$398*4+$B$400+YEAR($I$1))=P402,($B$398*5+$B$400+YEAR($I$1))=P402),$G$404*$I$404,0)</f>
        <v>0</v>
      </c>
      <c r="Q404" s="156">
        <f t="shared" si="116"/>
        <v>0</v>
      </c>
      <c r="R404" s="156">
        <f t="shared" si="116"/>
        <v>0</v>
      </c>
      <c r="S404" s="156">
        <f t="shared" si="116"/>
        <v>0</v>
      </c>
      <c r="T404" s="156">
        <f t="shared" si="116"/>
        <v>0</v>
      </c>
      <c r="U404" s="156">
        <f t="shared" si="116"/>
        <v>0</v>
      </c>
      <c r="V404" s="156">
        <f t="shared" si="116"/>
        <v>10000</v>
      </c>
      <c r="W404" s="156">
        <f t="shared" si="116"/>
        <v>0</v>
      </c>
      <c r="X404" s="156">
        <f t="shared" si="116"/>
        <v>0</v>
      </c>
      <c r="Y404" s="156">
        <f t="shared" si="116"/>
        <v>0</v>
      </c>
      <c r="Z404" s="156">
        <f t="shared" si="116"/>
        <v>0</v>
      </c>
      <c r="AA404" s="156">
        <f t="shared" si="116"/>
        <v>0</v>
      </c>
      <c r="AB404" s="156">
        <f t="shared" si="116"/>
        <v>0</v>
      </c>
      <c r="AC404" s="156">
        <f t="shared" si="116"/>
        <v>0</v>
      </c>
      <c r="AD404" s="156">
        <f t="shared" si="116"/>
        <v>0</v>
      </c>
      <c r="AE404" s="156">
        <f t="shared" si="116"/>
        <v>0</v>
      </c>
      <c r="AF404" s="156">
        <f t="shared" si="116"/>
        <v>0</v>
      </c>
      <c r="AG404" s="156">
        <f t="shared" si="116"/>
        <v>0</v>
      </c>
      <c r="AH404" s="156">
        <f t="shared" si="116"/>
        <v>0</v>
      </c>
      <c r="AI404" s="156">
        <f t="shared" si="116"/>
        <v>0</v>
      </c>
      <c r="AJ404" s="156">
        <f>SUM(P404:AI404)</f>
        <v>10000</v>
      </c>
      <c r="AK404" s="148" t="s">
        <v>391</v>
      </c>
    </row>
    <row r="405" spans="1:41" ht="14.45" thickBot="1">
      <c r="A405" s="634" t="str">
        <f>"Green Replacement "&amp;A397</f>
        <v>Green Replacement Common Area Dryers</v>
      </c>
      <c r="B405" s="635"/>
      <c r="C405" s="635"/>
      <c r="D405" s="635"/>
      <c r="E405" s="635"/>
      <c r="F405" s="635"/>
      <c r="G405" s="202">
        <f>G404</f>
        <v>20</v>
      </c>
      <c r="H405" s="204" t="str">
        <f>H404</f>
        <v>each</v>
      </c>
      <c r="I405" s="455">
        <v>540</v>
      </c>
      <c r="J405" s="161">
        <f>G405*I405</f>
        <v>10800</v>
      </c>
      <c r="K405" s="629"/>
      <c r="L405" s="630"/>
      <c r="M405" s="661"/>
      <c r="N405" s="633"/>
      <c r="O405" s="159">
        <f>IF($B$400=0,J405,0)</f>
        <v>0</v>
      </c>
      <c r="P405" s="156">
        <f t="shared" ref="P405:AI405" si="117">IF(OR(($B$400+YEAR($I$1))=P402,($B$398+$B$400+YEAR($I$1))=P402,($B$398*2+$B$400+YEAR($I$1))=P402,($B$398*3+$B$400+YEAR($I$1))=P402,($B$398*4+$B$400+YEAR($I$1))=P402,($B$398*5+$B$400+YEAR($I$1))=P402),$G$405*$I$405,0)</f>
        <v>0</v>
      </c>
      <c r="Q405" s="156">
        <f t="shared" si="117"/>
        <v>0</v>
      </c>
      <c r="R405" s="156">
        <f t="shared" si="117"/>
        <v>0</v>
      </c>
      <c r="S405" s="156">
        <f t="shared" si="117"/>
        <v>0</v>
      </c>
      <c r="T405" s="156">
        <f t="shared" si="117"/>
        <v>0</v>
      </c>
      <c r="U405" s="156">
        <f t="shared" si="117"/>
        <v>0</v>
      </c>
      <c r="V405" s="156">
        <f t="shared" si="117"/>
        <v>10800</v>
      </c>
      <c r="W405" s="156">
        <f t="shared" si="117"/>
        <v>0</v>
      </c>
      <c r="X405" s="156">
        <f t="shared" si="117"/>
        <v>0</v>
      </c>
      <c r="Y405" s="156">
        <f t="shared" si="117"/>
        <v>0</v>
      </c>
      <c r="Z405" s="156">
        <f t="shared" si="117"/>
        <v>0</v>
      </c>
      <c r="AA405" s="156">
        <f t="shared" si="117"/>
        <v>0</v>
      </c>
      <c r="AB405" s="156">
        <f t="shared" si="117"/>
        <v>0</v>
      </c>
      <c r="AC405" s="156">
        <f t="shared" si="117"/>
        <v>0</v>
      </c>
      <c r="AD405" s="156">
        <f t="shared" si="117"/>
        <v>0</v>
      </c>
      <c r="AE405" s="156">
        <f t="shared" si="117"/>
        <v>0</v>
      </c>
      <c r="AF405" s="156">
        <f t="shared" si="117"/>
        <v>0</v>
      </c>
      <c r="AG405" s="156">
        <f t="shared" si="117"/>
        <v>0</v>
      </c>
      <c r="AH405" s="156">
        <f t="shared" si="117"/>
        <v>0</v>
      </c>
      <c r="AI405" s="156">
        <f t="shared" si="117"/>
        <v>0</v>
      </c>
      <c r="AJ405" s="156">
        <f>SUM(P405:AI405)</f>
        <v>10800</v>
      </c>
      <c r="AK405" s="183">
        <f>IF((AJ405-AJ404)&lt;0,0,(AJ405-AJ404))</f>
        <v>800</v>
      </c>
      <c r="AL405" s="183"/>
      <c r="AM405" s="183"/>
      <c r="AN405" s="183"/>
      <c r="AO405" s="183"/>
    </row>
    <row r="406" spans="1:41" ht="13.15" customHeight="1" thickBot="1"/>
    <row r="407" spans="1:41" ht="14.45" thickBot="1">
      <c r="A407" s="640" t="s">
        <v>468</v>
      </c>
      <c r="B407" s="641"/>
      <c r="C407" s="641"/>
      <c r="D407" s="641"/>
      <c r="E407" s="641"/>
      <c r="F407" s="641"/>
      <c r="G407" s="641"/>
      <c r="H407" s="641"/>
      <c r="I407" s="641"/>
      <c r="J407" s="641"/>
      <c r="K407" s="641"/>
      <c r="L407" s="641"/>
      <c r="M407" s="641"/>
      <c r="N407" s="642"/>
    </row>
    <row r="408" spans="1:41" ht="15">
      <c r="A408" s="164" t="s">
        <v>351</v>
      </c>
      <c r="B408" s="450">
        <v>12</v>
      </c>
      <c r="C408" s="165"/>
      <c r="D408" s="662" t="s">
        <v>272</v>
      </c>
      <c r="E408" s="663"/>
      <c r="F408" s="649"/>
      <c r="G408" s="650"/>
      <c r="H408" s="650"/>
      <c r="I408" s="650"/>
      <c r="J408" s="650"/>
      <c r="K408" s="650"/>
      <c r="L408" s="650"/>
      <c r="M408" s="650"/>
      <c r="N408" s="651"/>
    </row>
    <row r="409" spans="1:41" ht="15.6" thickBot="1">
      <c r="A409" s="163" t="s">
        <v>353</v>
      </c>
      <c r="B409" s="451">
        <v>1998</v>
      </c>
      <c r="C409" s="162"/>
      <c r="D409" s="664"/>
      <c r="E409" s="665"/>
      <c r="F409" s="652"/>
      <c r="G409" s="653"/>
      <c r="H409" s="653"/>
      <c r="I409" s="653"/>
      <c r="J409" s="653"/>
      <c r="K409" s="653"/>
      <c r="L409" s="653"/>
      <c r="M409" s="653"/>
      <c r="N409" s="654"/>
    </row>
    <row r="410" spans="1:41" ht="15.6" thickBot="1">
      <c r="A410" s="171" t="s">
        <v>355</v>
      </c>
      <c r="B410" s="172">
        <f>IF(B408-((YEAR(I1))-B409)&gt;0,(B408-((YEAR(I1))-B409)),0)</f>
        <v>0</v>
      </c>
      <c r="C410" s="173"/>
      <c r="D410" s="666"/>
      <c r="E410" s="667"/>
      <c r="F410" s="643"/>
      <c r="G410" s="644"/>
      <c r="H410" s="644"/>
      <c r="I410" s="644"/>
      <c r="J410" s="644"/>
      <c r="K410" s="644"/>
      <c r="L410" s="644"/>
      <c r="M410" s="644"/>
      <c r="N410" s="645"/>
      <c r="O410" s="640" t="str">
        <f>A407</f>
        <v>Common Facilities Kitchen</v>
      </c>
      <c r="P410" s="641"/>
      <c r="Q410" s="641"/>
      <c r="R410" s="641"/>
      <c r="S410" s="641"/>
      <c r="T410" s="641"/>
      <c r="U410" s="641"/>
      <c r="V410" s="641"/>
      <c r="W410" s="641"/>
      <c r="X410" s="641"/>
      <c r="Y410" s="642"/>
      <c r="Z410" s="640" t="str">
        <f>A407</f>
        <v>Common Facilities Kitchen</v>
      </c>
      <c r="AA410" s="641"/>
      <c r="AB410" s="641"/>
      <c r="AC410" s="641"/>
      <c r="AD410" s="641"/>
      <c r="AE410" s="641"/>
      <c r="AF410" s="641"/>
      <c r="AG410" s="641"/>
      <c r="AH410" s="641"/>
      <c r="AI410" s="641"/>
      <c r="AJ410" s="642"/>
    </row>
    <row r="411" spans="1:41">
      <c r="A411" s="646" t="s">
        <v>357</v>
      </c>
      <c r="B411" s="647"/>
      <c r="C411" s="647"/>
      <c r="D411" s="636"/>
      <c r="E411" s="636"/>
      <c r="F411" s="636"/>
      <c r="G411" s="636" t="s">
        <v>358</v>
      </c>
      <c r="H411" s="636" t="s">
        <v>359</v>
      </c>
      <c r="I411" s="636" t="s">
        <v>360</v>
      </c>
      <c r="J411" s="636" t="s">
        <v>361</v>
      </c>
      <c r="K411" s="636" t="s">
        <v>362</v>
      </c>
      <c r="L411" s="636" t="s">
        <v>363</v>
      </c>
      <c r="M411" s="636" t="s">
        <v>364</v>
      </c>
      <c r="N411" s="638" t="s">
        <v>365</v>
      </c>
      <c r="O411" s="672" t="s">
        <v>366</v>
      </c>
      <c r="P411" s="167" t="s">
        <v>367</v>
      </c>
      <c r="Q411" s="167" t="s">
        <v>368</v>
      </c>
      <c r="R411" s="167" t="s">
        <v>369</v>
      </c>
      <c r="S411" s="167" t="s">
        <v>370</v>
      </c>
      <c r="T411" s="167" t="s">
        <v>371</v>
      </c>
      <c r="U411" s="167" t="s">
        <v>372</v>
      </c>
      <c r="V411" s="167" t="s">
        <v>373</v>
      </c>
      <c r="W411" s="167" t="s">
        <v>374</v>
      </c>
      <c r="X411" s="167" t="s">
        <v>375</v>
      </c>
      <c r="Y411" s="168" t="s">
        <v>376</v>
      </c>
      <c r="Z411" s="178" t="s">
        <v>377</v>
      </c>
      <c r="AA411" s="179" t="s">
        <v>378</v>
      </c>
      <c r="AB411" s="179" t="s">
        <v>379</v>
      </c>
      <c r="AC411" s="179" t="s">
        <v>380</v>
      </c>
      <c r="AD411" s="179" t="s">
        <v>381</v>
      </c>
      <c r="AE411" s="179" t="s">
        <v>382</v>
      </c>
      <c r="AF411" s="179" t="s">
        <v>383</v>
      </c>
      <c r="AG411" s="179" t="s">
        <v>384</v>
      </c>
      <c r="AH411" s="179" t="s">
        <v>385</v>
      </c>
      <c r="AI411" s="180" t="s">
        <v>386</v>
      </c>
      <c r="AJ411" s="674" t="s">
        <v>387</v>
      </c>
    </row>
    <row r="412" spans="1:41">
      <c r="A412" s="648"/>
      <c r="B412" s="637"/>
      <c r="C412" s="637"/>
      <c r="D412" s="637"/>
      <c r="E412" s="637"/>
      <c r="F412" s="637"/>
      <c r="G412" s="637"/>
      <c r="H412" s="637"/>
      <c r="I412" s="637"/>
      <c r="J412" s="637"/>
      <c r="K412" s="637"/>
      <c r="L412" s="637"/>
      <c r="M412" s="637"/>
      <c r="N412" s="639"/>
      <c r="O412" s="673"/>
      <c r="P412" s="166">
        <f>YEAR($I$1)+1</f>
        <v>2011</v>
      </c>
      <c r="Q412" s="166">
        <f>YEAR($I$1)+2</f>
        <v>2012</v>
      </c>
      <c r="R412" s="166">
        <f>YEAR($I$1)+3</f>
        <v>2013</v>
      </c>
      <c r="S412" s="166">
        <f>YEAR($I$1)+4</f>
        <v>2014</v>
      </c>
      <c r="T412" s="166">
        <f>YEAR($I$1)+5</f>
        <v>2015</v>
      </c>
      <c r="U412" s="166">
        <f>YEAR($I$1)+6</f>
        <v>2016</v>
      </c>
      <c r="V412" s="166">
        <f>YEAR($I$1)+7</f>
        <v>2017</v>
      </c>
      <c r="W412" s="166">
        <f>YEAR($I$1)+8</f>
        <v>2018</v>
      </c>
      <c r="X412" s="166">
        <f>YEAR($I$1)+9</f>
        <v>2019</v>
      </c>
      <c r="Y412" s="169">
        <f>YEAR($I$1)+10</f>
        <v>2020</v>
      </c>
      <c r="Z412" s="174">
        <f>YEAR($I$1)+11</f>
        <v>2021</v>
      </c>
      <c r="AA412" s="166">
        <f>YEAR($I$1)+12</f>
        <v>2022</v>
      </c>
      <c r="AB412" s="166">
        <f>YEAR($I$1)+13</f>
        <v>2023</v>
      </c>
      <c r="AC412" s="166">
        <f>YEAR($I$1)+14</f>
        <v>2024</v>
      </c>
      <c r="AD412" s="166">
        <f>YEAR($I$1)+15</f>
        <v>2025</v>
      </c>
      <c r="AE412" s="166">
        <f>YEAR($I$1)+16</f>
        <v>2026</v>
      </c>
      <c r="AF412" s="166">
        <f>YEAR($I$1)+17</f>
        <v>2027</v>
      </c>
      <c r="AG412" s="166">
        <f>YEAR($I$1)+18</f>
        <v>2028</v>
      </c>
      <c r="AH412" s="166">
        <f>YEAR($I$1)+19</f>
        <v>2029</v>
      </c>
      <c r="AI412" s="175">
        <f>YEAR($I$1)+20</f>
        <v>2030</v>
      </c>
      <c r="AJ412" s="675"/>
    </row>
    <row r="413" spans="1:41" hidden="1">
      <c r="A413" s="623" t="str">
        <f>"Existing "&amp;A407</f>
        <v>Existing Common Facilities Kitchen</v>
      </c>
      <c r="B413" s="624"/>
      <c r="C413" s="624"/>
      <c r="D413" s="624"/>
      <c r="E413" s="624"/>
      <c r="F413" s="624"/>
      <c r="G413" s="170">
        <v>1</v>
      </c>
      <c r="H413" s="154" t="s">
        <v>339</v>
      </c>
      <c r="I413" s="155">
        <v>5400</v>
      </c>
      <c r="J413" s="156">
        <f>G413*I413</f>
        <v>5400</v>
      </c>
      <c r="K413" s="625" t="s">
        <v>390</v>
      </c>
      <c r="L413" s="626"/>
      <c r="M413" s="659" t="str">
        <f>IF(OR(ISERROR(B409+B408*(1-(Controls!$B$28))),(B409+B408*(1-(Controls!$B$28)))=0),"",IF((B409+B408*(1-(Controls!$B$28)))&lt;=StartInput!$F$25,"Replace","Evaluate"))</f>
        <v>Replace</v>
      </c>
      <c r="N413" s="631" t="s">
        <v>205</v>
      </c>
      <c r="O413" s="159">
        <f>IF($B$410=0,J413,0)</f>
        <v>5400</v>
      </c>
      <c r="P413" s="156">
        <f t="shared" ref="P413:AI413" si="118">IF(OR(($B$410+YEAR($I$1))=P412,($B$408+$B$410+YEAR($I$1))=P412,($B$408*2+$B$410+YEAR($I$1))=P412,($B$408*3+$B$410+YEAR($I$1))=P412,($B$408*4+$B$410+YEAR($I$1))=P412,($B$408*5+$B$410+YEAR($I$1))=P412),$G$413*$I$413,0)</f>
        <v>0</v>
      </c>
      <c r="Q413" s="156">
        <f t="shared" si="118"/>
        <v>0</v>
      </c>
      <c r="R413" s="156">
        <f t="shared" si="118"/>
        <v>0</v>
      </c>
      <c r="S413" s="156">
        <f t="shared" si="118"/>
        <v>0</v>
      </c>
      <c r="T413" s="156">
        <f t="shared" si="118"/>
        <v>0</v>
      </c>
      <c r="U413" s="156">
        <f t="shared" si="118"/>
        <v>0</v>
      </c>
      <c r="V413" s="156">
        <f t="shared" si="118"/>
        <v>0</v>
      </c>
      <c r="W413" s="156">
        <f t="shared" si="118"/>
        <v>0</v>
      </c>
      <c r="X413" s="156">
        <f t="shared" si="118"/>
        <v>0</v>
      </c>
      <c r="Y413" s="156">
        <f t="shared" si="118"/>
        <v>0</v>
      </c>
      <c r="Z413" s="156">
        <f t="shared" si="118"/>
        <v>0</v>
      </c>
      <c r="AA413" s="156">
        <f t="shared" si="118"/>
        <v>5400</v>
      </c>
      <c r="AB413" s="156">
        <f t="shared" si="118"/>
        <v>0</v>
      </c>
      <c r="AC413" s="156">
        <f t="shared" si="118"/>
        <v>0</v>
      </c>
      <c r="AD413" s="156">
        <f t="shared" si="118"/>
        <v>0</v>
      </c>
      <c r="AE413" s="156">
        <f t="shared" si="118"/>
        <v>0</v>
      </c>
      <c r="AF413" s="156">
        <f t="shared" si="118"/>
        <v>0</v>
      </c>
      <c r="AG413" s="156">
        <f t="shared" si="118"/>
        <v>0</v>
      </c>
      <c r="AH413" s="156">
        <f t="shared" si="118"/>
        <v>0</v>
      </c>
      <c r="AI413" s="156">
        <f t="shared" si="118"/>
        <v>0</v>
      </c>
      <c r="AJ413" s="156">
        <f>SUM(P413:AI413)</f>
        <v>5400</v>
      </c>
    </row>
    <row r="414" spans="1:41">
      <c r="A414" s="623" t="str">
        <f>"Standard "&amp;A407</f>
        <v>Standard Common Facilities Kitchen</v>
      </c>
      <c r="B414" s="624"/>
      <c r="C414" s="624"/>
      <c r="D414" s="624"/>
      <c r="E414" s="624"/>
      <c r="F414" s="624"/>
      <c r="G414" s="452">
        <v>1</v>
      </c>
      <c r="H414" s="459" t="s">
        <v>339</v>
      </c>
      <c r="I414" s="454">
        <v>5400</v>
      </c>
      <c r="J414" s="156">
        <f>G414*I414</f>
        <v>5400</v>
      </c>
      <c r="K414" s="627"/>
      <c r="L414" s="628"/>
      <c r="M414" s="660"/>
      <c r="N414" s="632"/>
      <c r="O414" s="159">
        <f>IF($B$410=0,J414,0)</f>
        <v>5400</v>
      </c>
      <c r="P414" s="156">
        <f t="shared" ref="P414:AI414" si="119">IF(OR(($B$410+YEAR($I$1))=P412,($B$408+$B$410+YEAR($I$1))=P412,($B$408*2+$B$410+YEAR($I$1))=P412,($B$408*3+$B$410+YEAR($I$1))=P412,($B$408*4+$B$410+YEAR($I$1))=P412,($B$408*5+$B$410+YEAR($I$1))=P412),$G$414*$I$414,0)</f>
        <v>0</v>
      </c>
      <c r="Q414" s="156">
        <f t="shared" si="119"/>
        <v>0</v>
      </c>
      <c r="R414" s="156">
        <f t="shared" si="119"/>
        <v>0</v>
      </c>
      <c r="S414" s="156">
        <f t="shared" si="119"/>
        <v>0</v>
      </c>
      <c r="T414" s="156">
        <f t="shared" si="119"/>
        <v>0</v>
      </c>
      <c r="U414" s="156">
        <f t="shared" si="119"/>
        <v>0</v>
      </c>
      <c r="V414" s="156">
        <f t="shared" si="119"/>
        <v>0</v>
      </c>
      <c r="W414" s="156">
        <f t="shared" si="119"/>
        <v>0</v>
      </c>
      <c r="X414" s="156">
        <f t="shared" si="119"/>
        <v>0</v>
      </c>
      <c r="Y414" s="156">
        <f t="shared" si="119"/>
        <v>0</v>
      </c>
      <c r="Z414" s="156">
        <f t="shared" si="119"/>
        <v>0</v>
      </c>
      <c r="AA414" s="156">
        <f t="shared" si="119"/>
        <v>5400</v>
      </c>
      <c r="AB414" s="156">
        <f t="shared" si="119"/>
        <v>0</v>
      </c>
      <c r="AC414" s="156">
        <f t="shared" si="119"/>
        <v>0</v>
      </c>
      <c r="AD414" s="156">
        <f t="shared" si="119"/>
        <v>0</v>
      </c>
      <c r="AE414" s="156">
        <f t="shared" si="119"/>
        <v>0</v>
      </c>
      <c r="AF414" s="156">
        <f t="shared" si="119"/>
        <v>0</v>
      </c>
      <c r="AG414" s="156">
        <f t="shared" si="119"/>
        <v>0</v>
      </c>
      <c r="AH414" s="156">
        <f t="shared" si="119"/>
        <v>0</v>
      </c>
      <c r="AI414" s="156">
        <f t="shared" si="119"/>
        <v>0</v>
      </c>
      <c r="AJ414" s="156">
        <f>SUM(P414:AI414)</f>
        <v>5400</v>
      </c>
      <c r="AK414" s="148" t="s">
        <v>391</v>
      </c>
    </row>
    <row r="415" spans="1:41" ht="14.45" thickBot="1">
      <c r="A415" s="634" t="str">
        <f>"Green Replacement "&amp;A407</f>
        <v>Green Replacement Common Facilities Kitchen</v>
      </c>
      <c r="B415" s="635"/>
      <c r="C415" s="635"/>
      <c r="D415" s="635"/>
      <c r="E415" s="635"/>
      <c r="F415" s="635"/>
      <c r="G415" s="202">
        <f>G414</f>
        <v>1</v>
      </c>
      <c r="H415" s="204" t="str">
        <f>H414</f>
        <v>LUMP SUM</v>
      </c>
      <c r="I415" s="455">
        <v>5700</v>
      </c>
      <c r="J415" s="161">
        <f>G415*I415</f>
        <v>5700</v>
      </c>
      <c r="K415" s="629"/>
      <c r="L415" s="630"/>
      <c r="M415" s="661"/>
      <c r="N415" s="633"/>
      <c r="O415" s="159">
        <f>IF($B$410=0,J415,0)</f>
        <v>5700</v>
      </c>
      <c r="P415" s="156">
        <f t="shared" ref="P415:AI415" si="120">IF(OR(($B$410+YEAR($I$1))=P412,($B$408+$B$410+YEAR($I$1))=P412,($B$408*2+$B$410+YEAR($I$1))=P412,($B$408*3+$B$410+YEAR($I$1))=P412,($B$408*4+$B$410+YEAR($I$1))=P412,($B$408*5+$B$410+YEAR($I$1))=P412),$G$415*$I$415,0)</f>
        <v>0</v>
      </c>
      <c r="Q415" s="156">
        <f t="shared" si="120"/>
        <v>0</v>
      </c>
      <c r="R415" s="156">
        <f t="shared" si="120"/>
        <v>0</v>
      </c>
      <c r="S415" s="156">
        <f t="shared" si="120"/>
        <v>0</v>
      </c>
      <c r="T415" s="156">
        <f t="shared" si="120"/>
        <v>0</v>
      </c>
      <c r="U415" s="156">
        <f t="shared" si="120"/>
        <v>0</v>
      </c>
      <c r="V415" s="156">
        <f t="shared" si="120"/>
        <v>0</v>
      </c>
      <c r="W415" s="156">
        <f t="shared" si="120"/>
        <v>0</v>
      </c>
      <c r="X415" s="156">
        <f t="shared" si="120"/>
        <v>0</v>
      </c>
      <c r="Y415" s="156">
        <f t="shared" si="120"/>
        <v>0</v>
      </c>
      <c r="Z415" s="156">
        <f t="shared" si="120"/>
        <v>0</v>
      </c>
      <c r="AA415" s="156">
        <f t="shared" si="120"/>
        <v>5700</v>
      </c>
      <c r="AB415" s="156">
        <f t="shared" si="120"/>
        <v>0</v>
      </c>
      <c r="AC415" s="156">
        <f t="shared" si="120"/>
        <v>0</v>
      </c>
      <c r="AD415" s="156">
        <f t="shared" si="120"/>
        <v>0</v>
      </c>
      <c r="AE415" s="156">
        <f t="shared" si="120"/>
        <v>0</v>
      </c>
      <c r="AF415" s="156">
        <f t="shared" si="120"/>
        <v>0</v>
      </c>
      <c r="AG415" s="156">
        <f t="shared" si="120"/>
        <v>0</v>
      </c>
      <c r="AH415" s="156">
        <f t="shared" si="120"/>
        <v>0</v>
      </c>
      <c r="AI415" s="156">
        <f t="shared" si="120"/>
        <v>0</v>
      </c>
      <c r="AJ415" s="156">
        <f>SUM(P415:AI415)</f>
        <v>5700</v>
      </c>
      <c r="AK415" s="183">
        <f>IF((AJ415-AJ414)&lt;0,0,(AJ415-AJ414))</f>
        <v>300</v>
      </c>
      <c r="AL415" s="183"/>
      <c r="AM415" s="183"/>
      <c r="AN415" s="183"/>
      <c r="AO415" s="183"/>
    </row>
    <row r="416" spans="1:41" ht="13.15" customHeight="1" thickBot="1"/>
    <row r="417" spans="1:41" ht="14.45" thickBot="1">
      <c r="A417" s="640" t="s">
        <v>469</v>
      </c>
      <c r="B417" s="641"/>
      <c r="C417" s="641"/>
      <c r="D417" s="641"/>
      <c r="E417" s="641"/>
      <c r="F417" s="641"/>
      <c r="G417" s="641"/>
      <c r="H417" s="641"/>
      <c r="I417" s="641"/>
      <c r="J417" s="641"/>
      <c r="K417" s="641"/>
      <c r="L417" s="641"/>
      <c r="M417" s="641"/>
      <c r="N417" s="642"/>
    </row>
    <row r="418" spans="1:41" ht="15">
      <c r="A418" s="164" t="s">
        <v>351</v>
      </c>
      <c r="B418" s="450">
        <v>13</v>
      </c>
      <c r="C418" s="165"/>
      <c r="D418" s="662" t="s">
        <v>272</v>
      </c>
      <c r="E418" s="663"/>
      <c r="F418" s="649"/>
      <c r="G418" s="650"/>
      <c r="H418" s="650"/>
      <c r="I418" s="650"/>
      <c r="J418" s="650"/>
      <c r="K418" s="650"/>
      <c r="L418" s="650"/>
      <c r="M418" s="650"/>
      <c r="N418" s="651"/>
    </row>
    <row r="419" spans="1:41" ht="15.6" thickBot="1">
      <c r="A419" s="163" t="s">
        <v>353</v>
      </c>
      <c r="B419" s="451">
        <v>1998</v>
      </c>
      <c r="C419" s="162"/>
      <c r="D419" s="664"/>
      <c r="E419" s="665"/>
      <c r="F419" s="652"/>
      <c r="G419" s="653"/>
      <c r="H419" s="653"/>
      <c r="I419" s="653"/>
      <c r="J419" s="653"/>
      <c r="K419" s="653"/>
      <c r="L419" s="653"/>
      <c r="M419" s="653"/>
      <c r="N419" s="654"/>
    </row>
    <row r="420" spans="1:41" ht="15.6" thickBot="1">
      <c r="A420" s="171" t="s">
        <v>355</v>
      </c>
      <c r="B420" s="172">
        <f>IF(B418-((YEAR(I1))-B419)&gt;0,(B418-((YEAR(I1))-B419)),0)</f>
        <v>1</v>
      </c>
      <c r="C420" s="173"/>
      <c r="D420" s="666"/>
      <c r="E420" s="667"/>
      <c r="F420" s="643"/>
      <c r="G420" s="644"/>
      <c r="H420" s="644"/>
      <c r="I420" s="644"/>
      <c r="J420" s="644"/>
      <c r="K420" s="644"/>
      <c r="L420" s="644"/>
      <c r="M420" s="644"/>
      <c r="N420" s="645"/>
      <c r="O420" s="640" t="str">
        <f>A417</f>
        <v>Common Facilities Appliances</v>
      </c>
      <c r="P420" s="641"/>
      <c r="Q420" s="641"/>
      <c r="R420" s="641"/>
      <c r="S420" s="641"/>
      <c r="T420" s="641"/>
      <c r="U420" s="641"/>
      <c r="V420" s="641"/>
      <c r="W420" s="641"/>
      <c r="X420" s="641"/>
      <c r="Y420" s="642"/>
      <c r="Z420" s="640" t="str">
        <f>A417</f>
        <v>Common Facilities Appliances</v>
      </c>
      <c r="AA420" s="641"/>
      <c r="AB420" s="641"/>
      <c r="AC420" s="641"/>
      <c r="AD420" s="641"/>
      <c r="AE420" s="641"/>
      <c r="AF420" s="641"/>
      <c r="AG420" s="641"/>
      <c r="AH420" s="641"/>
      <c r="AI420" s="641"/>
      <c r="AJ420" s="642"/>
    </row>
    <row r="421" spans="1:41">
      <c r="A421" s="646" t="s">
        <v>357</v>
      </c>
      <c r="B421" s="647"/>
      <c r="C421" s="647"/>
      <c r="D421" s="636"/>
      <c r="E421" s="636"/>
      <c r="F421" s="636"/>
      <c r="G421" s="636" t="s">
        <v>358</v>
      </c>
      <c r="H421" s="636" t="s">
        <v>359</v>
      </c>
      <c r="I421" s="636" t="s">
        <v>360</v>
      </c>
      <c r="J421" s="636" t="s">
        <v>361</v>
      </c>
      <c r="K421" s="636" t="s">
        <v>362</v>
      </c>
      <c r="L421" s="636" t="s">
        <v>363</v>
      </c>
      <c r="M421" s="636" t="s">
        <v>364</v>
      </c>
      <c r="N421" s="638" t="s">
        <v>365</v>
      </c>
      <c r="O421" s="672" t="s">
        <v>366</v>
      </c>
      <c r="P421" s="167" t="s">
        <v>367</v>
      </c>
      <c r="Q421" s="167" t="s">
        <v>368</v>
      </c>
      <c r="R421" s="167" t="s">
        <v>369</v>
      </c>
      <c r="S421" s="167" t="s">
        <v>370</v>
      </c>
      <c r="T421" s="167" t="s">
        <v>371</v>
      </c>
      <c r="U421" s="167" t="s">
        <v>372</v>
      </c>
      <c r="V421" s="167" t="s">
        <v>373</v>
      </c>
      <c r="W421" s="167" t="s">
        <v>374</v>
      </c>
      <c r="X421" s="167" t="s">
        <v>375</v>
      </c>
      <c r="Y421" s="168" t="s">
        <v>376</v>
      </c>
      <c r="Z421" s="178" t="s">
        <v>377</v>
      </c>
      <c r="AA421" s="179" t="s">
        <v>378</v>
      </c>
      <c r="AB421" s="179" t="s">
        <v>379</v>
      </c>
      <c r="AC421" s="179" t="s">
        <v>380</v>
      </c>
      <c r="AD421" s="179" t="s">
        <v>381</v>
      </c>
      <c r="AE421" s="179" t="s">
        <v>382</v>
      </c>
      <c r="AF421" s="179" t="s">
        <v>383</v>
      </c>
      <c r="AG421" s="179" t="s">
        <v>384</v>
      </c>
      <c r="AH421" s="179" t="s">
        <v>385</v>
      </c>
      <c r="AI421" s="180" t="s">
        <v>386</v>
      </c>
      <c r="AJ421" s="674" t="s">
        <v>387</v>
      </c>
    </row>
    <row r="422" spans="1:41">
      <c r="A422" s="648"/>
      <c r="B422" s="637"/>
      <c r="C422" s="637"/>
      <c r="D422" s="637"/>
      <c r="E422" s="637"/>
      <c r="F422" s="637"/>
      <c r="G422" s="637"/>
      <c r="H422" s="637"/>
      <c r="I422" s="637"/>
      <c r="J422" s="637"/>
      <c r="K422" s="637"/>
      <c r="L422" s="637"/>
      <c r="M422" s="637"/>
      <c r="N422" s="639"/>
      <c r="O422" s="673"/>
      <c r="P422" s="166">
        <f>YEAR($I$1)+1</f>
        <v>2011</v>
      </c>
      <c r="Q422" s="166">
        <f>YEAR($I$1)+2</f>
        <v>2012</v>
      </c>
      <c r="R422" s="166">
        <f>YEAR($I$1)+3</f>
        <v>2013</v>
      </c>
      <c r="S422" s="166">
        <f>YEAR($I$1)+4</f>
        <v>2014</v>
      </c>
      <c r="T422" s="166">
        <f>YEAR($I$1)+5</f>
        <v>2015</v>
      </c>
      <c r="U422" s="166">
        <f>YEAR($I$1)+6</f>
        <v>2016</v>
      </c>
      <c r="V422" s="166">
        <f>YEAR($I$1)+7</f>
        <v>2017</v>
      </c>
      <c r="W422" s="166">
        <f>YEAR($I$1)+8</f>
        <v>2018</v>
      </c>
      <c r="X422" s="166">
        <f>YEAR($I$1)+9</f>
        <v>2019</v>
      </c>
      <c r="Y422" s="169">
        <f>YEAR($I$1)+10</f>
        <v>2020</v>
      </c>
      <c r="Z422" s="174">
        <f>YEAR($I$1)+11</f>
        <v>2021</v>
      </c>
      <c r="AA422" s="166">
        <f>YEAR($I$1)+12</f>
        <v>2022</v>
      </c>
      <c r="AB422" s="166">
        <f>YEAR($I$1)+13</f>
        <v>2023</v>
      </c>
      <c r="AC422" s="166">
        <f>YEAR($I$1)+14</f>
        <v>2024</v>
      </c>
      <c r="AD422" s="166">
        <f>YEAR($I$1)+15</f>
        <v>2025</v>
      </c>
      <c r="AE422" s="166">
        <f>YEAR($I$1)+16</f>
        <v>2026</v>
      </c>
      <c r="AF422" s="166">
        <f>YEAR($I$1)+17</f>
        <v>2027</v>
      </c>
      <c r="AG422" s="166">
        <f>YEAR($I$1)+18</f>
        <v>2028</v>
      </c>
      <c r="AH422" s="166">
        <f>YEAR($I$1)+19</f>
        <v>2029</v>
      </c>
      <c r="AI422" s="175">
        <f>YEAR($I$1)+20</f>
        <v>2030</v>
      </c>
      <c r="AJ422" s="675"/>
    </row>
    <row r="423" spans="1:41" hidden="1">
      <c r="A423" s="623" t="str">
        <f>"Existing "&amp;A417</f>
        <v>Existing Common Facilities Appliances</v>
      </c>
      <c r="B423" s="624"/>
      <c r="C423" s="624"/>
      <c r="D423" s="624"/>
      <c r="E423" s="624"/>
      <c r="F423" s="624"/>
      <c r="G423" s="170">
        <v>2</v>
      </c>
      <c r="H423" s="154" t="s">
        <v>347</v>
      </c>
      <c r="I423" s="155">
        <v>350</v>
      </c>
      <c r="J423" s="156">
        <f>G423*I423</f>
        <v>700</v>
      </c>
      <c r="K423" s="625" t="s">
        <v>390</v>
      </c>
      <c r="L423" s="626"/>
      <c r="M423" s="659" t="str">
        <f>IF(OR(ISERROR(B419+B418*(1-(Controls!$B$28))),(B419+B418*(1-(Controls!$B$28)))=0),"",IF((B419+B418*(1-(Controls!$B$28)))&lt;=StartInput!$F$25,"Replace","Evaluate"))</f>
        <v>Replace</v>
      </c>
      <c r="N423" s="631" t="s">
        <v>205</v>
      </c>
      <c r="O423" s="159">
        <f>IF($B$420=0,J423,0)</f>
        <v>0</v>
      </c>
      <c r="P423" s="156">
        <f t="shared" ref="P423:AI423" si="121">IF(OR(($B$420+YEAR($I$1))=P422,($B$418+$B$420+YEAR($I$1))=P422,($B$418*2+$B$420+YEAR($I$1))=P422,($B$418*3+$B$420+YEAR($I$1))=P422,($B$418*4+$B$420+YEAR($I$1))=P422,($B$418*5+$B$420+YEAR($I$1))=P422),$G$423*$I$423,0)</f>
        <v>700</v>
      </c>
      <c r="Q423" s="156">
        <f t="shared" si="121"/>
        <v>0</v>
      </c>
      <c r="R423" s="156">
        <f t="shared" si="121"/>
        <v>0</v>
      </c>
      <c r="S423" s="156">
        <f t="shared" si="121"/>
        <v>0</v>
      </c>
      <c r="T423" s="156">
        <f t="shared" si="121"/>
        <v>0</v>
      </c>
      <c r="U423" s="156">
        <f t="shared" si="121"/>
        <v>0</v>
      </c>
      <c r="V423" s="156">
        <f t="shared" si="121"/>
        <v>0</v>
      </c>
      <c r="W423" s="156">
        <f t="shared" si="121"/>
        <v>0</v>
      </c>
      <c r="X423" s="156">
        <f t="shared" si="121"/>
        <v>0</v>
      </c>
      <c r="Y423" s="156">
        <f t="shared" si="121"/>
        <v>0</v>
      </c>
      <c r="Z423" s="156">
        <f t="shared" si="121"/>
        <v>0</v>
      </c>
      <c r="AA423" s="156">
        <f t="shared" si="121"/>
        <v>0</v>
      </c>
      <c r="AB423" s="156">
        <f t="shared" si="121"/>
        <v>0</v>
      </c>
      <c r="AC423" s="156">
        <f t="shared" si="121"/>
        <v>700</v>
      </c>
      <c r="AD423" s="156">
        <f t="shared" si="121"/>
        <v>0</v>
      </c>
      <c r="AE423" s="156">
        <f t="shared" si="121"/>
        <v>0</v>
      </c>
      <c r="AF423" s="156">
        <f t="shared" si="121"/>
        <v>0</v>
      </c>
      <c r="AG423" s="156">
        <f t="shared" si="121"/>
        <v>0</v>
      </c>
      <c r="AH423" s="156">
        <f t="shared" si="121"/>
        <v>0</v>
      </c>
      <c r="AI423" s="156">
        <f t="shared" si="121"/>
        <v>0</v>
      </c>
      <c r="AJ423" s="156">
        <f>SUM(P423:AI423)</f>
        <v>1400</v>
      </c>
    </row>
    <row r="424" spans="1:41">
      <c r="A424" s="623" t="str">
        <f>"Standard "&amp;A417</f>
        <v>Standard Common Facilities Appliances</v>
      </c>
      <c r="B424" s="624"/>
      <c r="C424" s="624"/>
      <c r="D424" s="624"/>
      <c r="E424" s="624"/>
      <c r="F424" s="624"/>
      <c r="G424" s="452">
        <v>2</v>
      </c>
      <c r="H424" s="459" t="s">
        <v>347</v>
      </c>
      <c r="I424" s="454">
        <v>350</v>
      </c>
      <c r="J424" s="156">
        <f>G424*I424</f>
        <v>700</v>
      </c>
      <c r="K424" s="627"/>
      <c r="L424" s="628"/>
      <c r="M424" s="660"/>
      <c r="N424" s="632"/>
      <c r="O424" s="159">
        <f>IF($B$420=0,J424,0)</f>
        <v>0</v>
      </c>
      <c r="P424" s="156">
        <f t="shared" ref="P424:AI424" si="122">IF(OR(($B$420+YEAR($I$1))=P422,($B$418+$B$420+YEAR($I$1))=P422,($B$418*2+$B$420+YEAR($I$1))=P422,($B$418*3+$B$420+YEAR($I$1))=P422,($B$418*4+$B$420+YEAR($I$1))=P422,($B$418*5+$B$420+YEAR($I$1))=P422),$G$424*$I$424,0)</f>
        <v>700</v>
      </c>
      <c r="Q424" s="156">
        <f t="shared" si="122"/>
        <v>0</v>
      </c>
      <c r="R424" s="156">
        <f t="shared" si="122"/>
        <v>0</v>
      </c>
      <c r="S424" s="156">
        <f t="shared" si="122"/>
        <v>0</v>
      </c>
      <c r="T424" s="156">
        <f t="shared" si="122"/>
        <v>0</v>
      </c>
      <c r="U424" s="156">
        <f t="shared" si="122"/>
        <v>0</v>
      </c>
      <c r="V424" s="156">
        <f t="shared" si="122"/>
        <v>0</v>
      </c>
      <c r="W424" s="156">
        <f t="shared" si="122"/>
        <v>0</v>
      </c>
      <c r="X424" s="156">
        <f t="shared" si="122"/>
        <v>0</v>
      </c>
      <c r="Y424" s="156">
        <f t="shared" si="122"/>
        <v>0</v>
      </c>
      <c r="Z424" s="156">
        <f t="shared" si="122"/>
        <v>0</v>
      </c>
      <c r="AA424" s="156">
        <f t="shared" si="122"/>
        <v>0</v>
      </c>
      <c r="AB424" s="156">
        <f t="shared" si="122"/>
        <v>0</v>
      </c>
      <c r="AC424" s="156">
        <f t="shared" si="122"/>
        <v>700</v>
      </c>
      <c r="AD424" s="156">
        <f t="shared" si="122"/>
        <v>0</v>
      </c>
      <c r="AE424" s="156">
        <f t="shared" si="122"/>
        <v>0</v>
      </c>
      <c r="AF424" s="156">
        <f t="shared" si="122"/>
        <v>0</v>
      </c>
      <c r="AG424" s="156">
        <f t="shared" si="122"/>
        <v>0</v>
      </c>
      <c r="AH424" s="156">
        <f t="shared" si="122"/>
        <v>0</v>
      </c>
      <c r="AI424" s="156">
        <f t="shared" si="122"/>
        <v>0</v>
      </c>
      <c r="AJ424" s="156">
        <f>SUM(P424:AI424)</f>
        <v>1400</v>
      </c>
      <c r="AK424" s="148" t="s">
        <v>391</v>
      </c>
    </row>
    <row r="425" spans="1:41" ht="14.45" thickBot="1">
      <c r="A425" s="634" t="str">
        <f>"Green Replacement "&amp;A417</f>
        <v>Green Replacement Common Facilities Appliances</v>
      </c>
      <c r="B425" s="635"/>
      <c r="C425" s="635"/>
      <c r="D425" s="635"/>
      <c r="E425" s="635"/>
      <c r="F425" s="635"/>
      <c r="G425" s="202">
        <f>G424</f>
        <v>2</v>
      </c>
      <c r="H425" s="204" t="str">
        <f>H424</f>
        <v>each</v>
      </c>
      <c r="I425" s="455">
        <v>450</v>
      </c>
      <c r="J425" s="161">
        <f>G425*I425</f>
        <v>900</v>
      </c>
      <c r="K425" s="629"/>
      <c r="L425" s="630"/>
      <c r="M425" s="661"/>
      <c r="N425" s="633"/>
      <c r="O425" s="159">
        <f>IF($B$420=0,J425,0)</f>
        <v>0</v>
      </c>
      <c r="P425" s="156">
        <f t="shared" ref="P425:AI425" si="123">IF(OR(($B$420+YEAR($I$1))=P422,($B$418+$B$420+YEAR($I$1))=P422,($B$418*2+$B$420+YEAR($I$1))=P422,($B$418*3+$B$420+YEAR($I$1))=P422,($B$418*4+$B$420+YEAR($I$1))=P422,($B$418*5+$B$420+YEAR($I$1))=P422),$G$425*$I$425,0)</f>
        <v>900</v>
      </c>
      <c r="Q425" s="156">
        <f t="shared" si="123"/>
        <v>0</v>
      </c>
      <c r="R425" s="156">
        <f t="shared" si="123"/>
        <v>0</v>
      </c>
      <c r="S425" s="156">
        <f t="shared" si="123"/>
        <v>0</v>
      </c>
      <c r="T425" s="156">
        <f t="shared" si="123"/>
        <v>0</v>
      </c>
      <c r="U425" s="156">
        <f t="shared" si="123"/>
        <v>0</v>
      </c>
      <c r="V425" s="156">
        <f t="shared" si="123"/>
        <v>0</v>
      </c>
      <c r="W425" s="156">
        <f t="shared" si="123"/>
        <v>0</v>
      </c>
      <c r="X425" s="156">
        <f t="shared" si="123"/>
        <v>0</v>
      </c>
      <c r="Y425" s="156">
        <f t="shared" si="123"/>
        <v>0</v>
      </c>
      <c r="Z425" s="156">
        <f t="shared" si="123"/>
        <v>0</v>
      </c>
      <c r="AA425" s="156">
        <f t="shared" si="123"/>
        <v>0</v>
      </c>
      <c r="AB425" s="156">
        <f t="shared" si="123"/>
        <v>0</v>
      </c>
      <c r="AC425" s="156">
        <f t="shared" si="123"/>
        <v>900</v>
      </c>
      <c r="AD425" s="156">
        <f t="shared" si="123"/>
        <v>0</v>
      </c>
      <c r="AE425" s="156">
        <f t="shared" si="123"/>
        <v>0</v>
      </c>
      <c r="AF425" s="156">
        <f t="shared" si="123"/>
        <v>0</v>
      </c>
      <c r="AG425" s="156">
        <f t="shared" si="123"/>
        <v>0</v>
      </c>
      <c r="AH425" s="156">
        <f t="shared" si="123"/>
        <v>0</v>
      </c>
      <c r="AI425" s="156">
        <f t="shared" si="123"/>
        <v>0</v>
      </c>
      <c r="AJ425" s="156">
        <f>SUM(P425:AI425)</f>
        <v>1800</v>
      </c>
      <c r="AK425" s="183">
        <f>IF((AJ425-AJ424)&lt;0,0,(AJ425-AJ424))</f>
        <v>400</v>
      </c>
      <c r="AL425" s="183"/>
      <c r="AM425" s="183"/>
      <c r="AN425" s="183"/>
      <c r="AO425" s="183"/>
    </row>
    <row r="426" spans="1:41" ht="13.15" customHeight="1" thickBot="1"/>
    <row r="427" spans="1:41" ht="14.45" thickBot="1">
      <c r="A427" s="640" t="s">
        <v>470</v>
      </c>
      <c r="B427" s="641"/>
      <c r="C427" s="641"/>
      <c r="D427" s="641"/>
      <c r="E427" s="641"/>
      <c r="F427" s="641"/>
      <c r="G427" s="641"/>
      <c r="H427" s="641"/>
      <c r="I427" s="641"/>
      <c r="J427" s="641"/>
      <c r="K427" s="641"/>
      <c r="L427" s="641"/>
      <c r="M427" s="641"/>
      <c r="N427" s="642"/>
    </row>
    <row r="428" spans="1:41" ht="15">
      <c r="A428" s="164" t="s">
        <v>351</v>
      </c>
      <c r="B428" s="450">
        <v>14</v>
      </c>
      <c r="C428" s="165"/>
      <c r="D428" s="662" t="s">
        <v>272</v>
      </c>
      <c r="E428" s="663"/>
      <c r="F428" s="649"/>
      <c r="G428" s="650"/>
      <c r="H428" s="650"/>
      <c r="I428" s="650"/>
      <c r="J428" s="650"/>
      <c r="K428" s="650"/>
      <c r="L428" s="650"/>
      <c r="M428" s="650"/>
      <c r="N428" s="651"/>
    </row>
    <row r="429" spans="1:41" ht="15.6" thickBot="1">
      <c r="A429" s="163" t="s">
        <v>353</v>
      </c>
      <c r="B429" s="451">
        <v>1998</v>
      </c>
      <c r="C429" s="162"/>
      <c r="D429" s="664"/>
      <c r="E429" s="665"/>
      <c r="F429" s="652"/>
      <c r="G429" s="653"/>
      <c r="H429" s="653"/>
      <c r="I429" s="653"/>
      <c r="J429" s="653"/>
      <c r="K429" s="653"/>
      <c r="L429" s="653"/>
      <c r="M429" s="653"/>
      <c r="N429" s="654"/>
    </row>
    <row r="430" spans="1:41" ht="15.6" thickBot="1">
      <c r="A430" s="171" t="s">
        <v>355</v>
      </c>
      <c r="B430" s="172">
        <f>IF(B428-((YEAR(I1))-B429)&gt;0,(B428-((YEAR(I1))-B429)),0)</f>
        <v>2</v>
      </c>
      <c r="C430" s="173"/>
      <c r="D430" s="666"/>
      <c r="E430" s="667"/>
      <c r="F430" s="643"/>
      <c r="G430" s="644"/>
      <c r="H430" s="644"/>
      <c r="I430" s="644"/>
      <c r="J430" s="644"/>
      <c r="K430" s="644"/>
      <c r="L430" s="644"/>
      <c r="M430" s="644"/>
      <c r="N430" s="645"/>
      <c r="O430" s="640" t="str">
        <f>A427</f>
        <v>Common Area Finishes</v>
      </c>
      <c r="P430" s="641"/>
      <c r="Q430" s="641"/>
      <c r="R430" s="641"/>
      <c r="S430" s="641"/>
      <c r="T430" s="641"/>
      <c r="U430" s="641"/>
      <c r="V430" s="641"/>
      <c r="W430" s="641"/>
      <c r="X430" s="641"/>
      <c r="Y430" s="642"/>
      <c r="Z430" s="640" t="str">
        <f>A427</f>
        <v>Common Area Finishes</v>
      </c>
      <c r="AA430" s="641"/>
      <c r="AB430" s="641"/>
      <c r="AC430" s="641"/>
      <c r="AD430" s="641"/>
      <c r="AE430" s="641"/>
      <c r="AF430" s="641"/>
      <c r="AG430" s="641"/>
      <c r="AH430" s="641"/>
      <c r="AI430" s="641"/>
      <c r="AJ430" s="642"/>
    </row>
    <row r="431" spans="1:41">
      <c r="A431" s="646" t="s">
        <v>357</v>
      </c>
      <c r="B431" s="647"/>
      <c r="C431" s="647"/>
      <c r="D431" s="636"/>
      <c r="E431" s="636"/>
      <c r="F431" s="636"/>
      <c r="G431" s="636" t="s">
        <v>358</v>
      </c>
      <c r="H431" s="636" t="s">
        <v>359</v>
      </c>
      <c r="I431" s="636" t="s">
        <v>360</v>
      </c>
      <c r="J431" s="636" t="s">
        <v>361</v>
      </c>
      <c r="K431" s="636" t="s">
        <v>362</v>
      </c>
      <c r="L431" s="636" t="s">
        <v>363</v>
      </c>
      <c r="M431" s="636" t="s">
        <v>364</v>
      </c>
      <c r="N431" s="638" t="s">
        <v>365</v>
      </c>
      <c r="O431" s="672" t="s">
        <v>366</v>
      </c>
      <c r="P431" s="167" t="s">
        <v>367</v>
      </c>
      <c r="Q431" s="167" t="s">
        <v>368</v>
      </c>
      <c r="R431" s="167" t="s">
        <v>369</v>
      </c>
      <c r="S431" s="167" t="s">
        <v>370</v>
      </c>
      <c r="T431" s="167" t="s">
        <v>371</v>
      </c>
      <c r="U431" s="167" t="s">
        <v>372</v>
      </c>
      <c r="V431" s="167" t="s">
        <v>373</v>
      </c>
      <c r="W431" s="167" t="s">
        <v>374</v>
      </c>
      <c r="X431" s="167" t="s">
        <v>375</v>
      </c>
      <c r="Y431" s="168" t="s">
        <v>376</v>
      </c>
      <c r="Z431" s="178" t="s">
        <v>377</v>
      </c>
      <c r="AA431" s="179" t="s">
        <v>378</v>
      </c>
      <c r="AB431" s="179" t="s">
        <v>379</v>
      </c>
      <c r="AC431" s="179" t="s">
        <v>380</v>
      </c>
      <c r="AD431" s="179" t="s">
        <v>381</v>
      </c>
      <c r="AE431" s="179" t="s">
        <v>382</v>
      </c>
      <c r="AF431" s="179" t="s">
        <v>383</v>
      </c>
      <c r="AG431" s="179" t="s">
        <v>384</v>
      </c>
      <c r="AH431" s="179" t="s">
        <v>385</v>
      </c>
      <c r="AI431" s="180" t="s">
        <v>386</v>
      </c>
      <c r="AJ431" s="674" t="s">
        <v>387</v>
      </c>
    </row>
    <row r="432" spans="1:41">
      <c r="A432" s="648"/>
      <c r="B432" s="637"/>
      <c r="C432" s="637"/>
      <c r="D432" s="637"/>
      <c r="E432" s="637"/>
      <c r="F432" s="637"/>
      <c r="G432" s="637"/>
      <c r="H432" s="637"/>
      <c r="I432" s="637"/>
      <c r="J432" s="637"/>
      <c r="K432" s="637"/>
      <c r="L432" s="637"/>
      <c r="M432" s="637"/>
      <c r="N432" s="639"/>
      <c r="O432" s="673"/>
      <c r="P432" s="166">
        <f>YEAR($I$1)+1</f>
        <v>2011</v>
      </c>
      <c r="Q432" s="166">
        <f>YEAR($I$1)+2</f>
        <v>2012</v>
      </c>
      <c r="R432" s="166">
        <f>YEAR($I$1)+3</f>
        <v>2013</v>
      </c>
      <c r="S432" s="166">
        <f>YEAR($I$1)+4</f>
        <v>2014</v>
      </c>
      <c r="T432" s="166">
        <f>YEAR($I$1)+5</f>
        <v>2015</v>
      </c>
      <c r="U432" s="166">
        <f>YEAR($I$1)+6</f>
        <v>2016</v>
      </c>
      <c r="V432" s="166">
        <f>YEAR($I$1)+7</f>
        <v>2017</v>
      </c>
      <c r="W432" s="166">
        <f>YEAR($I$1)+8</f>
        <v>2018</v>
      </c>
      <c r="X432" s="166">
        <f>YEAR($I$1)+9</f>
        <v>2019</v>
      </c>
      <c r="Y432" s="169">
        <f>YEAR($I$1)+10</f>
        <v>2020</v>
      </c>
      <c r="Z432" s="174">
        <f>YEAR($I$1)+11</f>
        <v>2021</v>
      </c>
      <c r="AA432" s="166">
        <f>YEAR($I$1)+12</f>
        <v>2022</v>
      </c>
      <c r="AB432" s="166">
        <f>YEAR($I$1)+13</f>
        <v>2023</v>
      </c>
      <c r="AC432" s="166">
        <f>YEAR($I$1)+14</f>
        <v>2024</v>
      </c>
      <c r="AD432" s="166">
        <f>YEAR($I$1)+15</f>
        <v>2025</v>
      </c>
      <c r="AE432" s="166">
        <f>YEAR($I$1)+16</f>
        <v>2026</v>
      </c>
      <c r="AF432" s="166">
        <f>YEAR($I$1)+17</f>
        <v>2027</v>
      </c>
      <c r="AG432" s="166">
        <f>YEAR($I$1)+18</f>
        <v>2028</v>
      </c>
      <c r="AH432" s="166">
        <f>YEAR($I$1)+19</f>
        <v>2029</v>
      </c>
      <c r="AI432" s="175">
        <f>YEAR($I$1)+20</f>
        <v>2030</v>
      </c>
      <c r="AJ432" s="675"/>
    </row>
    <row r="433" spans="1:41" hidden="1">
      <c r="A433" s="623" t="str">
        <f>"Existing "&amp;A427</f>
        <v>Existing Common Area Finishes</v>
      </c>
      <c r="B433" s="624"/>
      <c r="C433" s="624"/>
      <c r="D433" s="624"/>
      <c r="E433" s="624"/>
      <c r="F433" s="624"/>
      <c r="G433" s="170">
        <v>1</v>
      </c>
      <c r="H433" s="154" t="s">
        <v>339</v>
      </c>
      <c r="I433" s="155">
        <v>3500</v>
      </c>
      <c r="J433" s="156">
        <f>G433*I433</f>
        <v>3500</v>
      </c>
      <c r="K433" s="625" t="s">
        <v>390</v>
      </c>
      <c r="L433" s="626"/>
      <c r="M433" s="659" t="str">
        <f>IF(OR(ISERROR(B429+B428*(1-(Controls!$B$28))),(B429+B428*(1-(Controls!$B$28)))=0),"",IF((B429+B428*(1-(Controls!$B$28)))&lt;=StartInput!$F$25,"Replace","Evaluate"))</f>
        <v>Replace</v>
      </c>
      <c r="N433" s="631" t="s">
        <v>205</v>
      </c>
      <c r="O433" s="159">
        <f>IF($B$430=0,J433,0)</f>
        <v>0</v>
      </c>
      <c r="P433" s="156">
        <f t="shared" ref="P433:AI433" si="124">IF(OR(($B$430+YEAR($I$1))=P432,($B$428+$B$430+YEAR($I$1))=P432,($B$428*2+$B$430+YEAR($I$1))=P432,($B$428*3+$B$430+YEAR($I$1))=P432,($B$428*4+$B$430+YEAR($I$1))=P432,($B$428*5+$B$430+YEAR($I$1))=P432),$G$433*$I$433,0)</f>
        <v>0</v>
      </c>
      <c r="Q433" s="156">
        <f t="shared" si="124"/>
        <v>3500</v>
      </c>
      <c r="R433" s="156">
        <f t="shared" si="124"/>
        <v>0</v>
      </c>
      <c r="S433" s="156">
        <f t="shared" si="124"/>
        <v>0</v>
      </c>
      <c r="T433" s="156">
        <f t="shared" si="124"/>
        <v>0</v>
      </c>
      <c r="U433" s="156">
        <f t="shared" si="124"/>
        <v>0</v>
      </c>
      <c r="V433" s="156">
        <f t="shared" si="124"/>
        <v>0</v>
      </c>
      <c r="W433" s="156">
        <f t="shared" si="124"/>
        <v>0</v>
      </c>
      <c r="X433" s="156">
        <f t="shared" si="124"/>
        <v>0</v>
      </c>
      <c r="Y433" s="156">
        <f t="shared" si="124"/>
        <v>0</v>
      </c>
      <c r="Z433" s="156">
        <f t="shared" si="124"/>
        <v>0</v>
      </c>
      <c r="AA433" s="156">
        <f t="shared" si="124"/>
        <v>0</v>
      </c>
      <c r="AB433" s="156">
        <f t="shared" si="124"/>
        <v>0</v>
      </c>
      <c r="AC433" s="156">
        <f t="shared" si="124"/>
        <v>0</v>
      </c>
      <c r="AD433" s="156">
        <f t="shared" si="124"/>
        <v>0</v>
      </c>
      <c r="AE433" s="156">
        <f t="shared" si="124"/>
        <v>3500</v>
      </c>
      <c r="AF433" s="156">
        <f t="shared" si="124"/>
        <v>0</v>
      </c>
      <c r="AG433" s="156">
        <f t="shared" si="124"/>
        <v>0</v>
      </c>
      <c r="AH433" s="156">
        <f t="shared" si="124"/>
        <v>0</v>
      </c>
      <c r="AI433" s="156">
        <f t="shared" si="124"/>
        <v>0</v>
      </c>
      <c r="AJ433" s="156">
        <f>SUM(P433:AI433)</f>
        <v>7000</v>
      </c>
    </row>
    <row r="434" spans="1:41">
      <c r="A434" s="623" t="str">
        <f>"Standard "&amp;A427</f>
        <v>Standard Common Area Finishes</v>
      </c>
      <c r="B434" s="624"/>
      <c r="C434" s="624"/>
      <c r="D434" s="624"/>
      <c r="E434" s="624"/>
      <c r="F434" s="624"/>
      <c r="G434" s="452">
        <v>1</v>
      </c>
      <c r="H434" s="459" t="s">
        <v>339</v>
      </c>
      <c r="I434" s="454">
        <v>3500</v>
      </c>
      <c r="J434" s="156">
        <f>G434*I434</f>
        <v>3500</v>
      </c>
      <c r="K434" s="627"/>
      <c r="L434" s="628"/>
      <c r="M434" s="660"/>
      <c r="N434" s="632"/>
      <c r="O434" s="159">
        <f>IF($B$430=0,J434,0)</f>
        <v>0</v>
      </c>
      <c r="P434" s="156">
        <f t="shared" ref="P434:AI434" si="125">IF(OR(($B$430+YEAR($I$1))=P432,($B$428+$B$430+YEAR($I$1))=P432,($B$428*2+$B$430+YEAR($I$1))=P432,($B$428*3+$B$430+YEAR($I$1))=P432,($B$428*4+$B$430+YEAR($I$1))=P432,($B$428*5+$B$430+YEAR($I$1))=P432),$G$434*$I$434,0)</f>
        <v>0</v>
      </c>
      <c r="Q434" s="156">
        <f t="shared" si="125"/>
        <v>3500</v>
      </c>
      <c r="R434" s="156">
        <f t="shared" si="125"/>
        <v>0</v>
      </c>
      <c r="S434" s="156">
        <f t="shared" si="125"/>
        <v>0</v>
      </c>
      <c r="T434" s="156">
        <f t="shared" si="125"/>
        <v>0</v>
      </c>
      <c r="U434" s="156">
        <f t="shared" si="125"/>
        <v>0</v>
      </c>
      <c r="V434" s="156">
        <f t="shared" si="125"/>
        <v>0</v>
      </c>
      <c r="W434" s="156">
        <f t="shared" si="125"/>
        <v>0</v>
      </c>
      <c r="X434" s="156">
        <f t="shared" si="125"/>
        <v>0</v>
      </c>
      <c r="Y434" s="156">
        <f t="shared" si="125"/>
        <v>0</v>
      </c>
      <c r="Z434" s="156">
        <f t="shared" si="125"/>
        <v>0</v>
      </c>
      <c r="AA434" s="156">
        <f t="shared" si="125"/>
        <v>0</v>
      </c>
      <c r="AB434" s="156">
        <f t="shared" si="125"/>
        <v>0</v>
      </c>
      <c r="AC434" s="156">
        <f t="shared" si="125"/>
        <v>0</v>
      </c>
      <c r="AD434" s="156">
        <f t="shared" si="125"/>
        <v>0</v>
      </c>
      <c r="AE434" s="156">
        <f t="shared" si="125"/>
        <v>3500</v>
      </c>
      <c r="AF434" s="156">
        <f t="shared" si="125"/>
        <v>0</v>
      </c>
      <c r="AG434" s="156">
        <f t="shared" si="125"/>
        <v>0</v>
      </c>
      <c r="AH434" s="156">
        <f t="shared" si="125"/>
        <v>0</v>
      </c>
      <c r="AI434" s="156">
        <f t="shared" si="125"/>
        <v>0</v>
      </c>
      <c r="AJ434" s="156">
        <f>SUM(P434:AI434)</f>
        <v>7000</v>
      </c>
      <c r="AK434" s="148" t="s">
        <v>391</v>
      </c>
    </row>
    <row r="435" spans="1:41" ht="14.45" thickBot="1">
      <c r="A435" s="634" t="str">
        <f>"Green Replacement "&amp;A427</f>
        <v>Green Replacement Common Area Finishes</v>
      </c>
      <c r="B435" s="635"/>
      <c r="C435" s="635"/>
      <c r="D435" s="635"/>
      <c r="E435" s="635"/>
      <c r="F435" s="635"/>
      <c r="G435" s="202">
        <f>G434</f>
        <v>1</v>
      </c>
      <c r="H435" s="204" t="str">
        <f>H434</f>
        <v>LUMP SUM</v>
      </c>
      <c r="I435" s="455">
        <v>3700</v>
      </c>
      <c r="J435" s="161">
        <f>G435*I435</f>
        <v>3700</v>
      </c>
      <c r="K435" s="629"/>
      <c r="L435" s="630"/>
      <c r="M435" s="661"/>
      <c r="N435" s="633"/>
      <c r="O435" s="159">
        <f>IF($B$430=0,J435,0)</f>
        <v>0</v>
      </c>
      <c r="P435" s="156">
        <f t="shared" ref="P435:AI435" si="126">IF(OR(($B$430+YEAR($I$1))=P432,($B$428+$B$430+YEAR($I$1))=P432,($B$428*2+$B$430+YEAR($I$1))=P432,($B$428*3+$B$430+YEAR($I$1))=P432,($B$428*4+$B$430+YEAR($I$1))=P432,($B$428*5+$B$430+YEAR($I$1))=P432),$G$435*$I$435,0)</f>
        <v>0</v>
      </c>
      <c r="Q435" s="156">
        <f t="shared" si="126"/>
        <v>3700</v>
      </c>
      <c r="R435" s="156">
        <f t="shared" si="126"/>
        <v>0</v>
      </c>
      <c r="S435" s="156">
        <f t="shared" si="126"/>
        <v>0</v>
      </c>
      <c r="T435" s="156">
        <f t="shared" si="126"/>
        <v>0</v>
      </c>
      <c r="U435" s="156">
        <f t="shared" si="126"/>
        <v>0</v>
      </c>
      <c r="V435" s="156">
        <f t="shared" si="126"/>
        <v>0</v>
      </c>
      <c r="W435" s="156">
        <f t="shared" si="126"/>
        <v>0</v>
      </c>
      <c r="X435" s="156">
        <f t="shared" si="126"/>
        <v>0</v>
      </c>
      <c r="Y435" s="156">
        <f t="shared" si="126"/>
        <v>0</v>
      </c>
      <c r="Z435" s="156">
        <f t="shared" si="126"/>
        <v>0</v>
      </c>
      <c r="AA435" s="156">
        <f t="shared" si="126"/>
        <v>0</v>
      </c>
      <c r="AB435" s="156">
        <f t="shared" si="126"/>
        <v>0</v>
      </c>
      <c r="AC435" s="156">
        <f t="shared" si="126"/>
        <v>0</v>
      </c>
      <c r="AD435" s="156">
        <f t="shared" si="126"/>
        <v>0</v>
      </c>
      <c r="AE435" s="156">
        <f t="shared" si="126"/>
        <v>3700</v>
      </c>
      <c r="AF435" s="156">
        <f t="shared" si="126"/>
        <v>0</v>
      </c>
      <c r="AG435" s="156">
        <f t="shared" si="126"/>
        <v>0</v>
      </c>
      <c r="AH435" s="156">
        <f t="shared" si="126"/>
        <v>0</v>
      </c>
      <c r="AI435" s="156">
        <f t="shared" si="126"/>
        <v>0</v>
      </c>
      <c r="AJ435" s="156">
        <f>SUM(P435:AI435)</f>
        <v>7400</v>
      </c>
      <c r="AK435" s="183">
        <f>IF((AJ435-AJ434)&lt;0,0,(AJ435-AJ434))</f>
        <v>400</v>
      </c>
      <c r="AL435" s="183"/>
      <c r="AM435" s="183"/>
      <c r="AN435" s="183"/>
      <c r="AO435" s="183"/>
    </row>
    <row r="436" spans="1:41" ht="13.15" customHeight="1" thickBot="1"/>
    <row r="437" spans="1:41" ht="14.45" thickBot="1">
      <c r="A437" s="640" t="s">
        <v>471</v>
      </c>
      <c r="B437" s="641"/>
      <c r="C437" s="641"/>
      <c r="D437" s="641"/>
      <c r="E437" s="641"/>
      <c r="F437" s="641"/>
      <c r="G437" s="641"/>
      <c r="H437" s="641"/>
      <c r="I437" s="641"/>
      <c r="J437" s="641"/>
      <c r="K437" s="641"/>
      <c r="L437" s="641"/>
      <c r="M437" s="641"/>
      <c r="N437" s="642"/>
    </row>
    <row r="438" spans="1:41" ht="15">
      <c r="A438" s="164" t="s">
        <v>351</v>
      </c>
      <c r="B438" s="450">
        <v>15</v>
      </c>
      <c r="C438" s="165"/>
      <c r="D438" s="662" t="s">
        <v>272</v>
      </c>
      <c r="E438" s="663"/>
      <c r="F438" s="649"/>
      <c r="G438" s="650"/>
      <c r="H438" s="650"/>
      <c r="I438" s="650"/>
      <c r="J438" s="650"/>
      <c r="K438" s="650"/>
      <c r="L438" s="650"/>
      <c r="M438" s="650"/>
      <c r="N438" s="651"/>
    </row>
    <row r="439" spans="1:41" ht="15.6" thickBot="1">
      <c r="A439" s="163" t="s">
        <v>353</v>
      </c>
      <c r="B439" s="451">
        <v>1998</v>
      </c>
      <c r="C439" s="162"/>
      <c r="D439" s="664"/>
      <c r="E439" s="665"/>
      <c r="F439" s="652"/>
      <c r="G439" s="653"/>
      <c r="H439" s="653"/>
      <c r="I439" s="653"/>
      <c r="J439" s="653"/>
      <c r="K439" s="653"/>
      <c r="L439" s="653"/>
      <c r="M439" s="653"/>
      <c r="N439" s="654"/>
    </row>
    <row r="440" spans="1:41" ht="15.6" thickBot="1">
      <c r="A440" s="171" t="s">
        <v>355</v>
      </c>
      <c r="B440" s="172">
        <f>IF(B438-((YEAR(I1))-B439)&gt;0,(B438-((YEAR(I1))-B439)),0)</f>
        <v>3</v>
      </c>
      <c r="C440" s="173"/>
      <c r="D440" s="666"/>
      <c r="E440" s="667"/>
      <c r="F440" s="643"/>
      <c r="G440" s="644"/>
      <c r="H440" s="644"/>
      <c r="I440" s="644"/>
      <c r="J440" s="644"/>
      <c r="K440" s="644"/>
      <c r="L440" s="644"/>
      <c r="M440" s="644"/>
      <c r="N440" s="645"/>
      <c r="O440" s="640" t="str">
        <f>A437</f>
        <v>Common-Other 1 (Specify)</v>
      </c>
      <c r="P440" s="641"/>
      <c r="Q440" s="641"/>
      <c r="R440" s="641"/>
      <c r="S440" s="641"/>
      <c r="T440" s="641"/>
      <c r="U440" s="641"/>
      <c r="V440" s="641"/>
      <c r="W440" s="641"/>
      <c r="X440" s="641"/>
      <c r="Y440" s="642"/>
      <c r="Z440" s="640" t="str">
        <f>A437</f>
        <v>Common-Other 1 (Specify)</v>
      </c>
      <c r="AA440" s="641"/>
      <c r="AB440" s="641"/>
      <c r="AC440" s="641"/>
      <c r="AD440" s="641"/>
      <c r="AE440" s="641"/>
      <c r="AF440" s="641"/>
      <c r="AG440" s="641"/>
      <c r="AH440" s="641"/>
      <c r="AI440" s="641"/>
      <c r="AJ440" s="642"/>
    </row>
    <row r="441" spans="1:41">
      <c r="A441" s="646" t="s">
        <v>357</v>
      </c>
      <c r="B441" s="647"/>
      <c r="C441" s="647"/>
      <c r="D441" s="636"/>
      <c r="E441" s="636"/>
      <c r="F441" s="636"/>
      <c r="G441" s="636" t="s">
        <v>358</v>
      </c>
      <c r="H441" s="636" t="s">
        <v>359</v>
      </c>
      <c r="I441" s="636" t="s">
        <v>360</v>
      </c>
      <c r="J441" s="636" t="s">
        <v>361</v>
      </c>
      <c r="K441" s="636" t="s">
        <v>362</v>
      </c>
      <c r="L441" s="636" t="s">
        <v>363</v>
      </c>
      <c r="M441" s="636" t="s">
        <v>364</v>
      </c>
      <c r="N441" s="638" t="s">
        <v>365</v>
      </c>
      <c r="O441" s="672" t="s">
        <v>366</v>
      </c>
      <c r="P441" s="167" t="s">
        <v>367</v>
      </c>
      <c r="Q441" s="167" t="s">
        <v>368</v>
      </c>
      <c r="R441" s="167" t="s">
        <v>369</v>
      </c>
      <c r="S441" s="167" t="s">
        <v>370</v>
      </c>
      <c r="T441" s="167" t="s">
        <v>371</v>
      </c>
      <c r="U441" s="167" t="s">
        <v>372</v>
      </c>
      <c r="V441" s="167" t="s">
        <v>373</v>
      </c>
      <c r="W441" s="167" t="s">
        <v>374</v>
      </c>
      <c r="X441" s="167" t="s">
        <v>375</v>
      </c>
      <c r="Y441" s="168" t="s">
        <v>376</v>
      </c>
      <c r="Z441" s="178" t="s">
        <v>377</v>
      </c>
      <c r="AA441" s="179" t="s">
        <v>378</v>
      </c>
      <c r="AB441" s="179" t="s">
        <v>379</v>
      </c>
      <c r="AC441" s="179" t="s">
        <v>380</v>
      </c>
      <c r="AD441" s="179" t="s">
        <v>381</v>
      </c>
      <c r="AE441" s="179" t="s">
        <v>382</v>
      </c>
      <c r="AF441" s="179" t="s">
        <v>383</v>
      </c>
      <c r="AG441" s="179" t="s">
        <v>384</v>
      </c>
      <c r="AH441" s="179" t="s">
        <v>385</v>
      </c>
      <c r="AI441" s="180" t="s">
        <v>386</v>
      </c>
      <c r="AJ441" s="674" t="s">
        <v>387</v>
      </c>
    </row>
    <row r="442" spans="1:41">
      <c r="A442" s="648"/>
      <c r="B442" s="637"/>
      <c r="C442" s="637"/>
      <c r="D442" s="637"/>
      <c r="E442" s="637"/>
      <c r="F442" s="637"/>
      <c r="G442" s="637"/>
      <c r="H442" s="637"/>
      <c r="I442" s="637"/>
      <c r="J442" s="637"/>
      <c r="K442" s="637"/>
      <c r="L442" s="637"/>
      <c r="M442" s="637"/>
      <c r="N442" s="639"/>
      <c r="O442" s="673"/>
      <c r="P442" s="166">
        <f>YEAR($I$1)+1</f>
        <v>2011</v>
      </c>
      <c r="Q442" s="166">
        <f>YEAR($I$1)+2</f>
        <v>2012</v>
      </c>
      <c r="R442" s="166">
        <f>YEAR($I$1)+3</f>
        <v>2013</v>
      </c>
      <c r="S442" s="166">
        <f>YEAR($I$1)+4</f>
        <v>2014</v>
      </c>
      <c r="T442" s="166">
        <f>YEAR($I$1)+5</f>
        <v>2015</v>
      </c>
      <c r="U442" s="166">
        <f>YEAR($I$1)+6</f>
        <v>2016</v>
      </c>
      <c r="V442" s="166">
        <f>YEAR($I$1)+7</f>
        <v>2017</v>
      </c>
      <c r="W442" s="166">
        <f>YEAR($I$1)+8</f>
        <v>2018</v>
      </c>
      <c r="X442" s="166">
        <f>YEAR($I$1)+9</f>
        <v>2019</v>
      </c>
      <c r="Y442" s="169">
        <f>YEAR($I$1)+10</f>
        <v>2020</v>
      </c>
      <c r="Z442" s="174">
        <f>YEAR($I$1)+11</f>
        <v>2021</v>
      </c>
      <c r="AA442" s="166">
        <f>YEAR($I$1)+12</f>
        <v>2022</v>
      </c>
      <c r="AB442" s="166">
        <f>YEAR($I$1)+13</f>
        <v>2023</v>
      </c>
      <c r="AC442" s="166">
        <f>YEAR($I$1)+14</f>
        <v>2024</v>
      </c>
      <c r="AD442" s="166">
        <f>YEAR($I$1)+15</f>
        <v>2025</v>
      </c>
      <c r="AE442" s="166">
        <f>YEAR($I$1)+16</f>
        <v>2026</v>
      </c>
      <c r="AF442" s="166">
        <f>YEAR($I$1)+17</f>
        <v>2027</v>
      </c>
      <c r="AG442" s="166">
        <f>YEAR($I$1)+18</f>
        <v>2028</v>
      </c>
      <c r="AH442" s="166">
        <f>YEAR($I$1)+19</f>
        <v>2029</v>
      </c>
      <c r="AI442" s="175">
        <f>YEAR($I$1)+20</f>
        <v>2030</v>
      </c>
      <c r="AJ442" s="675"/>
    </row>
    <row r="443" spans="1:41" hidden="1">
      <c r="A443" s="623" t="str">
        <f>"Existing "&amp;A437</f>
        <v>Existing Common-Other 1 (Specify)</v>
      </c>
      <c r="B443" s="624"/>
      <c r="C443" s="624"/>
      <c r="D443" s="624"/>
      <c r="E443" s="624"/>
      <c r="F443" s="624"/>
      <c r="G443" s="170"/>
      <c r="H443" s="154"/>
      <c r="I443" s="155">
        <v>0</v>
      </c>
      <c r="J443" s="156">
        <f>G443*I443</f>
        <v>0</v>
      </c>
      <c r="K443" s="625" t="s">
        <v>390</v>
      </c>
      <c r="L443" s="626"/>
      <c r="M443" s="659" t="str">
        <f>IF(OR(ISERROR(B439+B438*(1-(Controls!$B$28))),(B439+B438*(1-(Controls!$B$28)))=0),"",IF((B439+B438*(1-(Controls!$B$28)))&lt;=StartInput!$F$25,"Replace","Evaluate"))</f>
        <v>Evaluate</v>
      </c>
      <c r="N443" s="631" t="s">
        <v>205</v>
      </c>
      <c r="O443" s="159">
        <f>IF($B$440=0,J443,0)</f>
        <v>0</v>
      </c>
      <c r="P443" s="156">
        <f t="shared" ref="P443:AI443" si="127">IF(OR(($B$440+YEAR($I$1))=P442,($B$438+$B$440+YEAR($I$1))=P442,($B$438*2+$B$440+YEAR($I$1))=P442,($B$438*3+$B$440+YEAR($I$1))=P442,($B$438*4+$B$440+YEAR($I$1))=P442,($B$438*5+$B$440+YEAR($I$1))=P442),$G$443*$I$443,0)</f>
        <v>0</v>
      </c>
      <c r="Q443" s="156">
        <f t="shared" si="127"/>
        <v>0</v>
      </c>
      <c r="R443" s="156">
        <f t="shared" si="127"/>
        <v>0</v>
      </c>
      <c r="S443" s="156">
        <f t="shared" si="127"/>
        <v>0</v>
      </c>
      <c r="T443" s="156">
        <f t="shared" si="127"/>
        <v>0</v>
      </c>
      <c r="U443" s="156">
        <f t="shared" si="127"/>
        <v>0</v>
      </c>
      <c r="V443" s="156">
        <f t="shared" si="127"/>
        <v>0</v>
      </c>
      <c r="W443" s="156">
        <f t="shared" si="127"/>
        <v>0</v>
      </c>
      <c r="X443" s="156">
        <f t="shared" si="127"/>
        <v>0</v>
      </c>
      <c r="Y443" s="156">
        <f t="shared" si="127"/>
        <v>0</v>
      </c>
      <c r="Z443" s="156">
        <f t="shared" si="127"/>
        <v>0</v>
      </c>
      <c r="AA443" s="156">
        <f t="shared" si="127"/>
        <v>0</v>
      </c>
      <c r="AB443" s="156">
        <f t="shared" si="127"/>
        <v>0</v>
      </c>
      <c r="AC443" s="156">
        <f t="shared" si="127"/>
        <v>0</v>
      </c>
      <c r="AD443" s="156">
        <f t="shared" si="127"/>
        <v>0</v>
      </c>
      <c r="AE443" s="156">
        <f t="shared" si="127"/>
        <v>0</v>
      </c>
      <c r="AF443" s="156">
        <f t="shared" si="127"/>
        <v>0</v>
      </c>
      <c r="AG443" s="156">
        <f t="shared" si="127"/>
        <v>0</v>
      </c>
      <c r="AH443" s="156">
        <f t="shared" si="127"/>
        <v>0</v>
      </c>
      <c r="AI443" s="156">
        <f t="shared" si="127"/>
        <v>0</v>
      </c>
      <c r="AJ443" s="156">
        <f>SUM(P443:AI443)</f>
        <v>0</v>
      </c>
    </row>
    <row r="444" spans="1:41">
      <c r="A444" s="623" t="str">
        <f>"Standard "&amp;A437</f>
        <v>Standard Common-Other 1 (Specify)</v>
      </c>
      <c r="B444" s="624"/>
      <c r="C444" s="624"/>
      <c r="D444" s="624"/>
      <c r="E444" s="624"/>
      <c r="F444" s="624"/>
      <c r="G444" s="452">
        <v>0</v>
      </c>
      <c r="H444" s="459"/>
      <c r="I444" s="454">
        <v>0</v>
      </c>
      <c r="J444" s="156">
        <f>G444*I444</f>
        <v>0</v>
      </c>
      <c r="K444" s="627"/>
      <c r="L444" s="628"/>
      <c r="M444" s="660"/>
      <c r="N444" s="632"/>
      <c r="O444" s="159">
        <f>IF($B$440=0,J444,0)</f>
        <v>0</v>
      </c>
      <c r="P444" s="156">
        <f t="shared" ref="P444:AI444" si="128">IF(OR(($B$440+YEAR($I$1))=P442,($B$438+$B$440+YEAR($I$1))=P442,($B$438*2+$B$440+YEAR($I$1))=P442,($B$438*3+$B$440+YEAR($I$1))=P442,($B$438*4+$B$440+YEAR($I$1))=P442,($B$438*5+$B$440+YEAR($I$1))=P442),$G$444*$I$444,0)</f>
        <v>0</v>
      </c>
      <c r="Q444" s="156">
        <f t="shared" si="128"/>
        <v>0</v>
      </c>
      <c r="R444" s="156">
        <f t="shared" si="128"/>
        <v>0</v>
      </c>
      <c r="S444" s="156">
        <f t="shared" si="128"/>
        <v>0</v>
      </c>
      <c r="T444" s="156">
        <f t="shared" si="128"/>
        <v>0</v>
      </c>
      <c r="U444" s="156">
        <f t="shared" si="128"/>
        <v>0</v>
      </c>
      <c r="V444" s="156">
        <f t="shared" si="128"/>
        <v>0</v>
      </c>
      <c r="W444" s="156">
        <f t="shared" si="128"/>
        <v>0</v>
      </c>
      <c r="X444" s="156">
        <f t="shared" si="128"/>
        <v>0</v>
      </c>
      <c r="Y444" s="156">
        <f t="shared" si="128"/>
        <v>0</v>
      </c>
      <c r="Z444" s="156">
        <f t="shared" si="128"/>
        <v>0</v>
      </c>
      <c r="AA444" s="156">
        <f t="shared" si="128"/>
        <v>0</v>
      </c>
      <c r="AB444" s="156">
        <f t="shared" si="128"/>
        <v>0</v>
      </c>
      <c r="AC444" s="156">
        <f t="shared" si="128"/>
        <v>0</v>
      </c>
      <c r="AD444" s="156">
        <f t="shared" si="128"/>
        <v>0</v>
      </c>
      <c r="AE444" s="156">
        <f t="shared" si="128"/>
        <v>0</v>
      </c>
      <c r="AF444" s="156">
        <f t="shared" si="128"/>
        <v>0</v>
      </c>
      <c r="AG444" s="156">
        <f t="shared" si="128"/>
        <v>0</v>
      </c>
      <c r="AH444" s="156">
        <f t="shared" si="128"/>
        <v>0</v>
      </c>
      <c r="AI444" s="156">
        <f t="shared" si="128"/>
        <v>0</v>
      </c>
      <c r="AJ444" s="156">
        <f>SUM(P444:AI444)</f>
        <v>0</v>
      </c>
      <c r="AK444" s="148" t="s">
        <v>391</v>
      </c>
    </row>
    <row r="445" spans="1:41" ht="14.45" thickBot="1">
      <c r="A445" s="634" t="str">
        <f>"Green Replacement "&amp;A437</f>
        <v>Green Replacement Common-Other 1 (Specify)</v>
      </c>
      <c r="B445" s="635"/>
      <c r="C445" s="635"/>
      <c r="D445" s="635"/>
      <c r="E445" s="635"/>
      <c r="F445" s="635"/>
      <c r="G445" s="202">
        <f>G444</f>
        <v>0</v>
      </c>
      <c r="H445" s="204">
        <f>H444</f>
        <v>0</v>
      </c>
      <c r="I445" s="455">
        <v>0</v>
      </c>
      <c r="J445" s="161">
        <f>G445*I445</f>
        <v>0</v>
      </c>
      <c r="K445" s="629"/>
      <c r="L445" s="630"/>
      <c r="M445" s="661"/>
      <c r="N445" s="633"/>
      <c r="O445" s="159">
        <f>IF($B$440=0,J445,0)</f>
        <v>0</v>
      </c>
      <c r="P445" s="156">
        <f t="shared" ref="P445:AI445" si="129">IF(OR(($B$440+YEAR($I$1))=P442,($B$438+$B$440+YEAR($I$1))=P442,($B$438*2+$B$440+YEAR($I$1))=P442,($B$438*3+$B$440+YEAR($I$1))=P442,($B$438*4+$B$440+YEAR($I$1))=P442,($B$438*5+$B$440+YEAR($I$1))=P442),$G$445*$I$445,0)</f>
        <v>0</v>
      </c>
      <c r="Q445" s="156">
        <f t="shared" si="129"/>
        <v>0</v>
      </c>
      <c r="R445" s="156">
        <f t="shared" si="129"/>
        <v>0</v>
      </c>
      <c r="S445" s="156">
        <f t="shared" si="129"/>
        <v>0</v>
      </c>
      <c r="T445" s="156">
        <f t="shared" si="129"/>
        <v>0</v>
      </c>
      <c r="U445" s="156">
        <f t="shared" si="129"/>
        <v>0</v>
      </c>
      <c r="V445" s="156">
        <f t="shared" si="129"/>
        <v>0</v>
      </c>
      <c r="W445" s="156">
        <f t="shared" si="129"/>
        <v>0</v>
      </c>
      <c r="X445" s="156">
        <f t="shared" si="129"/>
        <v>0</v>
      </c>
      <c r="Y445" s="156">
        <f t="shared" si="129"/>
        <v>0</v>
      </c>
      <c r="Z445" s="156">
        <f t="shared" si="129"/>
        <v>0</v>
      </c>
      <c r="AA445" s="156">
        <f t="shared" si="129"/>
        <v>0</v>
      </c>
      <c r="AB445" s="156">
        <f t="shared" si="129"/>
        <v>0</v>
      </c>
      <c r="AC445" s="156">
        <f t="shared" si="129"/>
        <v>0</v>
      </c>
      <c r="AD445" s="156">
        <f t="shared" si="129"/>
        <v>0</v>
      </c>
      <c r="AE445" s="156">
        <f t="shared" si="129"/>
        <v>0</v>
      </c>
      <c r="AF445" s="156">
        <f t="shared" si="129"/>
        <v>0</v>
      </c>
      <c r="AG445" s="156">
        <f t="shared" si="129"/>
        <v>0</v>
      </c>
      <c r="AH445" s="156">
        <f t="shared" si="129"/>
        <v>0</v>
      </c>
      <c r="AI445" s="156">
        <f t="shared" si="129"/>
        <v>0</v>
      </c>
      <c r="AJ445" s="156">
        <f>SUM(P445:AI445)</f>
        <v>0</v>
      </c>
      <c r="AK445" s="183">
        <f>IF((AJ445-AJ444)&lt;0,0,(AJ445-AJ444))</f>
        <v>0</v>
      </c>
      <c r="AL445" s="183"/>
      <c r="AM445" s="183"/>
      <c r="AN445" s="183"/>
      <c r="AO445" s="183"/>
    </row>
    <row r="446" spans="1:41" ht="13.15" customHeight="1" thickBot="1"/>
    <row r="447" spans="1:41" ht="14.45" thickBot="1">
      <c r="A447" s="640" t="s">
        <v>472</v>
      </c>
      <c r="B447" s="641"/>
      <c r="C447" s="641"/>
      <c r="D447" s="641"/>
      <c r="E447" s="641"/>
      <c r="F447" s="641"/>
      <c r="G447" s="641"/>
      <c r="H447" s="641"/>
      <c r="I447" s="641"/>
      <c r="J447" s="641"/>
      <c r="K447" s="641"/>
      <c r="L447" s="641"/>
      <c r="M447" s="641"/>
      <c r="N447" s="642"/>
    </row>
    <row r="448" spans="1:41" ht="15">
      <c r="A448" s="164" t="s">
        <v>351</v>
      </c>
      <c r="B448" s="450">
        <v>16</v>
      </c>
      <c r="C448" s="165"/>
      <c r="D448" s="662" t="s">
        <v>272</v>
      </c>
      <c r="E448" s="663"/>
      <c r="F448" s="649"/>
      <c r="G448" s="650"/>
      <c r="H448" s="650"/>
      <c r="I448" s="650"/>
      <c r="J448" s="650"/>
      <c r="K448" s="650"/>
      <c r="L448" s="650"/>
      <c r="M448" s="650"/>
      <c r="N448" s="651"/>
    </row>
    <row r="449" spans="1:41" ht="15.6" thickBot="1">
      <c r="A449" s="163" t="s">
        <v>353</v>
      </c>
      <c r="B449" s="451">
        <v>1998</v>
      </c>
      <c r="C449" s="162"/>
      <c r="D449" s="664"/>
      <c r="E449" s="665"/>
      <c r="F449" s="652"/>
      <c r="G449" s="653"/>
      <c r="H449" s="653"/>
      <c r="I449" s="653"/>
      <c r="J449" s="653"/>
      <c r="K449" s="653"/>
      <c r="L449" s="653"/>
      <c r="M449" s="653"/>
      <c r="N449" s="654"/>
    </row>
    <row r="450" spans="1:41" ht="15.6" thickBot="1">
      <c r="A450" s="171" t="s">
        <v>355</v>
      </c>
      <c r="B450" s="172">
        <f>IF(B448-((YEAR(I1))-B449)&gt;0,(B448-((YEAR(I1))-B449)),0)</f>
        <v>4</v>
      </c>
      <c r="C450" s="173"/>
      <c r="D450" s="666"/>
      <c r="E450" s="667"/>
      <c r="F450" s="643"/>
      <c r="G450" s="644"/>
      <c r="H450" s="644"/>
      <c r="I450" s="644"/>
      <c r="J450" s="644"/>
      <c r="K450" s="644"/>
      <c r="L450" s="644"/>
      <c r="M450" s="644"/>
      <c r="N450" s="645"/>
      <c r="O450" s="640" t="str">
        <f>A447</f>
        <v>Common-Other 2 (Specify)</v>
      </c>
      <c r="P450" s="641"/>
      <c r="Q450" s="641"/>
      <c r="R450" s="641"/>
      <c r="S450" s="641"/>
      <c r="T450" s="641"/>
      <c r="U450" s="641"/>
      <c r="V450" s="641"/>
      <c r="W450" s="641"/>
      <c r="X450" s="641"/>
      <c r="Y450" s="642"/>
      <c r="Z450" s="640" t="str">
        <f>A447</f>
        <v>Common-Other 2 (Specify)</v>
      </c>
      <c r="AA450" s="641"/>
      <c r="AB450" s="641"/>
      <c r="AC450" s="641"/>
      <c r="AD450" s="641"/>
      <c r="AE450" s="641"/>
      <c r="AF450" s="641"/>
      <c r="AG450" s="641"/>
      <c r="AH450" s="641"/>
      <c r="AI450" s="641"/>
      <c r="AJ450" s="642"/>
    </row>
    <row r="451" spans="1:41">
      <c r="A451" s="646" t="s">
        <v>357</v>
      </c>
      <c r="B451" s="647"/>
      <c r="C451" s="647"/>
      <c r="D451" s="636"/>
      <c r="E451" s="636"/>
      <c r="F451" s="636"/>
      <c r="G451" s="636" t="s">
        <v>358</v>
      </c>
      <c r="H451" s="636" t="s">
        <v>359</v>
      </c>
      <c r="I451" s="636" t="s">
        <v>360</v>
      </c>
      <c r="J451" s="636" t="s">
        <v>361</v>
      </c>
      <c r="K451" s="636" t="s">
        <v>362</v>
      </c>
      <c r="L451" s="636" t="s">
        <v>363</v>
      </c>
      <c r="M451" s="636" t="s">
        <v>364</v>
      </c>
      <c r="N451" s="638" t="s">
        <v>365</v>
      </c>
      <c r="O451" s="672" t="s">
        <v>366</v>
      </c>
      <c r="P451" s="167" t="s">
        <v>367</v>
      </c>
      <c r="Q451" s="167" t="s">
        <v>368</v>
      </c>
      <c r="R451" s="167" t="s">
        <v>369</v>
      </c>
      <c r="S451" s="167" t="s">
        <v>370</v>
      </c>
      <c r="T451" s="167" t="s">
        <v>371</v>
      </c>
      <c r="U451" s="167" t="s">
        <v>372</v>
      </c>
      <c r="V451" s="167" t="s">
        <v>373</v>
      </c>
      <c r="W451" s="167" t="s">
        <v>374</v>
      </c>
      <c r="X451" s="167" t="s">
        <v>375</v>
      </c>
      <c r="Y451" s="168" t="s">
        <v>376</v>
      </c>
      <c r="Z451" s="178" t="s">
        <v>377</v>
      </c>
      <c r="AA451" s="179" t="s">
        <v>378</v>
      </c>
      <c r="AB451" s="179" t="s">
        <v>379</v>
      </c>
      <c r="AC451" s="179" t="s">
        <v>380</v>
      </c>
      <c r="AD451" s="179" t="s">
        <v>381</v>
      </c>
      <c r="AE451" s="179" t="s">
        <v>382</v>
      </c>
      <c r="AF451" s="179" t="s">
        <v>383</v>
      </c>
      <c r="AG451" s="179" t="s">
        <v>384</v>
      </c>
      <c r="AH451" s="179" t="s">
        <v>385</v>
      </c>
      <c r="AI451" s="180" t="s">
        <v>386</v>
      </c>
      <c r="AJ451" s="674" t="s">
        <v>387</v>
      </c>
    </row>
    <row r="452" spans="1:41">
      <c r="A452" s="648"/>
      <c r="B452" s="637"/>
      <c r="C452" s="637"/>
      <c r="D452" s="637"/>
      <c r="E452" s="637"/>
      <c r="F452" s="637"/>
      <c r="G452" s="637"/>
      <c r="H452" s="637"/>
      <c r="I452" s="637"/>
      <c r="J452" s="637"/>
      <c r="K452" s="637"/>
      <c r="L452" s="637"/>
      <c r="M452" s="637"/>
      <c r="N452" s="639"/>
      <c r="O452" s="673"/>
      <c r="P452" s="166">
        <f>YEAR($I$1)+1</f>
        <v>2011</v>
      </c>
      <c r="Q452" s="166">
        <f>YEAR($I$1)+2</f>
        <v>2012</v>
      </c>
      <c r="R452" s="166">
        <f>YEAR($I$1)+3</f>
        <v>2013</v>
      </c>
      <c r="S452" s="166">
        <f>YEAR($I$1)+4</f>
        <v>2014</v>
      </c>
      <c r="T452" s="166">
        <f>YEAR($I$1)+5</f>
        <v>2015</v>
      </c>
      <c r="U452" s="166">
        <f>YEAR($I$1)+6</f>
        <v>2016</v>
      </c>
      <c r="V452" s="166">
        <f>YEAR($I$1)+7</f>
        <v>2017</v>
      </c>
      <c r="W452" s="166">
        <f>YEAR($I$1)+8</f>
        <v>2018</v>
      </c>
      <c r="X452" s="166">
        <f>YEAR($I$1)+9</f>
        <v>2019</v>
      </c>
      <c r="Y452" s="169">
        <f>YEAR($I$1)+10</f>
        <v>2020</v>
      </c>
      <c r="Z452" s="174">
        <f>YEAR($I$1)+11</f>
        <v>2021</v>
      </c>
      <c r="AA452" s="166">
        <f>YEAR($I$1)+12</f>
        <v>2022</v>
      </c>
      <c r="AB452" s="166">
        <f>YEAR($I$1)+13</f>
        <v>2023</v>
      </c>
      <c r="AC452" s="166">
        <f>YEAR($I$1)+14</f>
        <v>2024</v>
      </c>
      <c r="AD452" s="166">
        <f>YEAR($I$1)+15</f>
        <v>2025</v>
      </c>
      <c r="AE452" s="166">
        <f>YEAR($I$1)+16</f>
        <v>2026</v>
      </c>
      <c r="AF452" s="166">
        <f>YEAR($I$1)+17</f>
        <v>2027</v>
      </c>
      <c r="AG452" s="166">
        <f>YEAR($I$1)+18</f>
        <v>2028</v>
      </c>
      <c r="AH452" s="166">
        <f>YEAR($I$1)+19</f>
        <v>2029</v>
      </c>
      <c r="AI452" s="175">
        <f>YEAR($I$1)+20</f>
        <v>2030</v>
      </c>
      <c r="AJ452" s="675"/>
    </row>
    <row r="453" spans="1:41" hidden="1">
      <c r="A453" s="623" t="str">
        <f>"Existing "&amp;A447</f>
        <v>Existing Common-Other 2 (Specify)</v>
      </c>
      <c r="B453" s="624"/>
      <c r="C453" s="624"/>
      <c r="D453" s="624"/>
      <c r="E453" s="624"/>
      <c r="F453" s="624"/>
      <c r="G453" s="170"/>
      <c r="H453" s="154"/>
      <c r="I453" s="155">
        <v>0</v>
      </c>
      <c r="J453" s="156">
        <f>G453*I453</f>
        <v>0</v>
      </c>
      <c r="K453" s="625" t="s">
        <v>390</v>
      </c>
      <c r="L453" s="626"/>
      <c r="M453" s="659" t="str">
        <f>IF(OR(ISERROR(B449+B448*(1-(Controls!$B$28))),(B449+B448*(1-(Controls!$B$28)))=0),"",IF((B449+B448*(1-(Controls!$B$28)))&lt;=StartInput!$F$25,"Replace","Evaluate"))</f>
        <v>Evaluate</v>
      </c>
      <c r="N453" s="631" t="s">
        <v>205</v>
      </c>
      <c r="O453" s="159">
        <f>IF($B$450=0,J453,0)</f>
        <v>0</v>
      </c>
      <c r="P453" s="156">
        <f t="shared" ref="P453:AI453" si="130">IF(OR(($B$450+YEAR($I$1))=P452,($B$448+$B$450+YEAR($I$1))=P452,($B$448*2+$B$450+YEAR($I$1))=P452,($B$448*3+$B$450+YEAR($I$1))=P452,($B$448*4+$B$450+YEAR($I$1))=P452,($B$448*5+$B$450+YEAR($I$1))=P452),$G$453*$I$453,0)</f>
        <v>0</v>
      </c>
      <c r="Q453" s="156">
        <f t="shared" si="130"/>
        <v>0</v>
      </c>
      <c r="R453" s="156">
        <f t="shared" si="130"/>
        <v>0</v>
      </c>
      <c r="S453" s="156">
        <f t="shared" si="130"/>
        <v>0</v>
      </c>
      <c r="T453" s="156">
        <f t="shared" si="130"/>
        <v>0</v>
      </c>
      <c r="U453" s="156">
        <f t="shared" si="130"/>
        <v>0</v>
      </c>
      <c r="V453" s="156">
        <f t="shared" si="130"/>
        <v>0</v>
      </c>
      <c r="W453" s="156">
        <f t="shared" si="130"/>
        <v>0</v>
      </c>
      <c r="X453" s="156">
        <f t="shared" si="130"/>
        <v>0</v>
      </c>
      <c r="Y453" s="156">
        <f t="shared" si="130"/>
        <v>0</v>
      </c>
      <c r="Z453" s="156">
        <f t="shared" si="130"/>
        <v>0</v>
      </c>
      <c r="AA453" s="156">
        <f t="shared" si="130"/>
        <v>0</v>
      </c>
      <c r="AB453" s="156">
        <f t="shared" si="130"/>
        <v>0</v>
      </c>
      <c r="AC453" s="156">
        <f t="shared" si="130"/>
        <v>0</v>
      </c>
      <c r="AD453" s="156">
        <f t="shared" si="130"/>
        <v>0</v>
      </c>
      <c r="AE453" s="156">
        <f t="shared" si="130"/>
        <v>0</v>
      </c>
      <c r="AF453" s="156">
        <f t="shared" si="130"/>
        <v>0</v>
      </c>
      <c r="AG453" s="156">
        <f t="shared" si="130"/>
        <v>0</v>
      </c>
      <c r="AH453" s="156">
        <f t="shared" si="130"/>
        <v>0</v>
      </c>
      <c r="AI453" s="156">
        <f t="shared" si="130"/>
        <v>0</v>
      </c>
      <c r="AJ453" s="156">
        <f>SUM(P453:AI453)</f>
        <v>0</v>
      </c>
    </row>
    <row r="454" spans="1:41">
      <c r="A454" s="623" t="str">
        <f>"Standard "&amp;A447</f>
        <v>Standard Common-Other 2 (Specify)</v>
      </c>
      <c r="B454" s="624"/>
      <c r="C454" s="624"/>
      <c r="D454" s="624"/>
      <c r="E454" s="624"/>
      <c r="F454" s="624"/>
      <c r="G454" s="452">
        <v>0</v>
      </c>
      <c r="H454" s="459"/>
      <c r="I454" s="454">
        <v>0</v>
      </c>
      <c r="J454" s="156">
        <f>G454*I454</f>
        <v>0</v>
      </c>
      <c r="K454" s="627"/>
      <c r="L454" s="628"/>
      <c r="M454" s="660"/>
      <c r="N454" s="632"/>
      <c r="O454" s="159">
        <f>IF($B$450=0,J454,0)</f>
        <v>0</v>
      </c>
      <c r="P454" s="156">
        <f t="shared" ref="P454:AI454" si="131">IF(OR(($B$450+YEAR($I$1))=P452,($B$448+$B$450+YEAR($I$1))=P452,($B$448*2+$B$450+YEAR($I$1))=P452,($B$448*3+$B$450+YEAR($I$1))=P452,($B$448*4+$B$450+YEAR($I$1))=P452,($B$448*5+$B$450+YEAR($I$1))=P452),$G$454*$I$454,0)</f>
        <v>0</v>
      </c>
      <c r="Q454" s="156">
        <f t="shared" si="131"/>
        <v>0</v>
      </c>
      <c r="R454" s="156">
        <f t="shared" si="131"/>
        <v>0</v>
      </c>
      <c r="S454" s="156">
        <f t="shared" si="131"/>
        <v>0</v>
      </c>
      <c r="T454" s="156">
        <f t="shared" si="131"/>
        <v>0</v>
      </c>
      <c r="U454" s="156">
        <f t="shared" si="131"/>
        <v>0</v>
      </c>
      <c r="V454" s="156">
        <f t="shared" si="131"/>
        <v>0</v>
      </c>
      <c r="W454" s="156">
        <f t="shared" si="131"/>
        <v>0</v>
      </c>
      <c r="X454" s="156">
        <f t="shared" si="131"/>
        <v>0</v>
      </c>
      <c r="Y454" s="156">
        <f t="shared" si="131"/>
        <v>0</v>
      </c>
      <c r="Z454" s="156">
        <f t="shared" si="131"/>
        <v>0</v>
      </c>
      <c r="AA454" s="156">
        <f t="shared" si="131"/>
        <v>0</v>
      </c>
      <c r="AB454" s="156">
        <f t="shared" si="131"/>
        <v>0</v>
      </c>
      <c r="AC454" s="156">
        <f t="shared" si="131"/>
        <v>0</v>
      </c>
      <c r="AD454" s="156">
        <f t="shared" si="131"/>
        <v>0</v>
      </c>
      <c r="AE454" s="156">
        <f t="shared" si="131"/>
        <v>0</v>
      </c>
      <c r="AF454" s="156">
        <f t="shared" si="131"/>
        <v>0</v>
      </c>
      <c r="AG454" s="156">
        <f t="shared" si="131"/>
        <v>0</v>
      </c>
      <c r="AH454" s="156">
        <f t="shared" si="131"/>
        <v>0</v>
      </c>
      <c r="AI454" s="156">
        <f t="shared" si="131"/>
        <v>0</v>
      </c>
      <c r="AJ454" s="156">
        <f>SUM(P454:AI454)</f>
        <v>0</v>
      </c>
      <c r="AK454" s="148" t="s">
        <v>391</v>
      </c>
    </row>
    <row r="455" spans="1:41" ht="14.45" thickBot="1">
      <c r="A455" s="634" t="str">
        <f>"Green Replacement "&amp;A447</f>
        <v>Green Replacement Common-Other 2 (Specify)</v>
      </c>
      <c r="B455" s="635"/>
      <c r="C455" s="635"/>
      <c r="D455" s="635"/>
      <c r="E455" s="635"/>
      <c r="F455" s="635"/>
      <c r="G455" s="202">
        <f>G454</f>
        <v>0</v>
      </c>
      <c r="H455" s="204">
        <f>H454</f>
        <v>0</v>
      </c>
      <c r="I455" s="455">
        <v>0</v>
      </c>
      <c r="J455" s="161">
        <f>G455*I455</f>
        <v>0</v>
      </c>
      <c r="K455" s="629"/>
      <c r="L455" s="630"/>
      <c r="M455" s="661"/>
      <c r="N455" s="633"/>
      <c r="O455" s="159">
        <f>IF($B$450=0,J455,0)</f>
        <v>0</v>
      </c>
      <c r="P455" s="156">
        <f t="shared" ref="P455:AI455" si="132">IF(OR(($B$450+YEAR($I$1))=P452,($B$448+$B$450+YEAR($I$1))=P452,($B$448*2+$B$450+YEAR($I$1))=P452,($B$448*3+$B$450+YEAR($I$1))=P452,($B$448*4+$B$450+YEAR($I$1))=P452,($B$448*5+$B$450+YEAR($I$1))=P452),$G$455*$I$455,0)</f>
        <v>0</v>
      </c>
      <c r="Q455" s="156">
        <f t="shared" si="132"/>
        <v>0</v>
      </c>
      <c r="R455" s="156">
        <f t="shared" si="132"/>
        <v>0</v>
      </c>
      <c r="S455" s="156">
        <f t="shared" si="132"/>
        <v>0</v>
      </c>
      <c r="T455" s="156">
        <f t="shared" si="132"/>
        <v>0</v>
      </c>
      <c r="U455" s="156">
        <f t="shared" si="132"/>
        <v>0</v>
      </c>
      <c r="V455" s="156">
        <f t="shared" si="132"/>
        <v>0</v>
      </c>
      <c r="W455" s="156">
        <f t="shared" si="132"/>
        <v>0</v>
      </c>
      <c r="X455" s="156">
        <f t="shared" si="132"/>
        <v>0</v>
      </c>
      <c r="Y455" s="156">
        <f t="shared" si="132"/>
        <v>0</v>
      </c>
      <c r="Z455" s="156">
        <f t="shared" si="132"/>
        <v>0</v>
      </c>
      <c r="AA455" s="156">
        <f t="shared" si="132"/>
        <v>0</v>
      </c>
      <c r="AB455" s="156">
        <f t="shared" si="132"/>
        <v>0</v>
      </c>
      <c r="AC455" s="156">
        <f t="shared" si="132"/>
        <v>0</v>
      </c>
      <c r="AD455" s="156">
        <f t="shared" si="132"/>
        <v>0</v>
      </c>
      <c r="AE455" s="156">
        <f t="shared" si="132"/>
        <v>0</v>
      </c>
      <c r="AF455" s="156">
        <f t="shared" si="132"/>
        <v>0</v>
      </c>
      <c r="AG455" s="156">
        <f t="shared" si="132"/>
        <v>0</v>
      </c>
      <c r="AH455" s="156">
        <f t="shared" si="132"/>
        <v>0</v>
      </c>
      <c r="AI455" s="156">
        <f t="shared" si="132"/>
        <v>0</v>
      </c>
      <c r="AJ455" s="156">
        <f>SUM(P455:AI455)</f>
        <v>0</v>
      </c>
      <c r="AK455" s="183">
        <f>IF((AJ455-AJ454)&lt;0,0,(AJ455-AJ454))</f>
        <v>0</v>
      </c>
      <c r="AL455" s="183"/>
      <c r="AM455" s="183"/>
      <c r="AN455" s="183"/>
      <c r="AO455" s="183"/>
    </row>
    <row r="456" spans="1:41" ht="13.15" customHeight="1" thickBot="1"/>
    <row r="457" spans="1:41" ht="14.45" thickBot="1">
      <c r="A457" s="640" t="s">
        <v>473</v>
      </c>
      <c r="B457" s="641"/>
      <c r="C457" s="641"/>
      <c r="D457" s="641"/>
      <c r="E457" s="641"/>
      <c r="F457" s="641"/>
      <c r="G457" s="641"/>
      <c r="H457" s="641"/>
      <c r="I457" s="641"/>
      <c r="J457" s="641"/>
      <c r="K457" s="641"/>
      <c r="L457" s="641"/>
      <c r="M457" s="641"/>
      <c r="N457" s="642"/>
    </row>
    <row r="458" spans="1:41" ht="15">
      <c r="A458" s="164" t="s">
        <v>351</v>
      </c>
      <c r="B458" s="450">
        <v>17</v>
      </c>
      <c r="C458" s="165"/>
      <c r="D458" s="662" t="s">
        <v>272</v>
      </c>
      <c r="E458" s="663"/>
      <c r="F458" s="649"/>
      <c r="G458" s="650"/>
      <c r="H458" s="650"/>
      <c r="I458" s="650"/>
      <c r="J458" s="650"/>
      <c r="K458" s="650"/>
      <c r="L458" s="650"/>
      <c r="M458" s="650"/>
      <c r="N458" s="651"/>
    </row>
    <row r="459" spans="1:41" ht="15.6" thickBot="1">
      <c r="A459" s="163" t="s">
        <v>353</v>
      </c>
      <c r="B459" s="451">
        <v>1998</v>
      </c>
      <c r="C459" s="162"/>
      <c r="D459" s="664"/>
      <c r="E459" s="665"/>
      <c r="F459" s="652"/>
      <c r="G459" s="653"/>
      <c r="H459" s="653"/>
      <c r="I459" s="653"/>
      <c r="J459" s="653"/>
      <c r="K459" s="653"/>
      <c r="L459" s="653"/>
      <c r="M459" s="653"/>
      <c r="N459" s="654"/>
    </row>
    <row r="460" spans="1:41" ht="15.6" thickBot="1">
      <c r="A460" s="171" t="s">
        <v>355</v>
      </c>
      <c r="B460" s="172">
        <f>IF(B458-((YEAR(I1))-B459)&gt;0,(B458-((YEAR(I1))-B459)),0)</f>
        <v>5</v>
      </c>
      <c r="C460" s="173"/>
      <c r="D460" s="666"/>
      <c r="E460" s="667"/>
      <c r="F460" s="643"/>
      <c r="G460" s="644"/>
      <c r="H460" s="644"/>
      <c r="I460" s="644"/>
      <c r="J460" s="644"/>
      <c r="K460" s="644"/>
      <c r="L460" s="644"/>
      <c r="M460" s="644"/>
      <c r="N460" s="645"/>
      <c r="O460" s="640" t="str">
        <f>A457</f>
        <v>Common-Other 3 (Specify)</v>
      </c>
      <c r="P460" s="641"/>
      <c r="Q460" s="641"/>
      <c r="R460" s="641"/>
      <c r="S460" s="641"/>
      <c r="T460" s="641"/>
      <c r="U460" s="641"/>
      <c r="V460" s="641"/>
      <c r="W460" s="641"/>
      <c r="X460" s="641"/>
      <c r="Y460" s="642"/>
      <c r="Z460" s="640" t="str">
        <f>A457</f>
        <v>Common-Other 3 (Specify)</v>
      </c>
      <c r="AA460" s="641"/>
      <c r="AB460" s="641"/>
      <c r="AC460" s="641"/>
      <c r="AD460" s="641"/>
      <c r="AE460" s="641"/>
      <c r="AF460" s="641"/>
      <c r="AG460" s="641"/>
      <c r="AH460" s="641"/>
      <c r="AI460" s="641"/>
      <c r="AJ460" s="642"/>
    </row>
    <row r="461" spans="1:41">
      <c r="A461" s="646" t="s">
        <v>357</v>
      </c>
      <c r="B461" s="647"/>
      <c r="C461" s="647"/>
      <c r="D461" s="636"/>
      <c r="E461" s="636"/>
      <c r="F461" s="636"/>
      <c r="G461" s="636" t="s">
        <v>358</v>
      </c>
      <c r="H461" s="636" t="s">
        <v>359</v>
      </c>
      <c r="I461" s="636" t="s">
        <v>360</v>
      </c>
      <c r="J461" s="636" t="s">
        <v>361</v>
      </c>
      <c r="K461" s="636" t="s">
        <v>362</v>
      </c>
      <c r="L461" s="636" t="s">
        <v>363</v>
      </c>
      <c r="M461" s="636" t="s">
        <v>364</v>
      </c>
      <c r="N461" s="638" t="s">
        <v>365</v>
      </c>
      <c r="O461" s="672" t="s">
        <v>366</v>
      </c>
      <c r="P461" s="167" t="s">
        <v>367</v>
      </c>
      <c r="Q461" s="167" t="s">
        <v>368</v>
      </c>
      <c r="R461" s="167" t="s">
        <v>369</v>
      </c>
      <c r="S461" s="167" t="s">
        <v>370</v>
      </c>
      <c r="T461" s="167" t="s">
        <v>371</v>
      </c>
      <c r="U461" s="167" t="s">
        <v>372</v>
      </c>
      <c r="V461" s="167" t="s">
        <v>373</v>
      </c>
      <c r="W461" s="167" t="s">
        <v>374</v>
      </c>
      <c r="X461" s="167" t="s">
        <v>375</v>
      </c>
      <c r="Y461" s="168" t="s">
        <v>376</v>
      </c>
      <c r="Z461" s="178" t="s">
        <v>377</v>
      </c>
      <c r="AA461" s="179" t="s">
        <v>378</v>
      </c>
      <c r="AB461" s="179" t="s">
        <v>379</v>
      </c>
      <c r="AC461" s="179" t="s">
        <v>380</v>
      </c>
      <c r="AD461" s="179" t="s">
        <v>381</v>
      </c>
      <c r="AE461" s="179" t="s">
        <v>382</v>
      </c>
      <c r="AF461" s="179" t="s">
        <v>383</v>
      </c>
      <c r="AG461" s="179" t="s">
        <v>384</v>
      </c>
      <c r="AH461" s="179" t="s">
        <v>385</v>
      </c>
      <c r="AI461" s="180" t="s">
        <v>386</v>
      </c>
      <c r="AJ461" s="674" t="s">
        <v>387</v>
      </c>
    </row>
    <row r="462" spans="1:41">
      <c r="A462" s="648"/>
      <c r="B462" s="637"/>
      <c r="C462" s="637"/>
      <c r="D462" s="637"/>
      <c r="E462" s="637"/>
      <c r="F462" s="637"/>
      <c r="G462" s="637"/>
      <c r="H462" s="637"/>
      <c r="I462" s="637"/>
      <c r="J462" s="637"/>
      <c r="K462" s="637"/>
      <c r="L462" s="637"/>
      <c r="M462" s="637"/>
      <c r="N462" s="639"/>
      <c r="O462" s="673"/>
      <c r="P462" s="166">
        <f>YEAR($I$1)+1</f>
        <v>2011</v>
      </c>
      <c r="Q462" s="166">
        <f>YEAR($I$1)+2</f>
        <v>2012</v>
      </c>
      <c r="R462" s="166">
        <f>YEAR($I$1)+3</f>
        <v>2013</v>
      </c>
      <c r="S462" s="166">
        <f>YEAR($I$1)+4</f>
        <v>2014</v>
      </c>
      <c r="T462" s="166">
        <f>YEAR($I$1)+5</f>
        <v>2015</v>
      </c>
      <c r="U462" s="166">
        <f>YEAR($I$1)+6</f>
        <v>2016</v>
      </c>
      <c r="V462" s="166">
        <f>YEAR($I$1)+7</f>
        <v>2017</v>
      </c>
      <c r="W462" s="166">
        <f>YEAR($I$1)+8</f>
        <v>2018</v>
      </c>
      <c r="X462" s="166">
        <f>YEAR($I$1)+9</f>
        <v>2019</v>
      </c>
      <c r="Y462" s="169">
        <f>YEAR($I$1)+10</f>
        <v>2020</v>
      </c>
      <c r="Z462" s="174">
        <f>YEAR($I$1)+11</f>
        <v>2021</v>
      </c>
      <c r="AA462" s="166">
        <f>YEAR($I$1)+12</f>
        <v>2022</v>
      </c>
      <c r="AB462" s="166">
        <f>YEAR($I$1)+13</f>
        <v>2023</v>
      </c>
      <c r="AC462" s="166">
        <f>YEAR($I$1)+14</f>
        <v>2024</v>
      </c>
      <c r="AD462" s="166">
        <f>YEAR($I$1)+15</f>
        <v>2025</v>
      </c>
      <c r="AE462" s="166">
        <f>YEAR($I$1)+16</f>
        <v>2026</v>
      </c>
      <c r="AF462" s="166">
        <f>YEAR($I$1)+17</f>
        <v>2027</v>
      </c>
      <c r="AG462" s="166">
        <f>YEAR($I$1)+18</f>
        <v>2028</v>
      </c>
      <c r="AH462" s="166">
        <f>YEAR($I$1)+19</f>
        <v>2029</v>
      </c>
      <c r="AI462" s="175">
        <f>YEAR($I$1)+20</f>
        <v>2030</v>
      </c>
      <c r="AJ462" s="675"/>
    </row>
    <row r="463" spans="1:41" hidden="1">
      <c r="A463" s="623" t="str">
        <f>"Existing "&amp;A457</f>
        <v>Existing Common-Other 3 (Specify)</v>
      </c>
      <c r="B463" s="624"/>
      <c r="C463" s="624"/>
      <c r="D463" s="624"/>
      <c r="E463" s="624"/>
      <c r="F463" s="624"/>
      <c r="G463" s="170"/>
      <c r="H463" s="154"/>
      <c r="I463" s="155">
        <v>0</v>
      </c>
      <c r="J463" s="156">
        <f>G463*I463</f>
        <v>0</v>
      </c>
      <c r="K463" s="625" t="s">
        <v>390</v>
      </c>
      <c r="L463" s="626"/>
      <c r="M463" s="659" t="str">
        <f>IF(OR(ISERROR(B459+B458*(1-(Controls!$B$28))),(B459+B458*(1-(Controls!$B$28)))=0),"",IF((B459+B458*(1-(Controls!$B$28)))&lt;=StartInput!$F$25,"Replace","Evaluate"))</f>
        <v>Evaluate</v>
      </c>
      <c r="N463" s="631" t="s">
        <v>205</v>
      </c>
      <c r="O463" s="159">
        <f>IF($B$460=0,J463,0)</f>
        <v>0</v>
      </c>
      <c r="P463" s="156">
        <f t="shared" ref="P463:AI463" si="133">IF(OR(($B$460+YEAR($I$1))=P462,($B$458+$B$460+YEAR($I$1))=P462,($B$458*2+$B$460+YEAR($I$1))=P462,($B$458*3+$B$460+YEAR($I$1))=P462,($B$458*4+$B$460+YEAR($I$1))=P462,($B$458*5+$B$460+YEAR($I$1))=P462),$G$463*$I$463,0)</f>
        <v>0</v>
      </c>
      <c r="Q463" s="156">
        <f t="shared" si="133"/>
        <v>0</v>
      </c>
      <c r="R463" s="156">
        <f t="shared" si="133"/>
        <v>0</v>
      </c>
      <c r="S463" s="156">
        <f t="shared" si="133"/>
        <v>0</v>
      </c>
      <c r="T463" s="156">
        <f t="shared" si="133"/>
        <v>0</v>
      </c>
      <c r="U463" s="156">
        <f t="shared" si="133"/>
        <v>0</v>
      </c>
      <c r="V463" s="156">
        <f t="shared" si="133"/>
        <v>0</v>
      </c>
      <c r="W463" s="156">
        <f t="shared" si="133"/>
        <v>0</v>
      </c>
      <c r="X463" s="156">
        <f t="shared" si="133"/>
        <v>0</v>
      </c>
      <c r="Y463" s="156">
        <f t="shared" si="133"/>
        <v>0</v>
      </c>
      <c r="Z463" s="156">
        <f t="shared" si="133"/>
        <v>0</v>
      </c>
      <c r="AA463" s="156">
        <f t="shared" si="133"/>
        <v>0</v>
      </c>
      <c r="AB463" s="156">
        <f t="shared" si="133"/>
        <v>0</v>
      </c>
      <c r="AC463" s="156">
        <f t="shared" si="133"/>
        <v>0</v>
      </c>
      <c r="AD463" s="156">
        <f t="shared" si="133"/>
        <v>0</v>
      </c>
      <c r="AE463" s="156">
        <f t="shared" si="133"/>
        <v>0</v>
      </c>
      <c r="AF463" s="156">
        <f t="shared" si="133"/>
        <v>0</v>
      </c>
      <c r="AG463" s="156">
        <f t="shared" si="133"/>
        <v>0</v>
      </c>
      <c r="AH463" s="156">
        <f t="shared" si="133"/>
        <v>0</v>
      </c>
      <c r="AI463" s="156">
        <f t="shared" si="133"/>
        <v>0</v>
      </c>
      <c r="AJ463" s="156">
        <f>SUM(P463:AI463)</f>
        <v>0</v>
      </c>
    </row>
    <row r="464" spans="1:41">
      <c r="A464" s="623" t="str">
        <f>"Standard "&amp;A457</f>
        <v>Standard Common-Other 3 (Specify)</v>
      </c>
      <c r="B464" s="624"/>
      <c r="C464" s="624"/>
      <c r="D464" s="624"/>
      <c r="E464" s="624"/>
      <c r="F464" s="624"/>
      <c r="G464" s="452">
        <v>0</v>
      </c>
      <c r="H464" s="459"/>
      <c r="I464" s="454">
        <v>0</v>
      </c>
      <c r="J464" s="156">
        <f>G464*I464</f>
        <v>0</v>
      </c>
      <c r="K464" s="627"/>
      <c r="L464" s="628"/>
      <c r="M464" s="660"/>
      <c r="N464" s="632"/>
      <c r="O464" s="159">
        <f>IF($B$460=0,J464,0)</f>
        <v>0</v>
      </c>
      <c r="P464" s="156">
        <f t="shared" ref="P464:AI464" si="134">IF(OR(($B$460+YEAR($I$1))=P462,($B$458+$B$460+YEAR($I$1))=P462,($B$458*2+$B$460+YEAR($I$1))=P462,($B$458*3+$B$460+YEAR($I$1))=P462,($B$458*4+$B$460+YEAR($I$1))=P462,($B$458*5+$B$460+YEAR($I$1))=P462),$G$464*$I$464,0)</f>
        <v>0</v>
      </c>
      <c r="Q464" s="156">
        <f t="shared" si="134"/>
        <v>0</v>
      </c>
      <c r="R464" s="156">
        <f t="shared" si="134"/>
        <v>0</v>
      </c>
      <c r="S464" s="156">
        <f t="shared" si="134"/>
        <v>0</v>
      </c>
      <c r="T464" s="156">
        <f t="shared" si="134"/>
        <v>0</v>
      </c>
      <c r="U464" s="156">
        <f t="shared" si="134"/>
        <v>0</v>
      </c>
      <c r="V464" s="156">
        <f t="shared" si="134"/>
        <v>0</v>
      </c>
      <c r="W464" s="156">
        <f t="shared" si="134"/>
        <v>0</v>
      </c>
      <c r="X464" s="156">
        <f t="shared" si="134"/>
        <v>0</v>
      </c>
      <c r="Y464" s="156">
        <f t="shared" si="134"/>
        <v>0</v>
      </c>
      <c r="Z464" s="156">
        <f t="shared" si="134"/>
        <v>0</v>
      </c>
      <c r="AA464" s="156">
        <f t="shared" si="134"/>
        <v>0</v>
      </c>
      <c r="AB464" s="156">
        <f t="shared" si="134"/>
        <v>0</v>
      </c>
      <c r="AC464" s="156">
        <f t="shared" si="134"/>
        <v>0</v>
      </c>
      <c r="AD464" s="156">
        <f t="shared" si="134"/>
        <v>0</v>
      </c>
      <c r="AE464" s="156">
        <f t="shared" si="134"/>
        <v>0</v>
      </c>
      <c r="AF464" s="156">
        <f t="shared" si="134"/>
        <v>0</v>
      </c>
      <c r="AG464" s="156">
        <f t="shared" si="134"/>
        <v>0</v>
      </c>
      <c r="AH464" s="156">
        <f t="shared" si="134"/>
        <v>0</v>
      </c>
      <c r="AI464" s="156">
        <f t="shared" si="134"/>
        <v>0</v>
      </c>
      <c r="AJ464" s="156">
        <f>SUM(P464:AI464)</f>
        <v>0</v>
      </c>
      <c r="AK464" s="148" t="s">
        <v>391</v>
      </c>
    </row>
    <row r="465" spans="1:41" ht="14.45" thickBot="1">
      <c r="A465" s="634" t="str">
        <f>"Green Replacement "&amp;A457</f>
        <v>Green Replacement Common-Other 3 (Specify)</v>
      </c>
      <c r="B465" s="635"/>
      <c r="C465" s="635"/>
      <c r="D465" s="635"/>
      <c r="E465" s="635"/>
      <c r="F465" s="635"/>
      <c r="G465" s="202">
        <f>G464</f>
        <v>0</v>
      </c>
      <c r="H465" s="204">
        <f>H464</f>
        <v>0</v>
      </c>
      <c r="I465" s="455">
        <v>0</v>
      </c>
      <c r="J465" s="161">
        <f>G465*I465</f>
        <v>0</v>
      </c>
      <c r="K465" s="629"/>
      <c r="L465" s="630"/>
      <c r="M465" s="661"/>
      <c r="N465" s="633"/>
      <c r="O465" s="159">
        <f>IF($B$460=0,J465,0)</f>
        <v>0</v>
      </c>
      <c r="P465" s="156">
        <f t="shared" ref="P465:AI465" si="135">IF(OR(($B$460+YEAR($I$1))=P462,($B$458+$B$460+YEAR($I$1))=P462,($B$458*2+$B$460+YEAR($I$1))=P462,($B$458*3+$B$460+YEAR($I$1))=P462,($B$458*4+$B$460+YEAR($I$1))=P462,($B$458*5+$B$460+YEAR($I$1))=P462),$G$465*$I$465,0)</f>
        <v>0</v>
      </c>
      <c r="Q465" s="156">
        <f t="shared" si="135"/>
        <v>0</v>
      </c>
      <c r="R465" s="156">
        <f t="shared" si="135"/>
        <v>0</v>
      </c>
      <c r="S465" s="156">
        <f t="shared" si="135"/>
        <v>0</v>
      </c>
      <c r="T465" s="156">
        <f t="shared" si="135"/>
        <v>0</v>
      </c>
      <c r="U465" s="156">
        <f t="shared" si="135"/>
        <v>0</v>
      </c>
      <c r="V465" s="156">
        <f t="shared" si="135"/>
        <v>0</v>
      </c>
      <c r="W465" s="156">
        <f t="shared" si="135"/>
        <v>0</v>
      </c>
      <c r="X465" s="156">
        <f t="shared" si="135"/>
        <v>0</v>
      </c>
      <c r="Y465" s="156">
        <f t="shared" si="135"/>
        <v>0</v>
      </c>
      <c r="Z465" s="156">
        <f t="shared" si="135"/>
        <v>0</v>
      </c>
      <c r="AA465" s="156">
        <f t="shared" si="135"/>
        <v>0</v>
      </c>
      <c r="AB465" s="156">
        <f t="shared" si="135"/>
        <v>0</v>
      </c>
      <c r="AC465" s="156">
        <f t="shared" si="135"/>
        <v>0</v>
      </c>
      <c r="AD465" s="156">
        <f t="shared" si="135"/>
        <v>0</v>
      </c>
      <c r="AE465" s="156">
        <f t="shared" si="135"/>
        <v>0</v>
      </c>
      <c r="AF465" s="156">
        <f t="shared" si="135"/>
        <v>0</v>
      </c>
      <c r="AG465" s="156">
        <f t="shared" si="135"/>
        <v>0</v>
      </c>
      <c r="AH465" s="156">
        <f t="shared" si="135"/>
        <v>0</v>
      </c>
      <c r="AI465" s="156">
        <f t="shared" si="135"/>
        <v>0</v>
      </c>
      <c r="AJ465" s="156">
        <f>SUM(P465:AI465)</f>
        <v>0</v>
      </c>
      <c r="AK465" s="183">
        <f>IF((AJ465-AJ464)&lt;0,0,(AJ465-AJ464))</f>
        <v>0</v>
      </c>
      <c r="AL465" s="183"/>
      <c r="AM465" s="183"/>
      <c r="AN465" s="183"/>
      <c r="AO465" s="183"/>
    </row>
    <row r="466" spans="1:41" ht="13.15" customHeight="1" thickBot="1"/>
    <row r="467" spans="1:41" ht="14.45" thickBot="1">
      <c r="A467" s="640" t="s">
        <v>474</v>
      </c>
      <c r="B467" s="641"/>
      <c r="C467" s="641"/>
      <c r="D467" s="641"/>
      <c r="E467" s="641"/>
      <c r="F467" s="641"/>
      <c r="G467" s="641"/>
      <c r="H467" s="641"/>
      <c r="I467" s="641"/>
      <c r="J467" s="641"/>
      <c r="K467" s="641"/>
      <c r="L467" s="641"/>
      <c r="M467" s="641"/>
      <c r="N467" s="642"/>
    </row>
    <row r="468" spans="1:41" ht="15">
      <c r="A468" s="164" t="s">
        <v>351</v>
      </c>
      <c r="B468" s="450">
        <v>18</v>
      </c>
      <c r="C468" s="165"/>
      <c r="D468" s="662" t="s">
        <v>272</v>
      </c>
      <c r="E468" s="663"/>
      <c r="F468" s="649"/>
      <c r="G468" s="650"/>
      <c r="H468" s="650"/>
      <c r="I468" s="650"/>
      <c r="J468" s="650"/>
      <c r="K468" s="650"/>
      <c r="L468" s="650"/>
      <c r="M468" s="650"/>
      <c r="N468" s="651"/>
    </row>
    <row r="469" spans="1:41" ht="15.6" thickBot="1">
      <c r="A469" s="163" t="s">
        <v>353</v>
      </c>
      <c r="B469" s="451">
        <v>1998</v>
      </c>
      <c r="C469" s="162"/>
      <c r="D469" s="664"/>
      <c r="E469" s="665"/>
      <c r="F469" s="652"/>
      <c r="G469" s="653"/>
      <c r="H469" s="653"/>
      <c r="I469" s="653"/>
      <c r="J469" s="653"/>
      <c r="K469" s="653"/>
      <c r="L469" s="653"/>
      <c r="M469" s="653"/>
      <c r="N469" s="654"/>
    </row>
    <row r="470" spans="1:41" ht="15.6" thickBot="1">
      <c r="A470" s="171" t="s">
        <v>355</v>
      </c>
      <c r="B470" s="172">
        <f>IF(B468-((YEAR(I1))-B469)&gt;0,(B468-((YEAR(I1))-B469)),0)</f>
        <v>6</v>
      </c>
      <c r="C470" s="173"/>
      <c r="D470" s="666"/>
      <c r="E470" s="667"/>
      <c r="F470" s="643"/>
      <c r="G470" s="644"/>
      <c r="H470" s="644"/>
      <c r="I470" s="644"/>
      <c r="J470" s="644"/>
      <c r="K470" s="644"/>
      <c r="L470" s="644"/>
      <c r="M470" s="644"/>
      <c r="N470" s="645"/>
      <c r="O470" s="640" t="str">
        <f>A467</f>
        <v>Common-Other 4 (Specify)</v>
      </c>
      <c r="P470" s="641"/>
      <c r="Q470" s="641"/>
      <c r="R470" s="641"/>
      <c r="S470" s="641"/>
      <c r="T470" s="641"/>
      <c r="U470" s="641"/>
      <c r="V470" s="641"/>
      <c r="W470" s="641"/>
      <c r="X470" s="641"/>
      <c r="Y470" s="642"/>
      <c r="Z470" s="640" t="str">
        <f>A467</f>
        <v>Common-Other 4 (Specify)</v>
      </c>
      <c r="AA470" s="641"/>
      <c r="AB470" s="641"/>
      <c r="AC470" s="641"/>
      <c r="AD470" s="641"/>
      <c r="AE470" s="641"/>
      <c r="AF470" s="641"/>
      <c r="AG470" s="641"/>
      <c r="AH470" s="641"/>
      <c r="AI470" s="641"/>
      <c r="AJ470" s="642"/>
    </row>
    <row r="471" spans="1:41">
      <c r="A471" s="646" t="s">
        <v>357</v>
      </c>
      <c r="B471" s="647"/>
      <c r="C471" s="647"/>
      <c r="D471" s="636"/>
      <c r="E471" s="636"/>
      <c r="F471" s="636"/>
      <c r="G471" s="636" t="s">
        <v>358</v>
      </c>
      <c r="H471" s="636" t="s">
        <v>359</v>
      </c>
      <c r="I471" s="636" t="s">
        <v>360</v>
      </c>
      <c r="J471" s="636" t="s">
        <v>361</v>
      </c>
      <c r="K471" s="636" t="s">
        <v>362</v>
      </c>
      <c r="L471" s="636" t="s">
        <v>363</v>
      </c>
      <c r="M471" s="636" t="s">
        <v>364</v>
      </c>
      <c r="N471" s="638" t="s">
        <v>365</v>
      </c>
      <c r="O471" s="672" t="s">
        <v>366</v>
      </c>
      <c r="P471" s="167" t="s">
        <v>367</v>
      </c>
      <c r="Q471" s="167" t="s">
        <v>368</v>
      </c>
      <c r="R471" s="167" t="s">
        <v>369</v>
      </c>
      <c r="S471" s="167" t="s">
        <v>370</v>
      </c>
      <c r="T471" s="167" t="s">
        <v>371</v>
      </c>
      <c r="U471" s="167" t="s">
        <v>372</v>
      </c>
      <c r="V471" s="167" t="s">
        <v>373</v>
      </c>
      <c r="W471" s="167" t="s">
        <v>374</v>
      </c>
      <c r="X471" s="167" t="s">
        <v>375</v>
      </c>
      <c r="Y471" s="168" t="s">
        <v>376</v>
      </c>
      <c r="Z471" s="178" t="s">
        <v>377</v>
      </c>
      <c r="AA471" s="179" t="s">
        <v>378</v>
      </c>
      <c r="AB471" s="179" t="s">
        <v>379</v>
      </c>
      <c r="AC471" s="179" t="s">
        <v>380</v>
      </c>
      <c r="AD471" s="179" t="s">
        <v>381</v>
      </c>
      <c r="AE471" s="179" t="s">
        <v>382</v>
      </c>
      <c r="AF471" s="179" t="s">
        <v>383</v>
      </c>
      <c r="AG471" s="179" t="s">
        <v>384</v>
      </c>
      <c r="AH471" s="179" t="s">
        <v>385</v>
      </c>
      <c r="AI471" s="180" t="s">
        <v>386</v>
      </c>
      <c r="AJ471" s="674" t="s">
        <v>387</v>
      </c>
    </row>
    <row r="472" spans="1:41">
      <c r="A472" s="648"/>
      <c r="B472" s="637"/>
      <c r="C472" s="637"/>
      <c r="D472" s="637"/>
      <c r="E472" s="637"/>
      <c r="F472" s="637"/>
      <c r="G472" s="637"/>
      <c r="H472" s="637"/>
      <c r="I472" s="637"/>
      <c r="J472" s="637"/>
      <c r="K472" s="637"/>
      <c r="L472" s="637"/>
      <c r="M472" s="637"/>
      <c r="N472" s="639"/>
      <c r="O472" s="673"/>
      <c r="P472" s="166">
        <f>YEAR($I$1)+1</f>
        <v>2011</v>
      </c>
      <c r="Q472" s="166">
        <f>YEAR($I$1)+2</f>
        <v>2012</v>
      </c>
      <c r="R472" s="166">
        <f>YEAR($I$1)+3</f>
        <v>2013</v>
      </c>
      <c r="S472" s="166">
        <f>YEAR($I$1)+4</f>
        <v>2014</v>
      </c>
      <c r="T472" s="166">
        <f>YEAR($I$1)+5</f>
        <v>2015</v>
      </c>
      <c r="U472" s="166">
        <f>YEAR($I$1)+6</f>
        <v>2016</v>
      </c>
      <c r="V472" s="166">
        <f>YEAR($I$1)+7</f>
        <v>2017</v>
      </c>
      <c r="W472" s="166">
        <f>YEAR($I$1)+8</f>
        <v>2018</v>
      </c>
      <c r="X472" s="166">
        <f>YEAR($I$1)+9</f>
        <v>2019</v>
      </c>
      <c r="Y472" s="169">
        <f>YEAR($I$1)+10</f>
        <v>2020</v>
      </c>
      <c r="Z472" s="174">
        <f>YEAR($I$1)+11</f>
        <v>2021</v>
      </c>
      <c r="AA472" s="166">
        <f>YEAR($I$1)+12</f>
        <v>2022</v>
      </c>
      <c r="AB472" s="166">
        <f>YEAR($I$1)+13</f>
        <v>2023</v>
      </c>
      <c r="AC472" s="166">
        <f>YEAR($I$1)+14</f>
        <v>2024</v>
      </c>
      <c r="AD472" s="166">
        <f>YEAR($I$1)+15</f>
        <v>2025</v>
      </c>
      <c r="AE472" s="166">
        <f>YEAR($I$1)+16</f>
        <v>2026</v>
      </c>
      <c r="AF472" s="166">
        <f>YEAR($I$1)+17</f>
        <v>2027</v>
      </c>
      <c r="AG472" s="166">
        <f>YEAR($I$1)+18</f>
        <v>2028</v>
      </c>
      <c r="AH472" s="166">
        <f>YEAR($I$1)+19</f>
        <v>2029</v>
      </c>
      <c r="AI472" s="175">
        <f>YEAR($I$1)+20</f>
        <v>2030</v>
      </c>
      <c r="AJ472" s="675"/>
    </row>
    <row r="473" spans="1:41" hidden="1">
      <c r="A473" s="623" t="str">
        <f>"Existing "&amp;A467</f>
        <v>Existing Common-Other 4 (Specify)</v>
      </c>
      <c r="B473" s="624"/>
      <c r="C473" s="624"/>
      <c r="D473" s="624"/>
      <c r="E473" s="624"/>
      <c r="F473" s="624"/>
      <c r="G473" s="170"/>
      <c r="H473" s="154"/>
      <c r="I473" s="155">
        <v>0</v>
      </c>
      <c r="J473" s="156">
        <f>G473*I473</f>
        <v>0</v>
      </c>
      <c r="K473" s="625" t="s">
        <v>390</v>
      </c>
      <c r="L473" s="626"/>
      <c r="M473" s="659" t="str">
        <f>IF(OR(ISERROR(B469+B468*(1-(Controls!$B$28))),(B469+B468*(1-(Controls!$B$28)))=0),"",IF((B469+B468*(1-(Controls!$B$28)))&lt;=StartInput!$F$25,"Replace","Evaluate"))</f>
        <v>Evaluate</v>
      </c>
      <c r="N473" s="631" t="s">
        <v>205</v>
      </c>
      <c r="O473" s="159">
        <f>IF($B$470=0,J473,0)</f>
        <v>0</v>
      </c>
      <c r="P473" s="156">
        <f t="shared" ref="P473:AI473" si="136">IF(OR(($B$470+YEAR($I$1))=P472,($B$468+$B$470+YEAR($I$1))=P472,($B$468*2+$B$470+YEAR($I$1))=P472,($B$468*3+$B$470+YEAR($I$1))=P472,($B$468*4+$B$470+YEAR($I$1))=P472,($B$468*5+$B$470+YEAR($I$1))=P472),$G$473*$I$473,0)</f>
        <v>0</v>
      </c>
      <c r="Q473" s="156">
        <f t="shared" si="136"/>
        <v>0</v>
      </c>
      <c r="R473" s="156">
        <f t="shared" si="136"/>
        <v>0</v>
      </c>
      <c r="S473" s="156">
        <f t="shared" si="136"/>
        <v>0</v>
      </c>
      <c r="T473" s="156">
        <f t="shared" si="136"/>
        <v>0</v>
      </c>
      <c r="U473" s="156">
        <f t="shared" si="136"/>
        <v>0</v>
      </c>
      <c r="V473" s="156">
        <f t="shared" si="136"/>
        <v>0</v>
      </c>
      <c r="W473" s="156">
        <f t="shared" si="136"/>
        <v>0</v>
      </c>
      <c r="X473" s="156">
        <f t="shared" si="136"/>
        <v>0</v>
      </c>
      <c r="Y473" s="156">
        <f t="shared" si="136"/>
        <v>0</v>
      </c>
      <c r="Z473" s="156">
        <f t="shared" si="136"/>
        <v>0</v>
      </c>
      <c r="AA473" s="156">
        <f t="shared" si="136"/>
        <v>0</v>
      </c>
      <c r="AB473" s="156">
        <f t="shared" si="136"/>
        <v>0</v>
      </c>
      <c r="AC473" s="156">
        <f t="shared" si="136"/>
        <v>0</v>
      </c>
      <c r="AD473" s="156">
        <f t="shared" si="136"/>
        <v>0</v>
      </c>
      <c r="AE473" s="156">
        <f t="shared" si="136"/>
        <v>0</v>
      </c>
      <c r="AF473" s="156">
        <f t="shared" si="136"/>
        <v>0</v>
      </c>
      <c r="AG473" s="156">
        <f t="shared" si="136"/>
        <v>0</v>
      </c>
      <c r="AH473" s="156">
        <f t="shared" si="136"/>
        <v>0</v>
      </c>
      <c r="AI473" s="156">
        <f t="shared" si="136"/>
        <v>0</v>
      </c>
      <c r="AJ473" s="156">
        <f>SUM(P473:AI473)</f>
        <v>0</v>
      </c>
    </row>
    <row r="474" spans="1:41">
      <c r="A474" s="623" t="str">
        <f>"Standard "&amp;A467</f>
        <v>Standard Common-Other 4 (Specify)</v>
      </c>
      <c r="B474" s="624"/>
      <c r="C474" s="624"/>
      <c r="D474" s="624"/>
      <c r="E474" s="624"/>
      <c r="F474" s="624"/>
      <c r="G474" s="452">
        <v>0</v>
      </c>
      <c r="H474" s="459"/>
      <c r="I474" s="454">
        <v>0</v>
      </c>
      <c r="J474" s="156">
        <f>G474*I474</f>
        <v>0</v>
      </c>
      <c r="K474" s="627"/>
      <c r="L474" s="628"/>
      <c r="M474" s="660"/>
      <c r="N474" s="632"/>
      <c r="O474" s="159">
        <f>IF($B$470=0,J474,0)</f>
        <v>0</v>
      </c>
      <c r="P474" s="156">
        <f t="shared" ref="P474:AI474" si="137">IF(OR(($B$470+YEAR($I$1))=P472,($B$468+$B$470+YEAR($I$1))=P472,($B$468*2+$B$470+YEAR($I$1))=P472,($B$468*3+$B$470+YEAR($I$1))=P472,($B$468*4+$B$470+YEAR($I$1))=P472,($B$468*5+$B$470+YEAR($I$1))=P472),$G$474*$I$474,0)</f>
        <v>0</v>
      </c>
      <c r="Q474" s="156">
        <f t="shared" si="137"/>
        <v>0</v>
      </c>
      <c r="R474" s="156">
        <f t="shared" si="137"/>
        <v>0</v>
      </c>
      <c r="S474" s="156">
        <f t="shared" si="137"/>
        <v>0</v>
      </c>
      <c r="T474" s="156">
        <f t="shared" si="137"/>
        <v>0</v>
      </c>
      <c r="U474" s="156">
        <f t="shared" si="137"/>
        <v>0</v>
      </c>
      <c r="V474" s="156">
        <f t="shared" si="137"/>
        <v>0</v>
      </c>
      <c r="W474" s="156">
        <f t="shared" si="137"/>
        <v>0</v>
      </c>
      <c r="X474" s="156">
        <f t="shared" si="137"/>
        <v>0</v>
      </c>
      <c r="Y474" s="156">
        <f t="shared" si="137"/>
        <v>0</v>
      </c>
      <c r="Z474" s="156">
        <f t="shared" si="137"/>
        <v>0</v>
      </c>
      <c r="AA474" s="156">
        <f t="shared" si="137"/>
        <v>0</v>
      </c>
      <c r="AB474" s="156">
        <f t="shared" si="137"/>
        <v>0</v>
      </c>
      <c r="AC474" s="156">
        <f t="shared" si="137"/>
        <v>0</v>
      </c>
      <c r="AD474" s="156">
        <f t="shared" si="137"/>
        <v>0</v>
      </c>
      <c r="AE474" s="156">
        <f t="shared" si="137"/>
        <v>0</v>
      </c>
      <c r="AF474" s="156">
        <f t="shared" si="137"/>
        <v>0</v>
      </c>
      <c r="AG474" s="156">
        <f t="shared" si="137"/>
        <v>0</v>
      </c>
      <c r="AH474" s="156">
        <f t="shared" si="137"/>
        <v>0</v>
      </c>
      <c r="AI474" s="156">
        <f t="shared" si="137"/>
        <v>0</v>
      </c>
      <c r="AJ474" s="156">
        <f>SUM(P474:AI474)</f>
        <v>0</v>
      </c>
      <c r="AK474" s="148" t="s">
        <v>391</v>
      </c>
    </row>
    <row r="475" spans="1:41" ht="14.45" thickBot="1">
      <c r="A475" s="634" t="str">
        <f>"Green Replacement "&amp;A467</f>
        <v>Green Replacement Common-Other 4 (Specify)</v>
      </c>
      <c r="B475" s="635"/>
      <c r="C475" s="635"/>
      <c r="D475" s="635"/>
      <c r="E475" s="635"/>
      <c r="F475" s="635"/>
      <c r="G475" s="202">
        <f>G474</f>
        <v>0</v>
      </c>
      <c r="H475" s="204">
        <f>H474</f>
        <v>0</v>
      </c>
      <c r="I475" s="455">
        <v>0</v>
      </c>
      <c r="J475" s="161">
        <f>G475*I475</f>
        <v>0</v>
      </c>
      <c r="K475" s="629"/>
      <c r="L475" s="630"/>
      <c r="M475" s="661"/>
      <c r="N475" s="633"/>
      <c r="O475" s="159">
        <f>IF($B$470=0,J475,0)</f>
        <v>0</v>
      </c>
      <c r="P475" s="156">
        <f t="shared" ref="P475:AI475" si="138">IF(OR(($B$470+YEAR($I$1))=P472,($B$468+$B$470+YEAR($I$1))=P472,($B$468*2+$B$470+YEAR($I$1))=P472,($B$468*3+$B$470+YEAR($I$1))=P472,($B$468*4+$B$470+YEAR($I$1))=P472,($B$468*5+$B$470+YEAR($I$1))=P472),$G$475*$I$475,0)</f>
        <v>0</v>
      </c>
      <c r="Q475" s="156">
        <f t="shared" si="138"/>
        <v>0</v>
      </c>
      <c r="R475" s="156">
        <f t="shared" si="138"/>
        <v>0</v>
      </c>
      <c r="S475" s="156">
        <f t="shared" si="138"/>
        <v>0</v>
      </c>
      <c r="T475" s="156">
        <f t="shared" si="138"/>
        <v>0</v>
      </c>
      <c r="U475" s="156">
        <f t="shared" si="138"/>
        <v>0</v>
      </c>
      <c r="V475" s="156">
        <f t="shared" si="138"/>
        <v>0</v>
      </c>
      <c r="W475" s="156">
        <f t="shared" si="138"/>
        <v>0</v>
      </c>
      <c r="X475" s="156">
        <f t="shared" si="138"/>
        <v>0</v>
      </c>
      <c r="Y475" s="156">
        <f t="shared" si="138"/>
        <v>0</v>
      </c>
      <c r="Z475" s="156">
        <f t="shared" si="138"/>
        <v>0</v>
      </c>
      <c r="AA475" s="156">
        <f t="shared" si="138"/>
        <v>0</v>
      </c>
      <c r="AB475" s="156">
        <f t="shared" si="138"/>
        <v>0</v>
      </c>
      <c r="AC475" s="156">
        <f t="shared" si="138"/>
        <v>0</v>
      </c>
      <c r="AD475" s="156">
        <f t="shared" si="138"/>
        <v>0</v>
      </c>
      <c r="AE475" s="156">
        <f t="shared" si="138"/>
        <v>0</v>
      </c>
      <c r="AF475" s="156">
        <f t="shared" si="138"/>
        <v>0</v>
      </c>
      <c r="AG475" s="156">
        <f t="shared" si="138"/>
        <v>0</v>
      </c>
      <c r="AH475" s="156">
        <f t="shared" si="138"/>
        <v>0</v>
      </c>
      <c r="AI475" s="156">
        <f t="shared" si="138"/>
        <v>0</v>
      </c>
      <c r="AJ475" s="156">
        <f>SUM(P475:AI475)</f>
        <v>0</v>
      </c>
      <c r="AK475" s="183">
        <f>IF((AJ475-AJ474)&lt;0,0,(AJ475-AJ474))</f>
        <v>0</v>
      </c>
      <c r="AL475" s="183"/>
      <c r="AM475" s="183"/>
      <c r="AN475" s="183"/>
      <c r="AO475" s="183"/>
    </row>
    <row r="476" spans="1:41" ht="13.15" customHeight="1" thickBot="1"/>
    <row r="477" spans="1:41" ht="14.45" thickBot="1">
      <c r="A477" s="640" t="s">
        <v>475</v>
      </c>
      <c r="B477" s="641"/>
      <c r="C477" s="641"/>
      <c r="D477" s="641"/>
      <c r="E477" s="641"/>
      <c r="F477" s="641"/>
      <c r="G477" s="641"/>
      <c r="H477" s="641"/>
      <c r="I477" s="641"/>
      <c r="J477" s="641"/>
      <c r="K477" s="641"/>
      <c r="L477" s="641"/>
      <c r="M477" s="641"/>
      <c r="N477" s="642"/>
    </row>
    <row r="478" spans="1:41" ht="15">
      <c r="A478" s="164" t="s">
        <v>351</v>
      </c>
      <c r="B478" s="450">
        <v>19</v>
      </c>
      <c r="C478" s="165"/>
      <c r="D478" s="662" t="s">
        <v>272</v>
      </c>
      <c r="E478" s="663"/>
      <c r="F478" s="649"/>
      <c r="G478" s="650"/>
      <c r="H478" s="650"/>
      <c r="I478" s="650"/>
      <c r="J478" s="650"/>
      <c r="K478" s="650"/>
      <c r="L478" s="650"/>
      <c r="M478" s="650"/>
      <c r="N478" s="651"/>
    </row>
    <row r="479" spans="1:41" ht="15.6" thickBot="1">
      <c r="A479" s="163" t="s">
        <v>353</v>
      </c>
      <c r="B479" s="451">
        <v>1998</v>
      </c>
      <c r="C479" s="162"/>
      <c r="D479" s="664"/>
      <c r="E479" s="665"/>
      <c r="F479" s="652"/>
      <c r="G479" s="653"/>
      <c r="H479" s="653"/>
      <c r="I479" s="653"/>
      <c r="J479" s="653"/>
      <c r="K479" s="653"/>
      <c r="L479" s="653"/>
      <c r="M479" s="653"/>
      <c r="N479" s="654"/>
    </row>
    <row r="480" spans="1:41" ht="15.6" thickBot="1">
      <c r="A480" s="171" t="s">
        <v>355</v>
      </c>
      <c r="B480" s="172">
        <f>IF(B478-((YEAR(I1))-B479)&gt;0,(B478-((YEAR(I1))-B479)),0)</f>
        <v>7</v>
      </c>
      <c r="C480" s="173"/>
      <c r="D480" s="666"/>
      <c r="E480" s="667"/>
      <c r="F480" s="643"/>
      <c r="G480" s="644"/>
      <c r="H480" s="644"/>
      <c r="I480" s="644"/>
      <c r="J480" s="644"/>
      <c r="K480" s="644"/>
      <c r="L480" s="644"/>
      <c r="M480" s="644"/>
      <c r="N480" s="645"/>
      <c r="O480" s="640" t="str">
        <f>A477</f>
        <v>Common-Other 5 (Specify)</v>
      </c>
      <c r="P480" s="641"/>
      <c r="Q480" s="641"/>
      <c r="R480" s="641"/>
      <c r="S480" s="641"/>
      <c r="T480" s="641"/>
      <c r="U480" s="641"/>
      <c r="V480" s="641"/>
      <c r="W480" s="641"/>
      <c r="X480" s="641"/>
      <c r="Y480" s="642"/>
      <c r="Z480" s="640" t="str">
        <f>A477</f>
        <v>Common-Other 5 (Specify)</v>
      </c>
      <c r="AA480" s="641"/>
      <c r="AB480" s="641"/>
      <c r="AC480" s="641"/>
      <c r="AD480" s="641"/>
      <c r="AE480" s="641"/>
      <c r="AF480" s="641"/>
      <c r="AG480" s="641"/>
      <c r="AH480" s="641"/>
      <c r="AI480" s="641"/>
      <c r="AJ480" s="642"/>
    </row>
    <row r="481" spans="1:41">
      <c r="A481" s="646" t="s">
        <v>357</v>
      </c>
      <c r="B481" s="647"/>
      <c r="C481" s="647"/>
      <c r="D481" s="636"/>
      <c r="E481" s="636"/>
      <c r="F481" s="636"/>
      <c r="G481" s="636" t="s">
        <v>358</v>
      </c>
      <c r="H481" s="636" t="s">
        <v>359</v>
      </c>
      <c r="I481" s="636" t="s">
        <v>360</v>
      </c>
      <c r="J481" s="636" t="s">
        <v>361</v>
      </c>
      <c r="K481" s="636" t="s">
        <v>362</v>
      </c>
      <c r="L481" s="636" t="s">
        <v>363</v>
      </c>
      <c r="M481" s="636" t="s">
        <v>364</v>
      </c>
      <c r="N481" s="638" t="s">
        <v>365</v>
      </c>
      <c r="O481" s="672" t="s">
        <v>366</v>
      </c>
      <c r="P481" s="167" t="s">
        <v>367</v>
      </c>
      <c r="Q481" s="167" t="s">
        <v>368</v>
      </c>
      <c r="R481" s="167" t="s">
        <v>369</v>
      </c>
      <c r="S481" s="167" t="s">
        <v>370</v>
      </c>
      <c r="T481" s="167" t="s">
        <v>371</v>
      </c>
      <c r="U481" s="167" t="s">
        <v>372</v>
      </c>
      <c r="V481" s="167" t="s">
        <v>373</v>
      </c>
      <c r="W481" s="167" t="s">
        <v>374</v>
      </c>
      <c r="X481" s="167" t="s">
        <v>375</v>
      </c>
      <c r="Y481" s="168" t="s">
        <v>376</v>
      </c>
      <c r="Z481" s="178" t="s">
        <v>377</v>
      </c>
      <c r="AA481" s="179" t="s">
        <v>378</v>
      </c>
      <c r="AB481" s="179" t="s">
        <v>379</v>
      </c>
      <c r="AC481" s="179" t="s">
        <v>380</v>
      </c>
      <c r="AD481" s="179" t="s">
        <v>381</v>
      </c>
      <c r="AE481" s="179" t="s">
        <v>382</v>
      </c>
      <c r="AF481" s="179" t="s">
        <v>383</v>
      </c>
      <c r="AG481" s="179" t="s">
        <v>384</v>
      </c>
      <c r="AH481" s="179" t="s">
        <v>385</v>
      </c>
      <c r="AI481" s="180" t="s">
        <v>386</v>
      </c>
      <c r="AJ481" s="674" t="s">
        <v>387</v>
      </c>
    </row>
    <row r="482" spans="1:41">
      <c r="A482" s="648"/>
      <c r="B482" s="637"/>
      <c r="C482" s="637"/>
      <c r="D482" s="637"/>
      <c r="E482" s="637"/>
      <c r="F482" s="637"/>
      <c r="G482" s="637"/>
      <c r="H482" s="637"/>
      <c r="I482" s="637"/>
      <c r="J482" s="637"/>
      <c r="K482" s="637"/>
      <c r="L482" s="637"/>
      <c r="M482" s="637"/>
      <c r="N482" s="639"/>
      <c r="O482" s="673"/>
      <c r="P482" s="166">
        <f>YEAR($I$1)+1</f>
        <v>2011</v>
      </c>
      <c r="Q482" s="166">
        <f>YEAR($I$1)+2</f>
        <v>2012</v>
      </c>
      <c r="R482" s="166">
        <f>YEAR($I$1)+3</f>
        <v>2013</v>
      </c>
      <c r="S482" s="166">
        <f>YEAR($I$1)+4</f>
        <v>2014</v>
      </c>
      <c r="T482" s="166">
        <f>YEAR($I$1)+5</f>
        <v>2015</v>
      </c>
      <c r="U482" s="166">
        <f>YEAR($I$1)+6</f>
        <v>2016</v>
      </c>
      <c r="V482" s="166">
        <f>YEAR($I$1)+7</f>
        <v>2017</v>
      </c>
      <c r="W482" s="166">
        <f>YEAR($I$1)+8</f>
        <v>2018</v>
      </c>
      <c r="X482" s="166">
        <f>YEAR($I$1)+9</f>
        <v>2019</v>
      </c>
      <c r="Y482" s="169">
        <f>YEAR($I$1)+10</f>
        <v>2020</v>
      </c>
      <c r="Z482" s="174">
        <f>YEAR($I$1)+11</f>
        <v>2021</v>
      </c>
      <c r="AA482" s="166">
        <f>YEAR($I$1)+12</f>
        <v>2022</v>
      </c>
      <c r="AB482" s="166">
        <f>YEAR($I$1)+13</f>
        <v>2023</v>
      </c>
      <c r="AC482" s="166">
        <f>YEAR($I$1)+14</f>
        <v>2024</v>
      </c>
      <c r="AD482" s="166">
        <f>YEAR($I$1)+15</f>
        <v>2025</v>
      </c>
      <c r="AE482" s="166">
        <f>YEAR($I$1)+16</f>
        <v>2026</v>
      </c>
      <c r="AF482" s="166">
        <f>YEAR($I$1)+17</f>
        <v>2027</v>
      </c>
      <c r="AG482" s="166">
        <f>YEAR($I$1)+18</f>
        <v>2028</v>
      </c>
      <c r="AH482" s="166">
        <f>YEAR($I$1)+19</f>
        <v>2029</v>
      </c>
      <c r="AI482" s="175">
        <f>YEAR($I$1)+20</f>
        <v>2030</v>
      </c>
      <c r="AJ482" s="675"/>
    </row>
    <row r="483" spans="1:41" hidden="1">
      <c r="A483" s="623" t="str">
        <f>"Existing "&amp;A477</f>
        <v>Existing Common-Other 5 (Specify)</v>
      </c>
      <c r="B483" s="624"/>
      <c r="C483" s="624"/>
      <c r="D483" s="624"/>
      <c r="E483" s="624"/>
      <c r="F483" s="624"/>
      <c r="G483" s="170"/>
      <c r="H483" s="154"/>
      <c r="I483" s="155">
        <v>0</v>
      </c>
      <c r="J483" s="156">
        <f>G483*I483</f>
        <v>0</v>
      </c>
      <c r="K483" s="625" t="s">
        <v>390</v>
      </c>
      <c r="L483" s="626"/>
      <c r="M483" s="659" t="str">
        <f>IF(OR(ISERROR(B479+B478*(1-(Controls!$B$28))),(B479+B478*(1-(Controls!$B$28)))=0),"",IF((B479+B478*(1-(Controls!$B$28)))&lt;=StartInput!$F$25,"Replace","Evaluate"))</f>
        <v>Evaluate</v>
      </c>
      <c r="N483" s="631" t="s">
        <v>205</v>
      </c>
      <c r="O483" s="159">
        <f>IF($B$480=0,J483,0)</f>
        <v>0</v>
      </c>
      <c r="P483" s="156">
        <f t="shared" ref="P483:AI483" si="139">IF(OR(($B$480+YEAR($I$1))=P482,($B$478+$B$480+YEAR($I$1))=P482,($B$478*2+$B$480+YEAR($I$1))=P482,($B$478*3+$B$480+YEAR($I$1))=P482,($B$478*4+$B$480+YEAR($I$1))=P482,($B$478*5+$B$480+YEAR($I$1))=P482),$G$483*$I$483,0)</f>
        <v>0</v>
      </c>
      <c r="Q483" s="156">
        <f t="shared" si="139"/>
        <v>0</v>
      </c>
      <c r="R483" s="156">
        <f t="shared" si="139"/>
        <v>0</v>
      </c>
      <c r="S483" s="156">
        <f t="shared" si="139"/>
        <v>0</v>
      </c>
      <c r="T483" s="156">
        <f t="shared" si="139"/>
        <v>0</v>
      </c>
      <c r="U483" s="156">
        <f t="shared" si="139"/>
        <v>0</v>
      </c>
      <c r="V483" s="156">
        <f t="shared" si="139"/>
        <v>0</v>
      </c>
      <c r="W483" s="156">
        <f t="shared" si="139"/>
        <v>0</v>
      </c>
      <c r="X483" s="156">
        <f t="shared" si="139"/>
        <v>0</v>
      </c>
      <c r="Y483" s="156">
        <f t="shared" si="139"/>
        <v>0</v>
      </c>
      <c r="Z483" s="156">
        <f t="shared" si="139"/>
        <v>0</v>
      </c>
      <c r="AA483" s="156">
        <f t="shared" si="139"/>
        <v>0</v>
      </c>
      <c r="AB483" s="156">
        <f t="shared" si="139"/>
        <v>0</v>
      </c>
      <c r="AC483" s="156">
        <f t="shared" si="139"/>
        <v>0</v>
      </c>
      <c r="AD483" s="156">
        <f t="shared" si="139"/>
        <v>0</v>
      </c>
      <c r="AE483" s="156">
        <f t="shared" si="139"/>
        <v>0</v>
      </c>
      <c r="AF483" s="156">
        <f t="shared" si="139"/>
        <v>0</v>
      </c>
      <c r="AG483" s="156">
        <f t="shared" si="139"/>
        <v>0</v>
      </c>
      <c r="AH483" s="156">
        <f t="shared" si="139"/>
        <v>0</v>
      </c>
      <c r="AI483" s="156">
        <f t="shared" si="139"/>
        <v>0</v>
      </c>
      <c r="AJ483" s="156">
        <f>SUM(P483:AI483)</f>
        <v>0</v>
      </c>
    </row>
    <row r="484" spans="1:41">
      <c r="A484" s="623" t="str">
        <f>"Standard "&amp;A477</f>
        <v>Standard Common-Other 5 (Specify)</v>
      </c>
      <c r="B484" s="624"/>
      <c r="C484" s="624"/>
      <c r="D484" s="624"/>
      <c r="E484" s="624"/>
      <c r="F484" s="624"/>
      <c r="G484" s="452">
        <v>0</v>
      </c>
      <c r="H484" s="459"/>
      <c r="I484" s="454">
        <v>0</v>
      </c>
      <c r="J484" s="156">
        <f>G484*I484</f>
        <v>0</v>
      </c>
      <c r="K484" s="627"/>
      <c r="L484" s="628"/>
      <c r="M484" s="660"/>
      <c r="N484" s="632"/>
      <c r="O484" s="159">
        <f>IF($B$480=0,J484,0)</f>
        <v>0</v>
      </c>
      <c r="P484" s="156">
        <f t="shared" ref="P484:AI484" si="140">IF(OR(($B$480+YEAR($I$1))=P482,($B$478+$B$480+YEAR($I$1))=P482,($B$478*2+$B$480+YEAR($I$1))=P482,($B$478*3+$B$480+YEAR($I$1))=P482,($B$478*4+$B$480+YEAR($I$1))=P482,($B$478*5+$B$480+YEAR($I$1))=P482),$G$484*$I$484,0)</f>
        <v>0</v>
      </c>
      <c r="Q484" s="156">
        <f t="shared" si="140"/>
        <v>0</v>
      </c>
      <c r="R484" s="156">
        <f t="shared" si="140"/>
        <v>0</v>
      </c>
      <c r="S484" s="156">
        <f t="shared" si="140"/>
        <v>0</v>
      </c>
      <c r="T484" s="156">
        <f t="shared" si="140"/>
        <v>0</v>
      </c>
      <c r="U484" s="156">
        <f t="shared" si="140"/>
        <v>0</v>
      </c>
      <c r="V484" s="156">
        <f t="shared" si="140"/>
        <v>0</v>
      </c>
      <c r="W484" s="156">
        <f t="shared" si="140"/>
        <v>0</v>
      </c>
      <c r="X484" s="156">
        <f t="shared" si="140"/>
        <v>0</v>
      </c>
      <c r="Y484" s="156">
        <f t="shared" si="140"/>
        <v>0</v>
      </c>
      <c r="Z484" s="156">
        <f t="shared" si="140"/>
        <v>0</v>
      </c>
      <c r="AA484" s="156">
        <f t="shared" si="140"/>
        <v>0</v>
      </c>
      <c r="AB484" s="156">
        <f t="shared" si="140"/>
        <v>0</v>
      </c>
      <c r="AC484" s="156">
        <f t="shared" si="140"/>
        <v>0</v>
      </c>
      <c r="AD484" s="156">
        <f t="shared" si="140"/>
        <v>0</v>
      </c>
      <c r="AE484" s="156">
        <f t="shared" si="140"/>
        <v>0</v>
      </c>
      <c r="AF484" s="156">
        <f t="shared" si="140"/>
        <v>0</v>
      </c>
      <c r="AG484" s="156">
        <f t="shared" si="140"/>
        <v>0</v>
      </c>
      <c r="AH484" s="156">
        <f t="shared" si="140"/>
        <v>0</v>
      </c>
      <c r="AI484" s="156">
        <f t="shared" si="140"/>
        <v>0</v>
      </c>
      <c r="AJ484" s="156">
        <f>SUM(P484:AI484)</f>
        <v>0</v>
      </c>
      <c r="AK484" s="148" t="s">
        <v>391</v>
      </c>
    </row>
    <row r="485" spans="1:41" ht="14.45" thickBot="1">
      <c r="A485" s="634" t="str">
        <f>"Green Replacement "&amp;A477</f>
        <v>Green Replacement Common-Other 5 (Specify)</v>
      </c>
      <c r="B485" s="635"/>
      <c r="C485" s="635"/>
      <c r="D485" s="635"/>
      <c r="E485" s="635"/>
      <c r="F485" s="635"/>
      <c r="G485" s="202">
        <f>G484</f>
        <v>0</v>
      </c>
      <c r="H485" s="204">
        <f>H484</f>
        <v>0</v>
      </c>
      <c r="I485" s="455">
        <v>0</v>
      </c>
      <c r="J485" s="161">
        <f>G485*I485</f>
        <v>0</v>
      </c>
      <c r="K485" s="629"/>
      <c r="L485" s="630"/>
      <c r="M485" s="661"/>
      <c r="N485" s="633"/>
      <c r="O485" s="159">
        <f>IF($B$480=0,J485,0)</f>
        <v>0</v>
      </c>
      <c r="P485" s="156">
        <f t="shared" ref="P485:AI485" si="141">IF(OR(($B$480+YEAR($I$1))=P482,($B$478+$B$480+YEAR($I$1))=P482,($B$478*2+$B$480+YEAR($I$1))=P482,($B$478*3+$B$480+YEAR($I$1))=P482,($B$478*4+$B$480+YEAR($I$1))=P482,($B$478*5+$B$480+YEAR($I$1))=P482),$G$485*$I$485,0)</f>
        <v>0</v>
      </c>
      <c r="Q485" s="156">
        <f t="shared" si="141"/>
        <v>0</v>
      </c>
      <c r="R485" s="156">
        <f t="shared" si="141"/>
        <v>0</v>
      </c>
      <c r="S485" s="156">
        <f t="shared" si="141"/>
        <v>0</v>
      </c>
      <c r="T485" s="156">
        <f t="shared" si="141"/>
        <v>0</v>
      </c>
      <c r="U485" s="156">
        <f t="shared" si="141"/>
        <v>0</v>
      </c>
      <c r="V485" s="156">
        <f t="shared" si="141"/>
        <v>0</v>
      </c>
      <c r="W485" s="156">
        <f t="shared" si="141"/>
        <v>0</v>
      </c>
      <c r="X485" s="156">
        <f t="shared" si="141"/>
        <v>0</v>
      </c>
      <c r="Y485" s="156">
        <f t="shared" si="141"/>
        <v>0</v>
      </c>
      <c r="Z485" s="156">
        <f t="shared" si="141"/>
        <v>0</v>
      </c>
      <c r="AA485" s="156">
        <f t="shared" si="141"/>
        <v>0</v>
      </c>
      <c r="AB485" s="156">
        <f t="shared" si="141"/>
        <v>0</v>
      </c>
      <c r="AC485" s="156">
        <f t="shared" si="141"/>
        <v>0</v>
      </c>
      <c r="AD485" s="156">
        <f t="shared" si="141"/>
        <v>0</v>
      </c>
      <c r="AE485" s="156">
        <f t="shared" si="141"/>
        <v>0</v>
      </c>
      <c r="AF485" s="156">
        <f t="shared" si="141"/>
        <v>0</v>
      </c>
      <c r="AG485" s="156">
        <f t="shared" si="141"/>
        <v>0</v>
      </c>
      <c r="AH485" s="156">
        <f t="shared" si="141"/>
        <v>0</v>
      </c>
      <c r="AI485" s="156">
        <f t="shared" si="141"/>
        <v>0</v>
      </c>
      <c r="AJ485" s="156">
        <f>SUM(P485:AI485)</f>
        <v>0</v>
      </c>
      <c r="AK485" s="183">
        <f>IF((AJ485-AJ484)&lt;0,0,(AJ485-AJ484))</f>
        <v>0</v>
      </c>
      <c r="AL485" s="183"/>
      <c r="AM485" s="183"/>
      <c r="AN485" s="183"/>
      <c r="AO485" s="183"/>
    </row>
    <row r="486" spans="1:41" ht="13.15" customHeight="1" thickBot="1"/>
    <row r="487" spans="1:41" ht="14.45" thickBot="1">
      <c r="A487" s="640" t="s">
        <v>476</v>
      </c>
      <c r="B487" s="641"/>
      <c r="C487" s="641"/>
      <c r="D487" s="641"/>
      <c r="E487" s="641"/>
      <c r="F487" s="641"/>
      <c r="G487" s="641"/>
      <c r="H487" s="641"/>
      <c r="I487" s="641"/>
      <c r="J487" s="641"/>
      <c r="K487" s="641"/>
      <c r="L487" s="641"/>
      <c r="M487" s="641"/>
      <c r="N487" s="642"/>
    </row>
    <row r="488" spans="1:41" ht="15">
      <c r="A488" s="164" t="s">
        <v>351</v>
      </c>
      <c r="B488" s="450">
        <v>20</v>
      </c>
      <c r="C488" s="165"/>
      <c r="D488" s="662" t="s">
        <v>272</v>
      </c>
      <c r="E488" s="663"/>
      <c r="F488" s="649"/>
      <c r="G488" s="650"/>
      <c r="H488" s="650"/>
      <c r="I488" s="650"/>
      <c r="J488" s="650"/>
      <c r="K488" s="650"/>
      <c r="L488" s="650"/>
      <c r="M488" s="650"/>
      <c r="N488" s="651"/>
    </row>
    <row r="489" spans="1:41" ht="15.6" thickBot="1">
      <c r="A489" s="163" t="s">
        <v>353</v>
      </c>
      <c r="B489" s="451">
        <v>1998</v>
      </c>
      <c r="C489" s="162"/>
      <c r="D489" s="664"/>
      <c r="E489" s="665"/>
      <c r="F489" s="652"/>
      <c r="G489" s="653"/>
      <c r="H489" s="653"/>
      <c r="I489" s="653"/>
      <c r="J489" s="653"/>
      <c r="K489" s="653"/>
      <c r="L489" s="653"/>
      <c r="M489" s="653"/>
      <c r="N489" s="654"/>
    </row>
    <row r="490" spans="1:41" ht="15.6" thickBot="1">
      <c r="A490" s="171" t="s">
        <v>355</v>
      </c>
      <c r="B490" s="172">
        <f>IF(B488-((YEAR(I1))-B489)&gt;0,(B488-((YEAR(I1))-B489)),0)</f>
        <v>8</v>
      </c>
      <c r="C490" s="173"/>
      <c r="D490" s="666"/>
      <c r="E490" s="667"/>
      <c r="F490" s="643"/>
      <c r="G490" s="644"/>
      <c r="H490" s="644"/>
      <c r="I490" s="644"/>
      <c r="J490" s="644"/>
      <c r="K490" s="644"/>
      <c r="L490" s="644"/>
      <c r="M490" s="644"/>
      <c r="N490" s="645"/>
      <c r="O490" s="640" t="str">
        <f>A487</f>
        <v>Common-Other 6 (Specify)</v>
      </c>
      <c r="P490" s="641"/>
      <c r="Q490" s="641"/>
      <c r="R490" s="641"/>
      <c r="S490" s="641"/>
      <c r="T490" s="641"/>
      <c r="U490" s="641"/>
      <c r="V490" s="641"/>
      <c r="W490" s="641"/>
      <c r="X490" s="641"/>
      <c r="Y490" s="642"/>
      <c r="Z490" s="640" t="str">
        <f>A487</f>
        <v>Common-Other 6 (Specify)</v>
      </c>
      <c r="AA490" s="641"/>
      <c r="AB490" s="641"/>
      <c r="AC490" s="641"/>
      <c r="AD490" s="641"/>
      <c r="AE490" s="641"/>
      <c r="AF490" s="641"/>
      <c r="AG490" s="641"/>
      <c r="AH490" s="641"/>
      <c r="AI490" s="641"/>
      <c r="AJ490" s="642"/>
    </row>
    <row r="491" spans="1:41">
      <c r="A491" s="646" t="s">
        <v>357</v>
      </c>
      <c r="B491" s="647"/>
      <c r="C491" s="647"/>
      <c r="D491" s="636"/>
      <c r="E491" s="636"/>
      <c r="F491" s="636"/>
      <c r="G491" s="636" t="s">
        <v>358</v>
      </c>
      <c r="H491" s="636" t="s">
        <v>359</v>
      </c>
      <c r="I491" s="636" t="s">
        <v>360</v>
      </c>
      <c r="J491" s="636" t="s">
        <v>361</v>
      </c>
      <c r="K491" s="636" t="s">
        <v>362</v>
      </c>
      <c r="L491" s="636" t="s">
        <v>363</v>
      </c>
      <c r="M491" s="636" t="s">
        <v>364</v>
      </c>
      <c r="N491" s="638" t="s">
        <v>365</v>
      </c>
      <c r="O491" s="672" t="s">
        <v>366</v>
      </c>
      <c r="P491" s="167" t="s">
        <v>367</v>
      </c>
      <c r="Q491" s="167" t="s">
        <v>368</v>
      </c>
      <c r="R491" s="167" t="s">
        <v>369</v>
      </c>
      <c r="S491" s="167" t="s">
        <v>370</v>
      </c>
      <c r="T491" s="167" t="s">
        <v>371</v>
      </c>
      <c r="U491" s="167" t="s">
        <v>372</v>
      </c>
      <c r="V491" s="167" t="s">
        <v>373</v>
      </c>
      <c r="W491" s="167" t="s">
        <v>374</v>
      </c>
      <c r="X491" s="167" t="s">
        <v>375</v>
      </c>
      <c r="Y491" s="168" t="s">
        <v>376</v>
      </c>
      <c r="Z491" s="178" t="s">
        <v>377</v>
      </c>
      <c r="AA491" s="179" t="s">
        <v>378</v>
      </c>
      <c r="AB491" s="179" t="s">
        <v>379</v>
      </c>
      <c r="AC491" s="179" t="s">
        <v>380</v>
      </c>
      <c r="AD491" s="179" t="s">
        <v>381</v>
      </c>
      <c r="AE491" s="179" t="s">
        <v>382</v>
      </c>
      <c r="AF491" s="179" t="s">
        <v>383</v>
      </c>
      <c r="AG491" s="179" t="s">
        <v>384</v>
      </c>
      <c r="AH491" s="179" t="s">
        <v>385</v>
      </c>
      <c r="AI491" s="180" t="s">
        <v>386</v>
      </c>
      <c r="AJ491" s="674" t="s">
        <v>387</v>
      </c>
    </row>
    <row r="492" spans="1:41">
      <c r="A492" s="648"/>
      <c r="B492" s="637"/>
      <c r="C492" s="637"/>
      <c r="D492" s="637"/>
      <c r="E492" s="637"/>
      <c r="F492" s="637"/>
      <c r="G492" s="637"/>
      <c r="H492" s="637"/>
      <c r="I492" s="637"/>
      <c r="J492" s="637"/>
      <c r="K492" s="637"/>
      <c r="L492" s="637"/>
      <c r="M492" s="637"/>
      <c r="N492" s="639"/>
      <c r="O492" s="673"/>
      <c r="P492" s="166">
        <f>YEAR($I$1)+1</f>
        <v>2011</v>
      </c>
      <c r="Q492" s="166">
        <f>YEAR($I$1)+2</f>
        <v>2012</v>
      </c>
      <c r="R492" s="166">
        <f>YEAR($I$1)+3</f>
        <v>2013</v>
      </c>
      <c r="S492" s="166">
        <f>YEAR($I$1)+4</f>
        <v>2014</v>
      </c>
      <c r="T492" s="166">
        <f>YEAR($I$1)+5</f>
        <v>2015</v>
      </c>
      <c r="U492" s="166">
        <f>YEAR($I$1)+6</f>
        <v>2016</v>
      </c>
      <c r="V492" s="166">
        <f>YEAR($I$1)+7</f>
        <v>2017</v>
      </c>
      <c r="W492" s="166">
        <f>YEAR($I$1)+8</f>
        <v>2018</v>
      </c>
      <c r="X492" s="166">
        <f>YEAR($I$1)+9</f>
        <v>2019</v>
      </c>
      <c r="Y492" s="169">
        <f>YEAR($I$1)+10</f>
        <v>2020</v>
      </c>
      <c r="Z492" s="174">
        <f>YEAR($I$1)+11</f>
        <v>2021</v>
      </c>
      <c r="AA492" s="166">
        <f>YEAR($I$1)+12</f>
        <v>2022</v>
      </c>
      <c r="AB492" s="166">
        <f>YEAR($I$1)+13</f>
        <v>2023</v>
      </c>
      <c r="AC492" s="166">
        <f>YEAR($I$1)+14</f>
        <v>2024</v>
      </c>
      <c r="AD492" s="166">
        <f>YEAR($I$1)+15</f>
        <v>2025</v>
      </c>
      <c r="AE492" s="166">
        <f>YEAR($I$1)+16</f>
        <v>2026</v>
      </c>
      <c r="AF492" s="166">
        <f>YEAR($I$1)+17</f>
        <v>2027</v>
      </c>
      <c r="AG492" s="166">
        <f>YEAR($I$1)+18</f>
        <v>2028</v>
      </c>
      <c r="AH492" s="166">
        <f>YEAR($I$1)+19</f>
        <v>2029</v>
      </c>
      <c r="AI492" s="175">
        <f>YEAR($I$1)+20</f>
        <v>2030</v>
      </c>
      <c r="AJ492" s="675"/>
    </row>
    <row r="493" spans="1:41" hidden="1">
      <c r="A493" s="623" t="str">
        <f>"Existing "&amp;A487</f>
        <v>Existing Common-Other 6 (Specify)</v>
      </c>
      <c r="B493" s="624"/>
      <c r="C493" s="624"/>
      <c r="D493" s="624"/>
      <c r="E493" s="624"/>
      <c r="F493" s="624"/>
      <c r="G493" s="170"/>
      <c r="H493" s="154"/>
      <c r="I493" s="155">
        <v>0</v>
      </c>
      <c r="J493" s="156">
        <f>G493*I493</f>
        <v>0</v>
      </c>
      <c r="K493" s="625" t="s">
        <v>390</v>
      </c>
      <c r="L493" s="626"/>
      <c r="M493" s="659" t="str">
        <f>IF(OR(ISERROR(B489+B488*(1-(Controls!$B$28))),(B489+B488*(1-(Controls!$B$28)))=0),"",IF((B489+B488*(1-(Controls!$B$28)))&lt;=StartInput!$F$25,"Replace","Evaluate"))</f>
        <v>Evaluate</v>
      </c>
      <c r="N493" s="631" t="s">
        <v>205</v>
      </c>
      <c r="O493" s="159">
        <f>IF($B$490=0,J493,0)</f>
        <v>0</v>
      </c>
      <c r="P493" s="156">
        <f t="shared" ref="P493:AI493" si="142">IF(OR(($B$490+YEAR($I$1))=P492,($B$488+$B$490+YEAR($I$1))=P492,($B$488*2+$B$490+YEAR($I$1))=P492,($B$488*3+$B$490+YEAR($I$1))=P492,($B$488*4+$B$490+YEAR($I$1))=P492,($B$488*5+$B$490+YEAR($I$1))=P492),$G$493*$I$493,0)</f>
        <v>0</v>
      </c>
      <c r="Q493" s="156">
        <f t="shared" si="142"/>
        <v>0</v>
      </c>
      <c r="R493" s="156">
        <f t="shared" si="142"/>
        <v>0</v>
      </c>
      <c r="S493" s="156">
        <f t="shared" si="142"/>
        <v>0</v>
      </c>
      <c r="T493" s="156">
        <f t="shared" si="142"/>
        <v>0</v>
      </c>
      <c r="U493" s="156">
        <f t="shared" si="142"/>
        <v>0</v>
      </c>
      <c r="V493" s="156">
        <f t="shared" si="142"/>
        <v>0</v>
      </c>
      <c r="W493" s="156">
        <f t="shared" si="142"/>
        <v>0</v>
      </c>
      <c r="X493" s="156">
        <f t="shared" si="142"/>
        <v>0</v>
      </c>
      <c r="Y493" s="156">
        <f t="shared" si="142"/>
        <v>0</v>
      </c>
      <c r="Z493" s="156">
        <f t="shared" si="142"/>
        <v>0</v>
      </c>
      <c r="AA493" s="156">
        <f t="shared" si="142"/>
        <v>0</v>
      </c>
      <c r="AB493" s="156">
        <f t="shared" si="142"/>
        <v>0</v>
      </c>
      <c r="AC493" s="156">
        <f t="shared" si="142"/>
        <v>0</v>
      </c>
      <c r="AD493" s="156">
        <f t="shared" si="142"/>
        <v>0</v>
      </c>
      <c r="AE493" s="156">
        <f t="shared" si="142"/>
        <v>0</v>
      </c>
      <c r="AF493" s="156">
        <f t="shared" si="142"/>
        <v>0</v>
      </c>
      <c r="AG493" s="156">
        <f t="shared" si="142"/>
        <v>0</v>
      </c>
      <c r="AH493" s="156">
        <f t="shared" si="142"/>
        <v>0</v>
      </c>
      <c r="AI493" s="156">
        <f t="shared" si="142"/>
        <v>0</v>
      </c>
      <c r="AJ493" s="156">
        <f>SUM(P493:AI493)</f>
        <v>0</v>
      </c>
    </row>
    <row r="494" spans="1:41">
      <c r="A494" s="623" t="str">
        <f>"Standard "&amp;A487</f>
        <v>Standard Common-Other 6 (Specify)</v>
      </c>
      <c r="B494" s="624"/>
      <c r="C494" s="624"/>
      <c r="D494" s="624"/>
      <c r="E494" s="624"/>
      <c r="F494" s="624"/>
      <c r="G494" s="452">
        <v>0</v>
      </c>
      <c r="H494" s="459"/>
      <c r="I494" s="454">
        <v>0</v>
      </c>
      <c r="J494" s="156">
        <f>G494*I494</f>
        <v>0</v>
      </c>
      <c r="K494" s="627"/>
      <c r="L494" s="628"/>
      <c r="M494" s="660"/>
      <c r="N494" s="632"/>
      <c r="O494" s="159">
        <f>IF($B$490=0,J494,0)</f>
        <v>0</v>
      </c>
      <c r="P494" s="156">
        <f t="shared" ref="P494:AI494" si="143">IF(OR(($B$490+YEAR($I$1))=P492,($B$488+$B$490+YEAR($I$1))=P492,($B$488*2+$B$490+YEAR($I$1))=P492,($B$488*3+$B$490+YEAR($I$1))=P492,($B$488*4+$B$490+YEAR($I$1))=P492,($B$488*5+$B$490+YEAR($I$1))=P492),$G$494*$I$494,0)</f>
        <v>0</v>
      </c>
      <c r="Q494" s="156">
        <f t="shared" si="143"/>
        <v>0</v>
      </c>
      <c r="R494" s="156">
        <f t="shared" si="143"/>
        <v>0</v>
      </c>
      <c r="S494" s="156">
        <f t="shared" si="143"/>
        <v>0</v>
      </c>
      <c r="T494" s="156">
        <f t="shared" si="143"/>
        <v>0</v>
      </c>
      <c r="U494" s="156">
        <f t="shared" si="143"/>
        <v>0</v>
      </c>
      <c r="V494" s="156">
        <f t="shared" si="143"/>
        <v>0</v>
      </c>
      <c r="W494" s="156">
        <f t="shared" si="143"/>
        <v>0</v>
      </c>
      <c r="X494" s="156">
        <f t="shared" si="143"/>
        <v>0</v>
      </c>
      <c r="Y494" s="156">
        <f t="shared" si="143"/>
        <v>0</v>
      </c>
      <c r="Z494" s="156">
        <f t="shared" si="143"/>
        <v>0</v>
      </c>
      <c r="AA494" s="156">
        <f t="shared" si="143"/>
        <v>0</v>
      </c>
      <c r="AB494" s="156">
        <f t="shared" si="143"/>
        <v>0</v>
      </c>
      <c r="AC494" s="156">
        <f t="shared" si="143"/>
        <v>0</v>
      </c>
      <c r="AD494" s="156">
        <f t="shared" si="143"/>
        <v>0</v>
      </c>
      <c r="AE494" s="156">
        <f t="shared" si="143"/>
        <v>0</v>
      </c>
      <c r="AF494" s="156">
        <f t="shared" si="143"/>
        <v>0</v>
      </c>
      <c r="AG494" s="156">
        <f t="shared" si="143"/>
        <v>0</v>
      </c>
      <c r="AH494" s="156">
        <f t="shared" si="143"/>
        <v>0</v>
      </c>
      <c r="AI494" s="156">
        <f t="shared" si="143"/>
        <v>0</v>
      </c>
      <c r="AJ494" s="156">
        <f>SUM(P494:AI494)</f>
        <v>0</v>
      </c>
      <c r="AK494" s="148" t="s">
        <v>391</v>
      </c>
    </row>
    <row r="495" spans="1:41" ht="14.45" thickBot="1">
      <c r="A495" s="634" t="str">
        <f>"Green Replacement "&amp;A487</f>
        <v>Green Replacement Common-Other 6 (Specify)</v>
      </c>
      <c r="B495" s="635"/>
      <c r="C495" s="635"/>
      <c r="D495" s="635"/>
      <c r="E495" s="635"/>
      <c r="F495" s="635"/>
      <c r="G495" s="202">
        <f>G494</f>
        <v>0</v>
      </c>
      <c r="H495" s="204">
        <f>H494</f>
        <v>0</v>
      </c>
      <c r="I495" s="455">
        <v>0</v>
      </c>
      <c r="J495" s="161">
        <f>G495*I495</f>
        <v>0</v>
      </c>
      <c r="K495" s="629"/>
      <c r="L495" s="630"/>
      <c r="M495" s="661"/>
      <c r="N495" s="633"/>
      <c r="O495" s="159">
        <f>IF($B$490=0,J495,0)</f>
        <v>0</v>
      </c>
      <c r="P495" s="156">
        <f t="shared" ref="P495:AI495" si="144">IF(OR(($B$490+YEAR($I$1))=P492,($B$488+$B$490+YEAR($I$1))=P492,($B$488*2+$B$490+YEAR($I$1))=P492,($B$488*3+$B$490+YEAR($I$1))=P492,($B$488*4+$B$490+YEAR($I$1))=P492,($B$488*5+$B$490+YEAR($I$1))=P492),$G$495*$I$495,0)</f>
        <v>0</v>
      </c>
      <c r="Q495" s="156">
        <f t="shared" si="144"/>
        <v>0</v>
      </c>
      <c r="R495" s="156">
        <f t="shared" si="144"/>
        <v>0</v>
      </c>
      <c r="S495" s="156">
        <f t="shared" si="144"/>
        <v>0</v>
      </c>
      <c r="T495" s="156">
        <f t="shared" si="144"/>
        <v>0</v>
      </c>
      <c r="U495" s="156">
        <f t="shared" si="144"/>
        <v>0</v>
      </c>
      <c r="V495" s="156">
        <f t="shared" si="144"/>
        <v>0</v>
      </c>
      <c r="W495" s="156">
        <f t="shared" si="144"/>
        <v>0</v>
      </c>
      <c r="X495" s="156">
        <f t="shared" si="144"/>
        <v>0</v>
      </c>
      <c r="Y495" s="156">
        <f t="shared" si="144"/>
        <v>0</v>
      </c>
      <c r="Z495" s="156">
        <f t="shared" si="144"/>
        <v>0</v>
      </c>
      <c r="AA495" s="156">
        <f t="shared" si="144"/>
        <v>0</v>
      </c>
      <c r="AB495" s="156">
        <f t="shared" si="144"/>
        <v>0</v>
      </c>
      <c r="AC495" s="156">
        <f t="shared" si="144"/>
        <v>0</v>
      </c>
      <c r="AD495" s="156">
        <f t="shared" si="144"/>
        <v>0</v>
      </c>
      <c r="AE495" s="156">
        <f t="shared" si="144"/>
        <v>0</v>
      </c>
      <c r="AF495" s="156">
        <f t="shared" si="144"/>
        <v>0</v>
      </c>
      <c r="AG495" s="156">
        <f t="shared" si="144"/>
        <v>0</v>
      </c>
      <c r="AH495" s="156">
        <f t="shared" si="144"/>
        <v>0</v>
      </c>
      <c r="AI495" s="156">
        <f t="shared" si="144"/>
        <v>0</v>
      </c>
      <c r="AJ495" s="156">
        <f>SUM(P495:AI495)</f>
        <v>0</v>
      </c>
      <c r="AK495" s="183">
        <f>IF((AJ495-AJ494)&lt;0,0,(AJ495-AJ494))</f>
        <v>0</v>
      </c>
      <c r="AL495" s="183"/>
      <c r="AM495" s="183"/>
      <c r="AN495" s="183"/>
      <c r="AO495" s="183"/>
    </row>
    <row r="496" spans="1:41" ht="13.15" customHeight="1" thickBot="1"/>
    <row r="497" spans="1:41" ht="14.45" thickBot="1">
      <c r="A497" s="640" t="s">
        <v>477</v>
      </c>
      <c r="B497" s="641"/>
      <c r="C497" s="641"/>
      <c r="D497" s="641"/>
      <c r="E497" s="641"/>
      <c r="F497" s="641"/>
      <c r="G497" s="641"/>
      <c r="H497" s="641"/>
      <c r="I497" s="641"/>
      <c r="J497" s="641"/>
      <c r="K497" s="641"/>
      <c r="L497" s="641"/>
      <c r="M497" s="641"/>
      <c r="N497" s="642"/>
    </row>
    <row r="498" spans="1:41" ht="15">
      <c r="A498" s="164" t="s">
        <v>351</v>
      </c>
      <c r="B498" s="450">
        <v>11</v>
      </c>
      <c r="C498" s="165"/>
      <c r="D498" s="662" t="s">
        <v>272</v>
      </c>
      <c r="E498" s="663"/>
      <c r="F498" s="649"/>
      <c r="G498" s="650"/>
      <c r="H498" s="650"/>
      <c r="I498" s="650"/>
      <c r="J498" s="650"/>
      <c r="K498" s="650"/>
      <c r="L498" s="650"/>
      <c r="M498" s="650"/>
      <c r="N498" s="651"/>
    </row>
    <row r="499" spans="1:41" ht="15.6" thickBot="1">
      <c r="A499" s="163" t="s">
        <v>353</v>
      </c>
      <c r="B499" s="451">
        <v>1999</v>
      </c>
      <c r="C499" s="162"/>
      <c r="D499" s="664"/>
      <c r="E499" s="665"/>
      <c r="F499" s="652"/>
      <c r="G499" s="653"/>
      <c r="H499" s="653"/>
      <c r="I499" s="653"/>
      <c r="J499" s="653"/>
      <c r="K499" s="653"/>
      <c r="L499" s="653"/>
      <c r="M499" s="653"/>
      <c r="N499" s="654"/>
    </row>
    <row r="500" spans="1:41" ht="15.6" thickBot="1">
      <c r="A500" s="171" t="s">
        <v>355</v>
      </c>
      <c r="B500" s="172">
        <f>IF(B498-((YEAR(I1))-B499)&gt;0,(B498-((YEAR(I1))-B499)),0)</f>
        <v>0</v>
      </c>
      <c r="C500" s="173"/>
      <c r="D500" s="666"/>
      <c r="E500" s="667"/>
      <c r="F500" s="643"/>
      <c r="G500" s="644"/>
      <c r="H500" s="644"/>
      <c r="I500" s="644"/>
      <c r="J500" s="644"/>
      <c r="K500" s="644"/>
      <c r="L500" s="644"/>
      <c r="M500" s="644"/>
      <c r="N500" s="645"/>
      <c r="O500" s="640" t="str">
        <f>A497</f>
        <v>Common-Other 7 (Specify)</v>
      </c>
      <c r="P500" s="641"/>
      <c r="Q500" s="641"/>
      <c r="R500" s="641"/>
      <c r="S500" s="641"/>
      <c r="T500" s="641"/>
      <c r="U500" s="641"/>
      <c r="V500" s="641"/>
      <c r="W500" s="641"/>
      <c r="X500" s="641"/>
      <c r="Y500" s="642"/>
      <c r="Z500" s="640" t="str">
        <f>A497</f>
        <v>Common-Other 7 (Specify)</v>
      </c>
      <c r="AA500" s="641"/>
      <c r="AB500" s="641"/>
      <c r="AC500" s="641"/>
      <c r="AD500" s="641"/>
      <c r="AE500" s="641"/>
      <c r="AF500" s="641"/>
      <c r="AG500" s="641"/>
      <c r="AH500" s="641"/>
      <c r="AI500" s="641"/>
      <c r="AJ500" s="642"/>
    </row>
    <row r="501" spans="1:41">
      <c r="A501" s="646" t="s">
        <v>357</v>
      </c>
      <c r="B501" s="647"/>
      <c r="C501" s="647"/>
      <c r="D501" s="636"/>
      <c r="E501" s="636"/>
      <c r="F501" s="636"/>
      <c r="G501" s="636" t="s">
        <v>358</v>
      </c>
      <c r="H501" s="636" t="s">
        <v>359</v>
      </c>
      <c r="I501" s="636" t="s">
        <v>360</v>
      </c>
      <c r="J501" s="636" t="s">
        <v>361</v>
      </c>
      <c r="K501" s="636" t="s">
        <v>362</v>
      </c>
      <c r="L501" s="636" t="s">
        <v>363</v>
      </c>
      <c r="M501" s="636" t="s">
        <v>364</v>
      </c>
      <c r="N501" s="638" t="s">
        <v>365</v>
      </c>
      <c r="O501" s="672" t="s">
        <v>366</v>
      </c>
      <c r="P501" s="167" t="s">
        <v>367</v>
      </c>
      <c r="Q501" s="167" t="s">
        <v>368</v>
      </c>
      <c r="R501" s="167" t="s">
        <v>369</v>
      </c>
      <c r="S501" s="167" t="s">
        <v>370</v>
      </c>
      <c r="T501" s="167" t="s">
        <v>371</v>
      </c>
      <c r="U501" s="167" t="s">
        <v>372</v>
      </c>
      <c r="V501" s="167" t="s">
        <v>373</v>
      </c>
      <c r="W501" s="167" t="s">
        <v>374</v>
      </c>
      <c r="X501" s="167" t="s">
        <v>375</v>
      </c>
      <c r="Y501" s="168" t="s">
        <v>376</v>
      </c>
      <c r="Z501" s="178" t="s">
        <v>377</v>
      </c>
      <c r="AA501" s="179" t="s">
        <v>378</v>
      </c>
      <c r="AB501" s="179" t="s">
        <v>379</v>
      </c>
      <c r="AC501" s="179" t="s">
        <v>380</v>
      </c>
      <c r="AD501" s="179" t="s">
        <v>381</v>
      </c>
      <c r="AE501" s="179" t="s">
        <v>382</v>
      </c>
      <c r="AF501" s="179" t="s">
        <v>383</v>
      </c>
      <c r="AG501" s="179" t="s">
        <v>384</v>
      </c>
      <c r="AH501" s="179" t="s">
        <v>385</v>
      </c>
      <c r="AI501" s="180" t="s">
        <v>386</v>
      </c>
      <c r="AJ501" s="674" t="s">
        <v>387</v>
      </c>
    </row>
    <row r="502" spans="1:41">
      <c r="A502" s="648"/>
      <c r="B502" s="637"/>
      <c r="C502" s="637"/>
      <c r="D502" s="637"/>
      <c r="E502" s="637"/>
      <c r="F502" s="637"/>
      <c r="G502" s="637"/>
      <c r="H502" s="637"/>
      <c r="I502" s="637"/>
      <c r="J502" s="637"/>
      <c r="K502" s="637"/>
      <c r="L502" s="637"/>
      <c r="M502" s="637"/>
      <c r="N502" s="639"/>
      <c r="O502" s="673"/>
      <c r="P502" s="166">
        <f>YEAR($I$1)+1</f>
        <v>2011</v>
      </c>
      <c r="Q502" s="166">
        <f>YEAR($I$1)+2</f>
        <v>2012</v>
      </c>
      <c r="R502" s="166">
        <f>YEAR($I$1)+3</f>
        <v>2013</v>
      </c>
      <c r="S502" s="166">
        <f>YEAR($I$1)+4</f>
        <v>2014</v>
      </c>
      <c r="T502" s="166">
        <f>YEAR($I$1)+5</f>
        <v>2015</v>
      </c>
      <c r="U502" s="166">
        <f>YEAR($I$1)+6</f>
        <v>2016</v>
      </c>
      <c r="V502" s="166">
        <f>YEAR($I$1)+7</f>
        <v>2017</v>
      </c>
      <c r="W502" s="166">
        <f>YEAR($I$1)+8</f>
        <v>2018</v>
      </c>
      <c r="X502" s="166">
        <f>YEAR($I$1)+9</f>
        <v>2019</v>
      </c>
      <c r="Y502" s="169">
        <f>YEAR($I$1)+10</f>
        <v>2020</v>
      </c>
      <c r="Z502" s="174">
        <f>YEAR($I$1)+11</f>
        <v>2021</v>
      </c>
      <c r="AA502" s="166">
        <f>YEAR($I$1)+12</f>
        <v>2022</v>
      </c>
      <c r="AB502" s="166">
        <f>YEAR($I$1)+13</f>
        <v>2023</v>
      </c>
      <c r="AC502" s="166">
        <f>YEAR($I$1)+14</f>
        <v>2024</v>
      </c>
      <c r="AD502" s="166">
        <f>YEAR($I$1)+15</f>
        <v>2025</v>
      </c>
      <c r="AE502" s="166">
        <f>YEAR($I$1)+16</f>
        <v>2026</v>
      </c>
      <c r="AF502" s="166">
        <f>YEAR($I$1)+17</f>
        <v>2027</v>
      </c>
      <c r="AG502" s="166">
        <f>YEAR($I$1)+18</f>
        <v>2028</v>
      </c>
      <c r="AH502" s="166">
        <f>YEAR($I$1)+19</f>
        <v>2029</v>
      </c>
      <c r="AI502" s="175">
        <f>YEAR($I$1)+20</f>
        <v>2030</v>
      </c>
      <c r="AJ502" s="675"/>
    </row>
    <row r="503" spans="1:41" hidden="1">
      <c r="A503" s="623" t="str">
        <f>"Existing "&amp;A497</f>
        <v>Existing Common-Other 7 (Specify)</v>
      </c>
      <c r="B503" s="624"/>
      <c r="C503" s="624"/>
      <c r="D503" s="624"/>
      <c r="E503" s="624"/>
      <c r="F503" s="624"/>
      <c r="G503" s="170"/>
      <c r="H503" s="154"/>
      <c r="I503" s="155">
        <v>0</v>
      </c>
      <c r="J503" s="156">
        <f>G503*I503</f>
        <v>0</v>
      </c>
      <c r="K503" s="625" t="s">
        <v>390</v>
      </c>
      <c r="L503" s="626"/>
      <c r="M503" s="659" t="str">
        <f>IF(OR(ISERROR(B499+B498*(1-(Controls!$B$28))),(B499+B498*(1-(Controls!$B$28)))=0),"",IF((B499+B498*(1-(Controls!$B$28)))&lt;=StartInput!$F$25,"Replace","Evaluate"))</f>
        <v>Replace</v>
      </c>
      <c r="N503" s="631" t="s">
        <v>205</v>
      </c>
      <c r="O503" s="159">
        <f>IF($B$500=0,J503,0)</f>
        <v>0</v>
      </c>
      <c r="P503" s="156">
        <f t="shared" ref="P503:AI503" si="145">IF(OR(($B$500+YEAR($I$1))=P502,($B$498+$B$500+YEAR($I$1))=P502,($B$498*2+$B$500+YEAR($I$1))=P502,($B$498*3+$B$500+YEAR($I$1))=P502,($B$498*4+$B$500+YEAR($I$1))=P502,($B$498*5+$B$500+YEAR($I$1))=P502),$G$503*$I$503,0)</f>
        <v>0</v>
      </c>
      <c r="Q503" s="156">
        <f t="shared" si="145"/>
        <v>0</v>
      </c>
      <c r="R503" s="156">
        <f t="shared" si="145"/>
        <v>0</v>
      </c>
      <c r="S503" s="156">
        <f t="shared" si="145"/>
        <v>0</v>
      </c>
      <c r="T503" s="156">
        <f t="shared" si="145"/>
        <v>0</v>
      </c>
      <c r="U503" s="156">
        <f t="shared" si="145"/>
        <v>0</v>
      </c>
      <c r="V503" s="156">
        <f t="shared" si="145"/>
        <v>0</v>
      </c>
      <c r="W503" s="156">
        <f t="shared" si="145"/>
        <v>0</v>
      </c>
      <c r="X503" s="156">
        <f t="shared" si="145"/>
        <v>0</v>
      </c>
      <c r="Y503" s="156">
        <f t="shared" si="145"/>
        <v>0</v>
      </c>
      <c r="Z503" s="156">
        <f t="shared" si="145"/>
        <v>0</v>
      </c>
      <c r="AA503" s="156">
        <f t="shared" si="145"/>
        <v>0</v>
      </c>
      <c r="AB503" s="156">
        <f t="shared" si="145"/>
        <v>0</v>
      </c>
      <c r="AC503" s="156">
        <f t="shared" si="145"/>
        <v>0</v>
      </c>
      <c r="AD503" s="156">
        <f t="shared" si="145"/>
        <v>0</v>
      </c>
      <c r="AE503" s="156">
        <f t="shared" si="145"/>
        <v>0</v>
      </c>
      <c r="AF503" s="156">
        <f t="shared" si="145"/>
        <v>0</v>
      </c>
      <c r="AG503" s="156">
        <f t="shared" si="145"/>
        <v>0</v>
      </c>
      <c r="AH503" s="156">
        <f t="shared" si="145"/>
        <v>0</v>
      </c>
      <c r="AI503" s="156">
        <f t="shared" si="145"/>
        <v>0</v>
      </c>
      <c r="AJ503" s="156">
        <f>SUM(P503:AI503)</f>
        <v>0</v>
      </c>
    </row>
    <row r="504" spans="1:41">
      <c r="A504" s="623" t="str">
        <f>"Standard "&amp;A497</f>
        <v>Standard Common-Other 7 (Specify)</v>
      </c>
      <c r="B504" s="624"/>
      <c r="C504" s="624"/>
      <c r="D504" s="624"/>
      <c r="E504" s="624"/>
      <c r="F504" s="624"/>
      <c r="G504" s="452">
        <v>0</v>
      </c>
      <c r="H504" s="459"/>
      <c r="I504" s="454">
        <v>0</v>
      </c>
      <c r="J504" s="156">
        <f>G504*I504</f>
        <v>0</v>
      </c>
      <c r="K504" s="627"/>
      <c r="L504" s="628"/>
      <c r="M504" s="660"/>
      <c r="N504" s="632"/>
      <c r="O504" s="159">
        <f>IF($B$500=0,J504,0)</f>
        <v>0</v>
      </c>
      <c r="P504" s="156">
        <f t="shared" ref="P504:AI504" si="146">IF(OR(($B$500+YEAR($I$1))=P502,($B$498+$B$500+YEAR($I$1))=P502,($B$498*2+$B$500+YEAR($I$1))=P502,($B$498*3+$B$500+YEAR($I$1))=P502,($B$498*4+$B$500+YEAR($I$1))=P502,($B$498*5+$B$500+YEAR($I$1))=P502),$G$504*$I$504,0)</f>
        <v>0</v>
      </c>
      <c r="Q504" s="156">
        <f t="shared" si="146"/>
        <v>0</v>
      </c>
      <c r="R504" s="156">
        <f t="shared" si="146"/>
        <v>0</v>
      </c>
      <c r="S504" s="156">
        <f t="shared" si="146"/>
        <v>0</v>
      </c>
      <c r="T504" s="156">
        <f t="shared" si="146"/>
        <v>0</v>
      </c>
      <c r="U504" s="156">
        <f t="shared" si="146"/>
        <v>0</v>
      </c>
      <c r="V504" s="156">
        <f t="shared" si="146"/>
        <v>0</v>
      </c>
      <c r="W504" s="156">
        <f t="shared" si="146"/>
        <v>0</v>
      </c>
      <c r="X504" s="156">
        <f t="shared" si="146"/>
        <v>0</v>
      </c>
      <c r="Y504" s="156">
        <f t="shared" si="146"/>
        <v>0</v>
      </c>
      <c r="Z504" s="156">
        <f t="shared" si="146"/>
        <v>0</v>
      </c>
      <c r="AA504" s="156">
        <f t="shared" si="146"/>
        <v>0</v>
      </c>
      <c r="AB504" s="156">
        <f t="shared" si="146"/>
        <v>0</v>
      </c>
      <c r="AC504" s="156">
        <f t="shared" si="146"/>
        <v>0</v>
      </c>
      <c r="AD504" s="156">
        <f t="shared" si="146"/>
        <v>0</v>
      </c>
      <c r="AE504" s="156">
        <f t="shared" si="146"/>
        <v>0</v>
      </c>
      <c r="AF504" s="156">
        <f t="shared" si="146"/>
        <v>0</v>
      </c>
      <c r="AG504" s="156">
        <f t="shared" si="146"/>
        <v>0</v>
      </c>
      <c r="AH504" s="156">
        <f t="shared" si="146"/>
        <v>0</v>
      </c>
      <c r="AI504" s="156">
        <f t="shared" si="146"/>
        <v>0</v>
      </c>
      <c r="AJ504" s="156">
        <f>SUM(P504:AI504)</f>
        <v>0</v>
      </c>
      <c r="AK504" s="148" t="s">
        <v>391</v>
      </c>
    </row>
    <row r="505" spans="1:41" ht="14.45" thickBot="1">
      <c r="A505" s="634" t="str">
        <f>"Green Replacement "&amp;A497</f>
        <v>Green Replacement Common-Other 7 (Specify)</v>
      </c>
      <c r="B505" s="635"/>
      <c r="C505" s="635"/>
      <c r="D505" s="635"/>
      <c r="E505" s="635"/>
      <c r="F505" s="635"/>
      <c r="G505" s="202">
        <f>G504</f>
        <v>0</v>
      </c>
      <c r="H505" s="204">
        <f>H504</f>
        <v>0</v>
      </c>
      <c r="I505" s="455">
        <v>0</v>
      </c>
      <c r="J505" s="161">
        <f>G505*I505</f>
        <v>0</v>
      </c>
      <c r="K505" s="629"/>
      <c r="L505" s="630"/>
      <c r="M505" s="661"/>
      <c r="N505" s="633"/>
      <c r="O505" s="159">
        <f>IF($B$500=0,J505,0)</f>
        <v>0</v>
      </c>
      <c r="P505" s="156">
        <f t="shared" ref="P505:AI505" si="147">IF(OR(($B$500+YEAR($I$1))=P502,($B$498+$B$500+YEAR($I$1))=P502,($B$498*2+$B$500+YEAR($I$1))=P502,($B$498*3+$B$500+YEAR($I$1))=P502,($B$498*4+$B$500+YEAR($I$1))=P502,($B$498*5+$B$500+YEAR($I$1))=P502),$G$505*$I$505,0)</f>
        <v>0</v>
      </c>
      <c r="Q505" s="156">
        <f t="shared" si="147"/>
        <v>0</v>
      </c>
      <c r="R505" s="156">
        <f t="shared" si="147"/>
        <v>0</v>
      </c>
      <c r="S505" s="156">
        <f t="shared" si="147"/>
        <v>0</v>
      </c>
      <c r="T505" s="156">
        <f t="shared" si="147"/>
        <v>0</v>
      </c>
      <c r="U505" s="156">
        <f t="shared" si="147"/>
        <v>0</v>
      </c>
      <c r="V505" s="156">
        <f t="shared" si="147"/>
        <v>0</v>
      </c>
      <c r="W505" s="156">
        <f t="shared" si="147"/>
        <v>0</v>
      </c>
      <c r="X505" s="156">
        <f t="shared" si="147"/>
        <v>0</v>
      </c>
      <c r="Y505" s="156">
        <f t="shared" si="147"/>
        <v>0</v>
      </c>
      <c r="Z505" s="156">
        <f t="shared" si="147"/>
        <v>0</v>
      </c>
      <c r="AA505" s="156">
        <f t="shared" si="147"/>
        <v>0</v>
      </c>
      <c r="AB505" s="156">
        <f t="shared" si="147"/>
        <v>0</v>
      </c>
      <c r="AC505" s="156">
        <f t="shared" si="147"/>
        <v>0</v>
      </c>
      <c r="AD505" s="156">
        <f t="shared" si="147"/>
        <v>0</v>
      </c>
      <c r="AE505" s="156">
        <f t="shared" si="147"/>
        <v>0</v>
      </c>
      <c r="AF505" s="156">
        <f t="shared" si="147"/>
        <v>0</v>
      </c>
      <c r="AG505" s="156">
        <f t="shared" si="147"/>
        <v>0</v>
      </c>
      <c r="AH505" s="156">
        <f t="shared" si="147"/>
        <v>0</v>
      </c>
      <c r="AI505" s="156">
        <f t="shared" si="147"/>
        <v>0</v>
      </c>
      <c r="AJ505" s="156">
        <f>SUM(P505:AI505)</f>
        <v>0</v>
      </c>
      <c r="AK505" s="183">
        <f>IF((AJ505-AJ504)&lt;0,0,(AJ505-AJ504))</f>
        <v>0</v>
      </c>
      <c r="AL505" s="183"/>
      <c r="AM505" s="183"/>
      <c r="AN505" s="183"/>
      <c r="AO505" s="183"/>
    </row>
    <row r="506" spans="1:41" ht="13.15" customHeight="1" thickBot="1"/>
    <row r="507" spans="1:41" ht="14.45" thickBot="1">
      <c r="A507" s="640" t="s">
        <v>478</v>
      </c>
      <c r="B507" s="641"/>
      <c r="C507" s="641"/>
      <c r="D507" s="641"/>
      <c r="E507" s="641"/>
      <c r="F507" s="641"/>
      <c r="G507" s="641"/>
      <c r="H507" s="641"/>
      <c r="I507" s="641"/>
      <c r="J507" s="641"/>
      <c r="K507" s="641"/>
      <c r="L507" s="641"/>
      <c r="M507" s="641"/>
      <c r="N507" s="642"/>
    </row>
    <row r="508" spans="1:41" ht="15">
      <c r="A508" s="164" t="s">
        <v>351</v>
      </c>
      <c r="B508" s="450">
        <v>12</v>
      </c>
      <c r="C508" s="165"/>
      <c r="D508" s="662" t="s">
        <v>272</v>
      </c>
      <c r="E508" s="663"/>
      <c r="F508" s="649"/>
      <c r="G508" s="650"/>
      <c r="H508" s="650"/>
      <c r="I508" s="650"/>
      <c r="J508" s="650"/>
      <c r="K508" s="650"/>
      <c r="L508" s="650"/>
      <c r="M508" s="650"/>
      <c r="N508" s="651"/>
    </row>
    <row r="509" spans="1:41" ht="15.6" thickBot="1">
      <c r="A509" s="163" t="s">
        <v>353</v>
      </c>
      <c r="B509" s="451">
        <v>1999</v>
      </c>
      <c r="C509" s="162"/>
      <c r="D509" s="664"/>
      <c r="E509" s="665"/>
      <c r="F509" s="652"/>
      <c r="G509" s="653"/>
      <c r="H509" s="653"/>
      <c r="I509" s="653"/>
      <c r="J509" s="653"/>
      <c r="K509" s="653"/>
      <c r="L509" s="653"/>
      <c r="M509" s="653"/>
      <c r="N509" s="654"/>
    </row>
    <row r="510" spans="1:41" ht="15.6" thickBot="1">
      <c r="A510" s="171" t="s">
        <v>355</v>
      </c>
      <c r="B510" s="172">
        <f>IF(B508-((YEAR(I1))-B509)&gt;0,(B508-((YEAR(I1))-B509)),0)</f>
        <v>1</v>
      </c>
      <c r="C510" s="173"/>
      <c r="D510" s="666"/>
      <c r="E510" s="667"/>
      <c r="F510" s="643"/>
      <c r="G510" s="644"/>
      <c r="H510" s="644"/>
      <c r="I510" s="644"/>
      <c r="J510" s="644"/>
      <c r="K510" s="644"/>
      <c r="L510" s="644"/>
      <c r="M510" s="644"/>
      <c r="N510" s="645"/>
      <c r="O510" s="640" t="str">
        <f>A507</f>
        <v>Common-Other 8 (Specify)</v>
      </c>
      <c r="P510" s="641"/>
      <c r="Q510" s="641"/>
      <c r="R510" s="641"/>
      <c r="S510" s="641"/>
      <c r="T510" s="641"/>
      <c r="U510" s="641"/>
      <c r="V510" s="641"/>
      <c r="W510" s="641"/>
      <c r="X510" s="641"/>
      <c r="Y510" s="642"/>
      <c r="Z510" s="640" t="str">
        <f>A507</f>
        <v>Common-Other 8 (Specify)</v>
      </c>
      <c r="AA510" s="641"/>
      <c r="AB510" s="641"/>
      <c r="AC510" s="641"/>
      <c r="AD510" s="641"/>
      <c r="AE510" s="641"/>
      <c r="AF510" s="641"/>
      <c r="AG510" s="641"/>
      <c r="AH510" s="641"/>
      <c r="AI510" s="641"/>
      <c r="AJ510" s="642"/>
    </row>
    <row r="511" spans="1:41">
      <c r="A511" s="646" t="s">
        <v>357</v>
      </c>
      <c r="B511" s="647"/>
      <c r="C511" s="647"/>
      <c r="D511" s="636"/>
      <c r="E511" s="636"/>
      <c r="F511" s="636"/>
      <c r="G511" s="636" t="s">
        <v>358</v>
      </c>
      <c r="H511" s="636" t="s">
        <v>359</v>
      </c>
      <c r="I511" s="636" t="s">
        <v>360</v>
      </c>
      <c r="J511" s="636" t="s">
        <v>361</v>
      </c>
      <c r="K511" s="636" t="s">
        <v>362</v>
      </c>
      <c r="L511" s="636" t="s">
        <v>363</v>
      </c>
      <c r="M511" s="636" t="s">
        <v>364</v>
      </c>
      <c r="N511" s="638" t="s">
        <v>365</v>
      </c>
      <c r="O511" s="672" t="s">
        <v>366</v>
      </c>
      <c r="P511" s="167" t="s">
        <v>367</v>
      </c>
      <c r="Q511" s="167" t="s">
        <v>368</v>
      </c>
      <c r="R511" s="167" t="s">
        <v>369</v>
      </c>
      <c r="S511" s="167" t="s">
        <v>370</v>
      </c>
      <c r="T511" s="167" t="s">
        <v>371</v>
      </c>
      <c r="U511" s="167" t="s">
        <v>372</v>
      </c>
      <c r="V511" s="167" t="s">
        <v>373</v>
      </c>
      <c r="W511" s="167" t="s">
        <v>374</v>
      </c>
      <c r="X511" s="167" t="s">
        <v>375</v>
      </c>
      <c r="Y511" s="168" t="s">
        <v>376</v>
      </c>
      <c r="Z511" s="178" t="s">
        <v>377</v>
      </c>
      <c r="AA511" s="179" t="s">
        <v>378</v>
      </c>
      <c r="AB511" s="179" t="s">
        <v>379</v>
      </c>
      <c r="AC511" s="179" t="s">
        <v>380</v>
      </c>
      <c r="AD511" s="179" t="s">
        <v>381</v>
      </c>
      <c r="AE511" s="179" t="s">
        <v>382</v>
      </c>
      <c r="AF511" s="179" t="s">
        <v>383</v>
      </c>
      <c r="AG511" s="179" t="s">
        <v>384</v>
      </c>
      <c r="AH511" s="179" t="s">
        <v>385</v>
      </c>
      <c r="AI511" s="180" t="s">
        <v>386</v>
      </c>
      <c r="AJ511" s="674" t="s">
        <v>387</v>
      </c>
    </row>
    <row r="512" spans="1:41">
      <c r="A512" s="648"/>
      <c r="B512" s="637"/>
      <c r="C512" s="637"/>
      <c r="D512" s="637"/>
      <c r="E512" s="637"/>
      <c r="F512" s="637"/>
      <c r="G512" s="637"/>
      <c r="H512" s="637"/>
      <c r="I512" s="637"/>
      <c r="J512" s="637"/>
      <c r="K512" s="637"/>
      <c r="L512" s="637"/>
      <c r="M512" s="637"/>
      <c r="N512" s="639"/>
      <c r="O512" s="673"/>
      <c r="P512" s="166">
        <f>YEAR($I$1)+1</f>
        <v>2011</v>
      </c>
      <c r="Q512" s="166">
        <f>YEAR($I$1)+2</f>
        <v>2012</v>
      </c>
      <c r="R512" s="166">
        <f>YEAR($I$1)+3</f>
        <v>2013</v>
      </c>
      <c r="S512" s="166">
        <f>YEAR($I$1)+4</f>
        <v>2014</v>
      </c>
      <c r="T512" s="166">
        <f>YEAR($I$1)+5</f>
        <v>2015</v>
      </c>
      <c r="U512" s="166">
        <f>YEAR($I$1)+6</f>
        <v>2016</v>
      </c>
      <c r="V512" s="166">
        <f>YEAR($I$1)+7</f>
        <v>2017</v>
      </c>
      <c r="W512" s="166">
        <f>YEAR($I$1)+8</f>
        <v>2018</v>
      </c>
      <c r="X512" s="166">
        <f>YEAR($I$1)+9</f>
        <v>2019</v>
      </c>
      <c r="Y512" s="169">
        <f>YEAR($I$1)+10</f>
        <v>2020</v>
      </c>
      <c r="Z512" s="174">
        <f>YEAR($I$1)+11</f>
        <v>2021</v>
      </c>
      <c r="AA512" s="166">
        <f>YEAR($I$1)+12</f>
        <v>2022</v>
      </c>
      <c r="AB512" s="166">
        <f>YEAR($I$1)+13</f>
        <v>2023</v>
      </c>
      <c r="AC512" s="166">
        <f>YEAR($I$1)+14</f>
        <v>2024</v>
      </c>
      <c r="AD512" s="166">
        <f>YEAR($I$1)+15</f>
        <v>2025</v>
      </c>
      <c r="AE512" s="166">
        <f>YEAR($I$1)+16</f>
        <v>2026</v>
      </c>
      <c r="AF512" s="166">
        <f>YEAR($I$1)+17</f>
        <v>2027</v>
      </c>
      <c r="AG512" s="166">
        <f>YEAR($I$1)+18</f>
        <v>2028</v>
      </c>
      <c r="AH512" s="166">
        <f>YEAR($I$1)+19</f>
        <v>2029</v>
      </c>
      <c r="AI512" s="175">
        <f>YEAR($I$1)+20</f>
        <v>2030</v>
      </c>
      <c r="AJ512" s="675"/>
    </row>
    <row r="513" spans="1:41" hidden="1">
      <c r="A513" s="623" t="str">
        <f>"Existing "&amp;A507</f>
        <v>Existing Common-Other 8 (Specify)</v>
      </c>
      <c r="B513" s="624"/>
      <c r="C513" s="624"/>
      <c r="D513" s="624"/>
      <c r="E513" s="624"/>
      <c r="F513" s="624"/>
      <c r="G513" s="170"/>
      <c r="H513" s="154"/>
      <c r="I513" s="155">
        <v>0</v>
      </c>
      <c r="J513" s="156">
        <f>G513*I513</f>
        <v>0</v>
      </c>
      <c r="K513" s="625" t="s">
        <v>390</v>
      </c>
      <c r="L513" s="626"/>
      <c r="M513" s="659" t="str">
        <f>IF(OR(ISERROR(B509+B508*(1-(Controls!$B$28))),(B509+B508*(1-(Controls!$B$28)))=0),"",IF((B509+B508*(1-(Controls!$B$28)))&lt;=StartInput!$F$25,"Replace","Evaluate"))</f>
        <v>Replace</v>
      </c>
      <c r="N513" s="631" t="s">
        <v>205</v>
      </c>
      <c r="O513" s="159">
        <f>IF($B$510=0,J513,0)</f>
        <v>0</v>
      </c>
      <c r="P513" s="156">
        <f t="shared" ref="P513:AI513" si="148">IF(OR(($B$510+YEAR($I$1))=P512,($B$508+$B$510+YEAR($I$1))=P512,($B$508*2+$B$510+YEAR($I$1))=P512,($B$508*3+$B$510+YEAR($I$1))=P512,($B$508*4+$B$510+YEAR($I$1))=P512,($B$508*5+$B$510+YEAR($I$1))=P512),$G$513*$I$513,0)</f>
        <v>0</v>
      </c>
      <c r="Q513" s="156">
        <f t="shared" si="148"/>
        <v>0</v>
      </c>
      <c r="R513" s="156">
        <f t="shared" si="148"/>
        <v>0</v>
      </c>
      <c r="S513" s="156">
        <f t="shared" si="148"/>
        <v>0</v>
      </c>
      <c r="T513" s="156">
        <f t="shared" si="148"/>
        <v>0</v>
      </c>
      <c r="U513" s="156">
        <f t="shared" si="148"/>
        <v>0</v>
      </c>
      <c r="V513" s="156">
        <f t="shared" si="148"/>
        <v>0</v>
      </c>
      <c r="W513" s="156">
        <f t="shared" si="148"/>
        <v>0</v>
      </c>
      <c r="X513" s="156">
        <f t="shared" si="148"/>
        <v>0</v>
      </c>
      <c r="Y513" s="156">
        <f t="shared" si="148"/>
        <v>0</v>
      </c>
      <c r="Z513" s="156">
        <f t="shared" si="148"/>
        <v>0</v>
      </c>
      <c r="AA513" s="156">
        <f t="shared" si="148"/>
        <v>0</v>
      </c>
      <c r="AB513" s="156">
        <f t="shared" si="148"/>
        <v>0</v>
      </c>
      <c r="AC513" s="156">
        <f t="shared" si="148"/>
        <v>0</v>
      </c>
      <c r="AD513" s="156">
        <f t="shared" si="148"/>
        <v>0</v>
      </c>
      <c r="AE513" s="156">
        <f t="shared" si="148"/>
        <v>0</v>
      </c>
      <c r="AF513" s="156">
        <f t="shared" si="148"/>
        <v>0</v>
      </c>
      <c r="AG513" s="156">
        <f t="shared" si="148"/>
        <v>0</v>
      </c>
      <c r="AH513" s="156">
        <f t="shared" si="148"/>
        <v>0</v>
      </c>
      <c r="AI513" s="156">
        <f t="shared" si="148"/>
        <v>0</v>
      </c>
      <c r="AJ513" s="156">
        <f>SUM(P513:AI513)</f>
        <v>0</v>
      </c>
    </row>
    <row r="514" spans="1:41">
      <c r="A514" s="623" t="str">
        <f>"Standard "&amp;A507</f>
        <v>Standard Common-Other 8 (Specify)</v>
      </c>
      <c r="B514" s="624"/>
      <c r="C514" s="624"/>
      <c r="D514" s="624"/>
      <c r="E514" s="624"/>
      <c r="F514" s="624"/>
      <c r="G514" s="452">
        <v>0</v>
      </c>
      <c r="H514" s="459"/>
      <c r="I514" s="454">
        <v>0</v>
      </c>
      <c r="J514" s="156">
        <f>G514*I514</f>
        <v>0</v>
      </c>
      <c r="K514" s="627"/>
      <c r="L514" s="628"/>
      <c r="M514" s="660"/>
      <c r="N514" s="632"/>
      <c r="O514" s="159">
        <f>IF($B$510=0,J514,0)</f>
        <v>0</v>
      </c>
      <c r="P514" s="156">
        <f t="shared" ref="P514:AI514" si="149">IF(OR(($B$510+YEAR($I$1))=P512,($B$508+$B$510+YEAR($I$1))=P512,($B$508*2+$B$510+YEAR($I$1))=P512,($B$508*3+$B$510+YEAR($I$1))=P512,($B$508*4+$B$510+YEAR($I$1))=P512,($B$508*5+$B$510+YEAR($I$1))=P512),$G$514*$I$514,0)</f>
        <v>0</v>
      </c>
      <c r="Q514" s="156">
        <f t="shared" si="149"/>
        <v>0</v>
      </c>
      <c r="R514" s="156">
        <f t="shared" si="149"/>
        <v>0</v>
      </c>
      <c r="S514" s="156">
        <f t="shared" si="149"/>
        <v>0</v>
      </c>
      <c r="T514" s="156">
        <f t="shared" si="149"/>
        <v>0</v>
      </c>
      <c r="U514" s="156">
        <f t="shared" si="149"/>
        <v>0</v>
      </c>
      <c r="V514" s="156">
        <f t="shared" si="149"/>
        <v>0</v>
      </c>
      <c r="W514" s="156">
        <f t="shared" si="149"/>
        <v>0</v>
      </c>
      <c r="X514" s="156">
        <f t="shared" si="149"/>
        <v>0</v>
      </c>
      <c r="Y514" s="156">
        <f t="shared" si="149"/>
        <v>0</v>
      </c>
      <c r="Z514" s="156">
        <f t="shared" si="149"/>
        <v>0</v>
      </c>
      <c r="AA514" s="156">
        <f t="shared" si="149"/>
        <v>0</v>
      </c>
      <c r="AB514" s="156">
        <f t="shared" si="149"/>
        <v>0</v>
      </c>
      <c r="AC514" s="156">
        <f t="shared" si="149"/>
        <v>0</v>
      </c>
      <c r="AD514" s="156">
        <f t="shared" si="149"/>
        <v>0</v>
      </c>
      <c r="AE514" s="156">
        <f t="shared" si="149"/>
        <v>0</v>
      </c>
      <c r="AF514" s="156">
        <f t="shared" si="149"/>
        <v>0</v>
      </c>
      <c r="AG514" s="156">
        <f t="shared" si="149"/>
        <v>0</v>
      </c>
      <c r="AH514" s="156">
        <f t="shared" si="149"/>
        <v>0</v>
      </c>
      <c r="AI514" s="156">
        <f t="shared" si="149"/>
        <v>0</v>
      </c>
      <c r="AJ514" s="156">
        <f>SUM(P514:AI514)</f>
        <v>0</v>
      </c>
      <c r="AK514" s="148" t="s">
        <v>391</v>
      </c>
    </row>
    <row r="515" spans="1:41" ht="14.45" thickBot="1">
      <c r="A515" s="634" t="str">
        <f>"Green Replacement "&amp;A507</f>
        <v>Green Replacement Common-Other 8 (Specify)</v>
      </c>
      <c r="B515" s="635"/>
      <c r="C515" s="635"/>
      <c r="D515" s="635"/>
      <c r="E515" s="635"/>
      <c r="F515" s="635"/>
      <c r="G515" s="202">
        <f>G514</f>
        <v>0</v>
      </c>
      <c r="H515" s="204">
        <f>H514</f>
        <v>0</v>
      </c>
      <c r="I515" s="455">
        <v>0</v>
      </c>
      <c r="J515" s="161">
        <f>G515*I515</f>
        <v>0</v>
      </c>
      <c r="K515" s="629"/>
      <c r="L515" s="630"/>
      <c r="M515" s="661"/>
      <c r="N515" s="633"/>
      <c r="O515" s="159">
        <f>IF($B$510=0,J515,0)</f>
        <v>0</v>
      </c>
      <c r="P515" s="156">
        <f t="shared" ref="P515:AI515" si="150">IF(OR(($B$510+YEAR($I$1))=P512,($B$508+$B$510+YEAR($I$1))=P512,($B$508*2+$B$510+YEAR($I$1))=P512,($B$508*3+$B$510+YEAR($I$1))=P512,($B$508*4+$B$510+YEAR($I$1))=P512,($B$508*5+$B$510+YEAR($I$1))=P512),$G$515*$I$515,0)</f>
        <v>0</v>
      </c>
      <c r="Q515" s="156">
        <f t="shared" si="150"/>
        <v>0</v>
      </c>
      <c r="R515" s="156">
        <f t="shared" si="150"/>
        <v>0</v>
      </c>
      <c r="S515" s="156">
        <f t="shared" si="150"/>
        <v>0</v>
      </c>
      <c r="T515" s="156">
        <f t="shared" si="150"/>
        <v>0</v>
      </c>
      <c r="U515" s="156">
        <f t="shared" si="150"/>
        <v>0</v>
      </c>
      <c r="V515" s="156">
        <f t="shared" si="150"/>
        <v>0</v>
      </c>
      <c r="W515" s="156">
        <f t="shared" si="150"/>
        <v>0</v>
      </c>
      <c r="X515" s="156">
        <f t="shared" si="150"/>
        <v>0</v>
      </c>
      <c r="Y515" s="156">
        <f t="shared" si="150"/>
        <v>0</v>
      </c>
      <c r="Z515" s="156">
        <f t="shared" si="150"/>
        <v>0</v>
      </c>
      <c r="AA515" s="156">
        <f t="shared" si="150"/>
        <v>0</v>
      </c>
      <c r="AB515" s="156">
        <f t="shared" si="150"/>
        <v>0</v>
      </c>
      <c r="AC515" s="156">
        <f t="shared" si="150"/>
        <v>0</v>
      </c>
      <c r="AD515" s="156">
        <f t="shared" si="150"/>
        <v>0</v>
      </c>
      <c r="AE515" s="156">
        <f t="shared" si="150"/>
        <v>0</v>
      </c>
      <c r="AF515" s="156">
        <f t="shared" si="150"/>
        <v>0</v>
      </c>
      <c r="AG515" s="156">
        <f t="shared" si="150"/>
        <v>0</v>
      </c>
      <c r="AH515" s="156">
        <f t="shared" si="150"/>
        <v>0</v>
      </c>
      <c r="AI515" s="156">
        <f t="shared" si="150"/>
        <v>0</v>
      </c>
      <c r="AJ515" s="156">
        <f>SUM(P515:AI515)</f>
        <v>0</v>
      </c>
      <c r="AK515" s="183">
        <f>IF((AJ515-AJ514)&lt;0,0,(AJ515-AJ514))</f>
        <v>0</v>
      </c>
      <c r="AL515" s="183"/>
      <c r="AM515" s="183"/>
      <c r="AN515" s="183"/>
      <c r="AO515" s="183"/>
    </row>
    <row r="516" spans="1:41" ht="13.15" customHeight="1" thickBot="1"/>
    <row r="517" spans="1:41" ht="14.45" thickBot="1">
      <c r="A517" s="640" t="s">
        <v>479</v>
      </c>
      <c r="B517" s="641"/>
      <c r="C517" s="641"/>
      <c r="D517" s="641"/>
      <c r="E517" s="641"/>
      <c r="F517" s="641"/>
      <c r="G517" s="641"/>
      <c r="H517" s="641"/>
      <c r="I517" s="641"/>
      <c r="J517" s="641"/>
      <c r="K517" s="641"/>
      <c r="L517" s="641"/>
      <c r="M517" s="641"/>
      <c r="N517" s="642"/>
    </row>
    <row r="518" spans="1:41" ht="15">
      <c r="A518" s="164" t="s">
        <v>351</v>
      </c>
      <c r="B518" s="450">
        <v>13</v>
      </c>
      <c r="C518" s="165"/>
      <c r="D518" s="662" t="s">
        <v>272</v>
      </c>
      <c r="E518" s="663"/>
      <c r="F518" s="649"/>
      <c r="G518" s="650"/>
      <c r="H518" s="650"/>
      <c r="I518" s="650"/>
      <c r="J518" s="650"/>
      <c r="K518" s="650"/>
      <c r="L518" s="650"/>
      <c r="M518" s="650"/>
      <c r="N518" s="651"/>
    </row>
    <row r="519" spans="1:41" ht="15.6" thickBot="1">
      <c r="A519" s="163" t="s">
        <v>353</v>
      </c>
      <c r="B519" s="451">
        <v>1999</v>
      </c>
      <c r="C519" s="162"/>
      <c r="D519" s="664"/>
      <c r="E519" s="665"/>
      <c r="F519" s="652"/>
      <c r="G519" s="653"/>
      <c r="H519" s="653"/>
      <c r="I519" s="653"/>
      <c r="J519" s="653"/>
      <c r="K519" s="653"/>
      <c r="L519" s="653"/>
      <c r="M519" s="653"/>
      <c r="N519" s="654"/>
    </row>
    <row r="520" spans="1:41" ht="15.6" thickBot="1">
      <c r="A520" s="171" t="s">
        <v>355</v>
      </c>
      <c r="B520" s="172">
        <f>IF(B518-((YEAR(I1))-B519)&gt;0,(B518-((YEAR(I1))-B519)),0)</f>
        <v>2</v>
      </c>
      <c r="C520" s="173"/>
      <c r="D520" s="666"/>
      <c r="E520" s="667"/>
      <c r="F520" s="643"/>
      <c r="G520" s="644"/>
      <c r="H520" s="644"/>
      <c r="I520" s="644"/>
      <c r="J520" s="644"/>
      <c r="K520" s="644"/>
      <c r="L520" s="644"/>
      <c r="M520" s="644"/>
      <c r="N520" s="645"/>
      <c r="O520" s="640" t="str">
        <f>A517</f>
        <v>Common-Other 9 (Specify)</v>
      </c>
      <c r="P520" s="641"/>
      <c r="Q520" s="641"/>
      <c r="R520" s="641"/>
      <c r="S520" s="641"/>
      <c r="T520" s="641"/>
      <c r="U520" s="641"/>
      <c r="V520" s="641"/>
      <c r="W520" s="641"/>
      <c r="X520" s="641"/>
      <c r="Y520" s="642"/>
      <c r="Z520" s="640" t="str">
        <f>A517</f>
        <v>Common-Other 9 (Specify)</v>
      </c>
      <c r="AA520" s="641"/>
      <c r="AB520" s="641"/>
      <c r="AC520" s="641"/>
      <c r="AD520" s="641"/>
      <c r="AE520" s="641"/>
      <c r="AF520" s="641"/>
      <c r="AG520" s="641"/>
      <c r="AH520" s="641"/>
      <c r="AI520" s="641"/>
      <c r="AJ520" s="642"/>
    </row>
    <row r="521" spans="1:41">
      <c r="A521" s="646" t="s">
        <v>357</v>
      </c>
      <c r="B521" s="647"/>
      <c r="C521" s="647"/>
      <c r="D521" s="636"/>
      <c r="E521" s="636"/>
      <c r="F521" s="636"/>
      <c r="G521" s="636" t="s">
        <v>358</v>
      </c>
      <c r="H521" s="636" t="s">
        <v>359</v>
      </c>
      <c r="I521" s="636" t="s">
        <v>360</v>
      </c>
      <c r="J521" s="636" t="s">
        <v>361</v>
      </c>
      <c r="K521" s="636" t="s">
        <v>362</v>
      </c>
      <c r="L521" s="636" t="s">
        <v>363</v>
      </c>
      <c r="M521" s="636" t="s">
        <v>364</v>
      </c>
      <c r="N521" s="638" t="s">
        <v>365</v>
      </c>
      <c r="O521" s="672" t="s">
        <v>366</v>
      </c>
      <c r="P521" s="167" t="s">
        <v>367</v>
      </c>
      <c r="Q521" s="167" t="s">
        <v>368</v>
      </c>
      <c r="R521" s="167" t="s">
        <v>369</v>
      </c>
      <c r="S521" s="167" t="s">
        <v>370</v>
      </c>
      <c r="T521" s="167" t="s">
        <v>371</v>
      </c>
      <c r="U521" s="167" t="s">
        <v>372</v>
      </c>
      <c r="V521" s="167" t="s">
        <v>373</v>
      </c>
      <c r="W521" s="167" t="s">
        <v>374</v>
      </c>
      <c r="X521" s="167" t="s">
        <v>375</v>
      </c>
      <c r="Y521" s="168" t="s">
        <v>376</v>
      </c>
      <c r="Z521" s="178" t="s">
        <v>377</v>
      </c>
      <c r="AA521" s="179" t="s">
        <v>378</v>
      </c>
      <c r="AB521" s="179" t="s">
        <v>379</v>
      </c>
      <c r="AC521" s="179" t="s">
        <v>380</v>
      </c>
      <c r="AD521" s="179" t="s">
        <v>381</v>
      </c>
      <c r="AE521" s="179" t="s">
        <v>382</v>
      </c>
      <c r="AF521" s="179" t="s">
        <v>383</v>
      </c>
      <c r="AG521" s="179" t="s">
        <v>384</v>
      </c>
      <c r="AH521" s="179" t="s">
        <v>385</v>
      </c>
      <c r="AI521" s="180" t="s">
        <v>386</v>
      </c>
      <c r="AJ521" s="674" t="s">
        <v>387</v>
      </c>
    </row>
    <row r="522" spans="1:41">
      <c r="A522" s="648"/>
      <c r="B522" s="637"/>
      <c r="C522" s="637"/>
      <c r="D522" s="637"/>
      <c r="E522" s="637"/>
      <c r="F522" s="637"/>
      <c r="G522" s="637"/>
      <c r="H522" s="637"/>
      <c r="I522" s="637"/>
      <c r="J522" s="637"/>
      <c r="K522" s="637"/>
      <c r="L522" s="637"/>
      <c r="M522" s="637"/>
      <c r="N522" s="639"/>
      <c r="O522" s="673"/>
      <c r="P522" s="166">
        <f>YEAR($I$1)+1</f>
        <v>2011</v>
      </c>
      <c r="Q522" s="166">
        <f>YEAR($I$1)+2</f>
        <v>2012</v>
      </c>
      <c r="R522" s="166">
        <f>YEAR($I$1)+3</f>
        <v>2013</v>
      </c>
      <c r="S522" s="166">
        <f>YEAR($I$1)+4</f>
        <v>2014</v>
      </c>
      <c r="T522" s="166">
        <f>YEAR($I$1)+5</f>
        <v>2015</v>
      </c>
      <c r="U522" s="166">
        <f>YEAR($I$1)+6</f>
        <v>2016</v>
      </c>
      <c r="V522" s="166">
        <f>YEAR($I$1)+7</f>
        <v>2017</v>
      </c>
      <c r="W522" s="166">
        <f>YEAR($I$1)+8</f>
        <v>2018</v>
      </c>
      <c r="X522" s="166">
        <f>YEAR($I$1)+9</f>
        <v>2019</v>
      </c>
      <c r="Y522" s="169">
        <f>YEAR($I$1)+10</f>
        <v>2020</v>
      </c>
      <c r="Z522" s="174">
        <f>YEAR($I$1)+11</f>
        <v>2021</v>
      </c>
      <c r="AA522" s="166">
        <f>YEAR($I$1)+12</f>
        <v>2022</v>
      </c>
      <c r="AB522" s="166">
        <f>YEAR($I$1)+13</f>
        <v>2023</v>
      </c>
      <c r="AC522" s="166">
        <f>YEAR($I$1)+14</f>
        <v>2024</v>
      </c>
      <c r="AD522" s="166">
        <f>YEAR($I$1)+15</f>
        <v>2025</v>
      </c>
      <c r="AE522" s="166">
        <f>YEAR($I$1)+16</f>
        <v>2026</v>
      </c>
      <c r="AF522" s="166">
        <f>YEAR($I$1)+17</f>
        <v>2027</v>
      </c>
      <c r="AG522" s="166">
        <f>YEAR($I$1)+18</f>
        <v>2028</v>
      </c>
      <c r="AH522" s="166">
        <f>YEAR($I$1)+19</f>
        <v>2029</v>
      </c>
      <c r="AI522" s="175">
        <f>YEAR($I$1)+20</f>
        <v>2030</v>
      </c>
      <c r="AJ522" s="675"/>
    </row>
    <row r="523" spans="1:41" hidden="1">
      <c r="A523" s="623" t="str">
        <f>"Existing "&amp;A517</f>
        <v>Existing Common-Other 9 (Specify)</v>
      </c>
      <c r="B523" s="624"/>
      <c r="C523" s="624"/>
      <c r="D523" s="624"/>
      <c r="E523" s="624"/>
      <c r="F523" s="624"/>
      <c r="G523" s="170"/>
      <c r="H523" s="154"/>
      <c r="I523" s="155">
        <v>0</v>
      </c>
      <c r="J523" s="156">
        <f>G523*I523</f>
        <v>0</v>
      </c>
      <c r="K523" s="625" t="s">
        <v>390</v>
      </c>
      <c r="L523" s="626"/>
      <c r="M523" s="659" t="str">
        <f>IF(OR(ISERROR(B519+B518*(1-(Controls!$B$28))),(B519+B518*(1-(Controls!$B$28)))=0),"",IF((B519+B518*(1-(Controls!$B$28)))&lt;=StartInput!$F$25,"Replace","Evaluate"))</f>
        <v>Evaluate</v>
      </c>
      <c r="N523" s="631" t="s">
        <v>205</v>
      </c>
      <c r="O523" s="159">
        <f>IF($B$520=0,J523,0)</f>
        <v>0</v>
      </c>
      <c r="P523" s="156">
        <f t="shared" ref="P523:AI523" si="151">IF(OR(($B$520+YEAR($I$1))=P522,($B$518+$B$520+YEAR($I$1))=P522,($B$518*2+$B$520+YEAR($I$1))=P522,($B$518*3+$B$520+YEAR($I$1))=P522,($B$518*4+$B$520+YEAR($I$1))=P522,($B$518*5+$B$520+YEAR($I$1))=P522),$G$523*$I$523,0)</f>
        <v>0</v>
      </c>
      <c r="Q523" s="156">
        <f t="shared" si="151"/>
        <v>0</v>
      </c>
      <c r="R523" s="156">
        <f t="shared" si="151"/>
        <v>0</v>
      </c>
      <c r="S523" s="156">
        <f t="shared" si="151"/>
        <v>0</v>
      </c>
      <c r="T523" s="156">
        <f t="shared" si="151"/>
        <v>0</v>
      </c>
      <c r="U523" s="156">
        <f t="shared" si="151"/>
        <v>0</v>
      </c>
      <c r="V523" s="156">
        <f t="shared" si="151"/>
        <v>0</v>
      </c>
      <c r="W523" s="156">
        <f t="shared" si="151"/>
        <v>0</v>
      </c>
      <c r="X523" s="156">
        <f t="shared" si="151"/>
        <v>0</v>
      </c>
      <c r="Y523" s="156">
        <f t="shared" si="151"/>
        <v>0</v>
      </c>
      <c r="Z523" s="156">
        <f t="shared" si="151"/>
        <v>0</v>
      </c>
      <c r="AA523" s="156">
        <f t="shared" si="151"/>
        <v>0</v>
      </c>
      <c r="AB523" s="156">
        <f t="shared" si="151"/>
        <v>0</v>
      </c>
      <c r="AC523" s="156">
        <f t="shared" si="151"/>
        <v>0</v>
      </c>
      <c r="AD523" s="156">
        <f t="shared" si="151"/>
        <v>0</v>
      </c>
      <c r="AE523" s="156">
        <f t="shared" si="151"/>
        <v>0</v>
      </c>
      <c r="AF523" s="156">
        <f t="shared" si="151"/>
        <v>0</v>
      </c>
      <c r="AG523" s="156">
        <f t="shared" si="151"/>
        <v>0</v>
      </c>
      <c r="AH523" s="156">
        <f t="shared" si="151"/>
        <v>0</v>
      </c>
      <c r="AI523" s="156">
        <f t="shared" si="151"/>
        <v>0</v>
      </c>
      <c r="AJ523" s="156">
        <f>SUM(P523:AI523)</f>
        <v>0</v>
      </c>
    </row>
    <row r="524" spans="1:41">
      <c r="A524" s="623" t="str">
        <f>"Standard "&amp;A517</f>
        <v>Standard Common-Other 9 (Specify)</v>
      </c>
      <c r="B524" s="624"/>
      <c r="C524" s="624"/>
      <c r="D524" s="624"/>
      <c r="E524" s="624"/>
      <c r="F524" s="624"/>
      <c r="G524" s="452">
        <v>0</v>
      </c>
      <c r="H524" s="459"/>
      <c r="I524" s="454">
        <v>0</v>
      </c>
      <c r="J524" s="156">
        <f>G524*I524</f>
        <v>0</v>
      </c>
      <c r="K524" s="627"/>
      <c r="L524" s="628"/>
      <c r="M524" s="660"/>
      <c r="N524" s="632"/>
      <c r="O524" s="159">
        <f>IF($B$520=0,J524,0)</f>
        <v>0</v>
      </c>
      <c r="P524" s="156">
        <f t="shared" ref="P524:AI524" si="152">IF(OR(($B$520+YEAR($I$1))=P522,($B$518+$B$520+YEAR($I$1))=P522,($B$518*2+$B$520+YEAR($I$1))=P522,($B$518*3+$B$520+YEAR($I$1))=P522,($B$518*4+$B$520+YEAR($I$1))=P522,($B$518*5+$B$520+YEAR($I$1))=P522),$G$524*$I$524,0)</f>
        <v>0</v>
      </c>
      <c r="Q524" s="156">
        <f t="shared" si="152"/>
        <v>0</v>
      </c>
      <c r="R524" s="156">
        <f t="shared" si="152"/>
        <v>0</v>
      </c>
      <c r="S524" s="156">
        <f t="shared" si="152"/>
        <v>0</v>
      </c>
      <c r="T524" s="156">
        <f t="shared" si="152"/>
        <v>0</v>
      </c>
      <c r="U524" s="156">
        <f t="shared" si="152"/>
        <v>0</v>
      </c>
      <c r="V524" s="156">
        <f t="shared" si="152"/>
        <v>0</v>
      </c>
      <c r="W524" s="156">
        <f t="shared" si="152"/>
        <v>0</v>
      </c>
      <c r="X524" s="156">
        <f t="shared" si="152"/>
        <v>0</v>
      </c>
      <c r="Y524" s="156">
        <f t="shared" si="152"/>
        <v>0</v>
      </c>
      <c r="Z524" s="156">
        <f t="shared" si="152"/>
        <v>0</v>
      </c>
      <c r="AA524" s="156">
        <f t="shared" si="152"/>
        <v>0</v>
      </c>
      <c r="AB524" s="156">
        <f t="shared" si="152"/>
        <v>0</v>
      </c>
      <c r="AC524" s="156">
        <f t="shared" si="152"/>
        <v>0</v>
      </c>
      <c r="AD524" s="156">
        <f t="shared" si="152"/>
        <v>0</v>
      </c>
      <c r="AE524" s="156">
        <f t="shared" si="152"/>
        <v>0</v>
      </c>
      <c r="AF524" s="156">
        <f t="shared" si="152"/>
        <v>0</v>
      </c>
      <c r="AG524" s="156">
        <f t="shared" si="152"/>
        <v>0</v>
      </c>
      <c r="AH524" s="156">
        <f t="shared" si="152"/>
        <v>0</v>
      </c>
      <c r="AI524" s="156">
        <f t="shared" si="152"/>
        <v>0</v>
      </c>
      <c r="AJ524" s="156">
        <f>SUM(P524:AI524)</f>
        <v>0</v>
      </c>
      <c r="AK524" s="148" t="s">
        <v>391</v>
      </c>
    </row>
    <row r="525" spans="1:41" ht="14.45" thickBot="1">
      <c r="A525" s="634" t="str">
        <f>"Green Replacement "&amp;A517</f>
        <v>Green Replacement Common-Other 9 (Specify)</v>
      </c>
      <c r="B525" s="635"/>
      <c r="C525" s="635"/>
      <c r="D525" s="635"/>
      <c r="E525" s="635"/>
      <c r="F525" s="635"/>
      <c r="G525" s="202">
        <f>G524</f>
        <v>0</v>
      </c>
      <c r="H525" s="204">
        <f>H524</f>
        <v>0</v>
      </c>
      <c r="I525" s="455">
        <v>0</v>
      </c>
      <c r="J525" s="161">
        <f>G525*I525</f>
        <v>0</v>
      </c>
      <c r="K525" s="629"/>
      <c r="L525" s="630"/>
      <c r="M525" s="661"/>
      <c r="N525" s="633"/>
      <c r="O525" s="159">
        <f>IF($B$520=0,J525,0)</f>
        <v>0</v>
      </c>
      <c r="P525" s="156">
        <f t="shared" ref="P525:AI525" si="153">IF(OR(($B$520+YEAR($I$1))=P522,($B$518+$B$520+YEAR($I$1))=P522,($B$518*2+$B$520+YEAR($I$1))=P522,($B$518*3+$B$520+YEAR($I$1))=P522,($B$518*4+$B$520+YEAR($I$1))=P522,($B$518*5+$B$520+YEAR($I$1))=P522),$G$525*$I$525,0)</f>
        <v>0</v>
      </c>
      <c r="Q525" s="156">
        <f t="shared" si="153"/>
        <v>0</v>
      </c>
      <c r="R525" s="156">
        <f t="shared" si="153"/>
        <v>0</v>
      </c>
      <c r="S525" s="156">
        <f t="shared" si="153"/>
        <v>0</v>
      </c>
      <c r="T525" s="156">
        <f t="shared" si="153"/>
        <v>0</v>
      </c>
      <c r="U525" s="156">
        <f t="shared" si="153"/>
        <v>0</v>
      </c>
      <c r="V525" s="156">
        <f t="shared" si="153"/>
        <v>0</v>
      </c>
      <c r="W525" s="156">
        <f t="shared" si="153"/>
        <v>0</v>
      </c>
      <c r="X525" s="156">
        <f t="shared" si="153"/>
        <v>0</v>
      </c>
      <c r="Y525" s="156">
        <f t="shared" si="153"/>
        <v>0</v>
      </c>
      <c r="Z525" s="156">
        <f t="shared" si="153"/>
        <v>0</v>
      </c>
      <c r="AA525" s="156">
        <f t="shared" si="153"/>
        <v>0</v>
      </c>
      <c r="AB525" s="156">
        <f t="shared" si="153"/>
        <v>0</v>
      </c>
      <c r="AC525" s="156">
        <f t="shared" si="153"/>
        <v>0</v>
      </c>
      <c r="AD525" s="156">
        <f t="shared" si="153"/>
        <v>0</v>
      </c>
      <c r="AE525" s="156">
        <f t="shared" si="153"/>
        <v>0</v>
      </c>
      <c r="AF525" s="156">
        <f t="shared" si="153"/>
        <v>0</v>
      </c>
      <c r="AG525" s="156">
        <f t="shared" si="153"/>
        <v>0</v>
      </c>
      <c r="AH525" s="156">
        <f t="shared" si="153"/>
        <v>0</v>
      </c>
      <c r="AI525" s="156">
        <f t="shared" si="153"/>
        <v>0</v>
      </c>
      <c r="AJ525" s="156">
        <f>SUM(P525:AI525)</f>
        <v>0</v>
      </c>
      <c r="AK525" s="183">
        <f>IF((AJ525-AJ524)&lt;0,0,(AJ525-AJ524))</f>
        <v>0</v>
      </c>
      <c r="AL525" s="183"/>
      <c r="AM525" s="183"/>
      <c r="AN525" s="183"/>
      <c r="AO525" s="183"/>
    </row>
    <row r="526" spans="1:41" ht="13.15" customHeight="1" thickBot="1"/>
    <row r="527" spans="1:41" ht="14.45" thickBot="1">
      <c r="A527" s="640" t="s">
        <v>480</v>
      </c>
      <c r="B527" s="641"/>
      <c r="C527" s="641"/>
      <c r="D527" s="641"/>
      <c r="E527" s="641"/>
      <c r="F527" s="641"/>
      <c r="G527" s="641"/>
      <c r="H527" s="641"/>
      <c r="I527" s="641"/>
      <c r="J527" s="641"/>
      <c r="K527" s="641"/>
      <c r="L527" s="641"/>
      <c r="M527" s="641"/>
      <c r="N527" s="642"/>
    </row>
    <row r="528" spans="1:41" ht="15">
      <c r="A528" s="164" t="s">
        <v>351</v>
      </c>
      <c r="B528" s="450">
        <v>14</v>
      </c>
      <c r="C528" s="165"/>
      <c r="D528" s="662" t="s">
        <v>272</v>
      </c>
      <c r="E528" s="663"/>
      <c r="F528" s="649"/>
      <c r="G528" s="650"/>
      <c r="H528" s="650"/>
      <c r="I528" s="650"/>
      <c r="J528" s="650"/>
      <c r="K528" s="650"/>
      <c r="L528" s="650"/>
      <c r="M528" s="650"/>
      <c r="N528" s="651"/>
    </row>
    <row r="529" spans="1:41" ht="15.6" thickBot="1">
      <c r="A529" s="163" t="s">
        <v>353</v>
      </c>
      <c r="B529" s="451">
        <v>1999</v>
      </c>
      <c r="C529" s="162"/>
      <c r="D529" s="664"/>
      <c r="E529" s="665"/>
      <c r="F529" s="652"/>
      <c r="G529" s="653"/>
      <c r="H529" s="653"/>
      <c r="I529" s="653"/>
      <c r="J529" s="653"/>
      <c r="K529" s="653"/>
      <c r="L529" s="653"/>
      <c r="M529" s="653"/>
      <c r="N529" s="654"/>
    </row>
    <row r="530" spans="1:41" ht="15.6" thickBot="1">
      <c r="A530" s="171" t="s">
        <v>355</v>
      </c>
      <c r="B530" s="172">
        <f>IF(B528-((YEAR(I1))-B529)&gt;0,(B528-((YEAR(I1))-B529)),0)</f>
        <v>3</v>
      </c>
      <c r="C530" s="173"/>
      <c r="D530" s="666"/>
      <c r="E530" s="667"/>
      <c r="F530" s="643"/>
      <c r="G530" s="644"/>
      <c r="H530" s="644"/>
      <c r="I530" s="644"/>
      <c r="J530" s="644"/>
      <c r="K530" s="644"/>
      <c r="L530" s="644"/>
      <c r="M530" s="644"/>
      <c r="N530" s="645"/>
      <c r="O530" s="640" t="str">
        <f>A527</f>
        <v>Common-Other 10 (Specify)</v>
      </c>
      <c r="P530" s="641"/>
      <c r="Q530" s="641"/>
      <c r="R530" s="641"/>
      <c r="S530" s="641"/>
      <c r="T530" s="641"/>
      <c r="U530" s="641"/>
      <c r="V530" s="641"/>
      <c r="W530" s="641"/>
      <c r="X530" s="641"/>
      <c r="Y530" s="642"/>
      <c r="Z530" s="640" t="str">
        <f>A527</f>
        <v>Common-Other 10 (Specify)</v>
      </c>
      <c r="AA530" s="641"/>
      <c r="AB530" s="641"/>
      <c r="AC530" s="641"/>
      <c r="AD530" s="641"/>
      <c r="AE530" s="641"/>
      <c r="AF530" s="641"/>
      <c r="AG530" s="641"/>
      <c r="AH530" s="641"/>
      <c r="AI530" s="641"/>
      <c r="AJ530" s="642"/>
    </row>
    <row r="531" spans="1:41">
      <c r="A531" s="646" t="s">
        <v>357</v>
      </c>
      <c r="B531" s="647"/>
      <c r="C531" s="647"/>
      <c r="D531" s="636"/>
      <c r="E531" s="636"/>
      <c r="F531" s="636"/>
      <c r="G531" s="636" t="s">
        <v>358</v>
      </c>
      <c r="H531" s="636" t="s">
        <v>359</v>
      </c>
      <c r="I531" s="636" t="s">
        <v>360</v>
      </c>
      <c r="J531" s="636" t="s">
        <v>361</v>
      </c>
      <c r="K531" s="636" t="s">
        <v>362</v>
      </c>
      <c r="L531" s="636" t="s">
        <v>363</v>
      </c>
      <c r="M531" s="636" t="s">
        <v>364</v>
      </c>
      <c r="N531" s="638" t="s">
        <v>365</v>
      </c>
      <c r="O531" s="672" t="s">
        <v>366</v>
      </c>
      <c r="P531" s="167" t="s">
        <v>367</v>
      </c>
      <c r="Q531" s="167" t="s">
        <v>368</v>
      </c>
      <c r="R531" s="167" t="s">
        <v>369</v>
      </c>
      <c r="S531" s="167" t="s">
        <v>370</v>
      </c>
      <c r="T531" s="167" t="s">
        <v>371</v>
      </c>
      <c r="U531" s="167" t="s">
        <v>372</v>
      </c>
      <c r="V531" s="167" t="s">
        <v>373</v>
      </c>
      <c r="W531" s="167" t="s">
        <v>374</v>
      </c>
      <c r="X531" s="167" t="s">
        <v>375</v>
      </c>
      <c r="Y531" s="168" t="s">
        <v>376</v>
      </c>
      <c r="Z531" s="178" t="s">
        <v>377</v>
      </c>
      <c r="AA531" s="179" t="s">
        <v>378</v>
      </c>
      <c r="AB531" s="179" t="s">
        <v>379</v>
      </c>
      <c r="AC531" s="179" t="s">
        <v>380</v>
      </c>
      <c r="AD531" s="179" t="s">
        <v>381</v>
      </c>
      <c r="AE531" s="179" t="s">
        <v>382</v>
      </c>
      <c r="AF531" s="179" t="s">
        <v>383</v>
      </c>
      <c r="AG531" s="179" t="s">
        <v>384</v>
      </c>
      <c r="AH531" s="179" t="s">
        <v>385</v>
      </c>
      <c r="AI531" s="180" t="s">
        <v>386</v>
      </c>
      <c r="AJ531" s="674" t="s">
        <v>387</v>
      </c>
    </row>
    <row r="532" spans="1:41">
      <c r="A532" s="648"/>
      <c r="B532" s="637"/>
      <c r="C532" s="637"/>
      <c r="D532" s="637"/>
      <c r="E532" s="637"/>
      <c r="F532" s="637"/>
      <c r="G532" s="637"/>
      <c r="H532" s="637"/>
      <c r="I532" s="637"/>
      <c r="J532" s="637"/>
      <c r="K532" s="637"/>
      <c r="L532" s="637"/>
      <c r="M532" s="637"/>
      <c r="N532" s="639"/>
      <c r="O532" s="673"/>
      <c r="P532" s="166">
        <f>YEAR($I$1)+1</f>
        <v>2011</v>
      </c>
      <c r="Q532" s="166">
        <f>YEAR($I$1)+2</f>
        <v>2012</v>
      </c>
      <c r="R532" s="166">
        <f>YEAR($I$1)+3</f>
        <v>2013</v>
      </c>
      <c r="S532" s="166">
        <f>YEAR($I$1)+4</f>
        <v>2014</v>
      </c>
      <c r="T532" s="166">
        <f>YEAR($I$1)+5</f>
        <v>2015</v>
      </c>
      <c r="U532" s="166">
        <f>YEAR($I$1)+6</f>
        <v>2016</v>
      </c>
      <c r="V532" s="166">
        <f>YEAR($I$1)+7</f>
        <v>2017</v>
      </c>
      <c r="W532" s="166">
        <f>YEAR($I$1)+8</f>
        <v>2018</v>
      </c>
      <c r="X532" s="166">
        <f>YEAR($I$1)+9</f>
        <v>2019</v>
      </c>
      <c r="Y532" s="169">
        <f>YEAR($I$1)+10</f>
        <v>2020</v>
      </c>
      <c r="Z532" s="174">
        <f>YEAR($I$1)+11</f>
        <v>2021</v>
      </c>
      <c r="AA532" s="166">
        <f>YEAR($I$1)+12</f>
        <v>2022</v>
      </c>
      <c r="AB532" s="166">
        <f>YEAR($I$1)+13</f>
        <v>2023</v>
      </c>
      <c r="AC532" s="166">
        <f>YEAR($I$1)+14</f>
        <v>2024</v>
      </c>
      <c r="AD532" s="166">
        <f>YEAR($I$1)+15</f>
        <v>2025</v>
      </c>
      <c r="AE532" s="166">
        <f>YEAR($I$1)+16</f>
        <v>2026</v>
      </c>
      <c r="AF532" s="166">
        <f>YEAR($I$1)+17</f>
        <v>2027</v>
      </c>
      <c r="AG532" s="166">
        <f>YEAR($I$1)+18</f>
        <v>2028</v>
      </c>
      <c r="AH532" s="166">
        <f>YEAR($I$1)+19</f>
        <v>2029</v>
      </c>
      <c r="AI532" s="175">
        <f>YEAR($I$1)+20</f>
        <v>2030</v>
      </c>
      <c r="AJ532" s="675"/>
    </row>
    <row r="533" spans="1:41" hidden="1">
      <c r="A533" s="623" t="str">
        <f>"Existing "&amp;A527</f>
        <v>Existing Common-Other 10 (Specify)</v>
      </c>
      <c r="B533" s="624"/>
      <c r="C533" s="624"/>
      <c r="D533" s="624"/>
      <c r="E533" s="624"/>
      <c r="F533" s="624"/>
      <c r="G533" s="170"/>
      <c r="H533" s="154"/>
      <c r="I533" s="155">
        <v>0</v>
      </c>
      <c r="J533" s="156">
        <f>G533*I533</f>
        <v>0</v>
      </c>
      <c r="K533" s="625" t="s">
        <v>390</v>
      </c>
      <c r="L533" s="626"/>
      <c r="M533" s="659" t="str">
        <f>IF(OR(ISERROR(B529+B528*(1-(Controls!$B$28))),(B529+B528*(1-(Controls!$B$28)))=0),"",IF((B529+B528*(1-(Controls!$B$28)))&lt;=StartInput!$F$25,"Replace","Evaluate"))</f>
        <v>Evaluate</v>
      </c>
      <c r="N533" s="631" t="s">
        <v>205</v>
      </c>
      <c r="O533" s="159">
        <f>IF($B$530=0,J533,0)</f>
        <v>0</v>
      </c>
      <c r="P533" s="156">
        <f t="shared" ref="P533:AI533" si="154">IF(OR(($B$530+YEAR($I$1))=P532,($B$528+$B$530+YEAR($I$1))=P532,($B$528*2+$B$530+YEAR($I$1))=P532,($B$528*3+$B$530+YEAR($I$1))=P532,($B$528*4+$B$530+YEAR($I$1))=P532,($B$528*5+$B$530+YEAR($I$1))=P532),$G$533*$I$533,0)</f>
        <v>0</v>
      </c>
      <c r="Q533" s="156">
        <f t="shared" si="154"/>
        <v>0</v>
      </c>
      <c r="R533" s="156">
        <f t="shared" si="154"/>
        <v>0</v>
      </c>
      <c r="S533" s="156">
        <f t="shared" si="154"/>
        <v>0</v>
      </c>
      <c r="T533" s="156">
        <f t="shared" si="154"/>
        <v>0</v>
      </c>
      <c r="U533" s="156">
        <f t="shared" si="154"/>
        <v>0</v>
      </c>
      <c r="V533" s="156">
        <f t="shared" si="154"/>
        <v>0</v>
      </c>
      <c r="W533" s="156">
        <f t="shared" si="154"/>
        <v>0</v>
      </c>
      <c r="X533" s="156">
        <f t="shared" si="154"/>
        <v>0</v>
      </c>
      <c r="Y533" s="156">
        <f t="shared" si="154"/>
        <v>0</v>
      </c>
      <c r="Z533" s="156">
        <f t="shared" si="154"/>
        <v>0</v>
      </c>
      <c r="AA533" s="156">
        <f t="shared" si="154"/>
        <v>0</v>
      </c>
      <c r="AB533" s="156">
        <f t="shared" si="154"/>
        <v>0</v>
      </c>
      <c r="AC533" s="156">
        <f t="shared" si="154"/>
        <v>0</v>
      </c>
      <c r="AD533" s="156">
        <f t="shared" si="154"/>
        <v>0</v>
      </c>
      <c r="AE533" s="156">
        <f t="shared" si="154"/>
        <v>0</v>
      </c>
      <c r="AF533" s="156">
        <f t="shared" si="154"/>
        <v>0</v>
      </c>
      <c r="AG533" s="156">
        <f t="shared" si="154"/>
        <v>0</v>
      </c>
      <c r="AH533" s="156">
        <f t="shared" si="154"/>
        <v>0</v>
      </c>
      <c r="AI533" s="156">
        <f t="shared" si="154"/>
        <v>0</v>
      </c>
      <c r="AJ533" s="156">
        <f>SUM(P533:AI533)</f>
        <v>0</v>
      </c>
    </row>
    <row r="534" spans="1:41">
      <c r="A534" s="623" t="str">
        <f>"Standard "&amp;A527</f>
        <v>Standard Common-Other 10 (Specify)</v>
      </c>
      <c r="B534" s="624"/>
      <c r="C534" s="624"/>
      <c r="D534" s="624"/>
      <c r="E534" s="624"/>
      <c r="F534" s="624"/>
      <c r="G534" s="452">
        <v>0</v>
      </c>
      <c r="H534" s="459"/>
      <c r="I534" s="454">
        <v>0</v>
      </c>
      <c r="J534" s="156">
        <f>G534*I534</f>
        <v>0</v>
      </c>
      <c r="K534" s="627"/>
      <c r="L534" s="628"/>
      <c r="M534" s="660"/>
      <c r="N534" s="632"/>
      <c r="O534" s="159">
        <f>IF($B$530=0,J534,0)</f>
        <v>0</v>
      </c>
      <c r="P534" s="156">
        <f t="shared" ref="P534:AI534" si="155">IF(OR(($B$530+YEAR($I$1))=P532,($B$528+$B$530+YEAR($I$1))=P532,($B$528*2+$B$530+YEAR($I$1))=P532,($B$528*3+$B$530+YEAR($I$1))=P532,($B$528*4+$B$530+YEAR($I$1))=P532,($B$528*5+$B$530+YEAR($I$1))=P532),$G$534*$I$534,0)</f>
        <v>0</v>
      </c>
      <c r="Q534" s="156">
        <f t="shared" si="155"/>
        <v>0</v>
      </c>
      <c r="R534" s="156">
        <f t="shared" si="155"/>
        <v>0</v>
      </c>
      <c r="S534" s="156">
        <f t="shared" si="155"/>
        <v>0</v>
      </c>
      <c r="T534" s="156">
        <f t="shared" si="155"/>
        <v>0</v>
      </c>
      <c r="U534" s="156">
        <f t="shared" si="155"/>
        <v>0</v>
      </c>
      <c r="V534" s="156">
        <f t="shared" si="155"/>
        <v>0</v>
      </c>
      <c r="W534" s="156">
        <f t="shared" si="155"/>
        <v>0</v>
      </c>
      <c r="X534" s="156">
        <f t="shared" si="155"/>
        <v>0</v>
      </c>
      <c r="Y534" s="156">
        <f t="shared" si="155"/>
        <v>0</v>
      </c>
      <c r="Z534" s="156">
        <f t="shared" si="155"/>
        <v>0</v>
      </c>
      <c r="AA534" s="156">
        <f t="shared" si="155"/>
        <v>0</v>
      </c>
      <c r="AB534" s="156">
        <f t="shared" si="155"/>
        <v>0</v>
      </c>
      <c r="AC534" s="156">
        <f t="shared" si="155"/>
        <v>0</v>
      </c>
      <c r="AD534" s="156">
        <f t="shared" si="155"/>
        <v>0</v>
      </c>
      <c r="AE534" s="156">
        <f t="shared" si="155"/>
        <v>0</v>
      </c>
      <c r="AF534" s="156">
        <f t="shared" si="155"/>
        <v>0</v>
      </c>
      <c r="AG534" s="156">
        <f t="shared" si="155"/>
        <v>0</v>
      </c>
      <c r="AH534" s="156">
        <f t="shared" si="155"/>
        <v>0</v>
      </c>
      <c r="AI534" s="156">
        <f t="shared" si="155"/>
        <v>0</v>
      </c>
      <c r="AJ534" s="156">
        <f>SUM(P534:AI534)</f>
        <v>0</v>
      </c>
      <c r="AK534" s="148" t="s">
        <v>391</v>
      </c>
    </row>
    <row r="535" spans="1:41" ht="14.45" thickBot="1">
      <c r="A535" s="634" t="str">
        <f>"Green Replacement "&amp;A527</f>
        <v>Green Replacement Common-Other 10 (Specify)</v>
      </c>
      <c r="B535" s="635"/>
      <c r="C535" s="635"/>
      <c r="D535" s="635"/>
      <c r="E535" s="635"/>
      <c r="F535" s="635"/>
      <c r="G535" s="202">
        <f>G534</f>
        <v>0</v>
      </c>
      <c r="H535" s="204">
        <f>H534</f>
        <v>0</v>
      </c>
      <c r="I535" s="455">
        <v>0</v>
      </c>
      <c r="J535" s="161">
        <f>G535*I535</f>
        <v>0</v>
      </c>
      <c r="K535" s="629"/>
      <c r="L535" s="630"/>
      <c r="M535" s="661"/>
      <c r="N535" s="633"/>
      <c r="O535" s="159">
        <f>IF($B$530=0,J535,0)</f>
        <v>0</v>
      </c>
      <c r="P535" s="156">
        <f t="shared" ref="P535:AI535" si="156">IF(OR(($B$530+YEAR($I$1))=P532,($B$528+$B$530+YEAR($I$1))=P532,($B$528*2+$B$530+YEAR($I$1))=P532,($B$528*3+$B$530+YEAR($I$1))=P532,($B$528*4+$B$530+YEAR($I$1))=P532,($B$528*5+$B$530+YEAR($I$1))=P532),$G$535*$I$535,0)</f>
        <v>0</v>
      </c>
      <c r="Q535" s="156">
        <f t="shared" si="156"/>
        <v>0</v>
      </c>
      <c r="R535" s="156">
        <f t="shared" si="156"/>
        <v>0</v>
      </c>
      <c r="S535" s="156">
        <f t="shared" si="156"/>
        <v>0</v>
      </c>
      <c r="T535" s="156">
        <f t="shared" si="156"/>
        <v>0</v>
      </c>
      <c r="U535" s="156">
        <f t="shared" si="156"/>
        <v>0</v>
      </c>
      <c r="V535" s="156">
        <f t="shared" si="156"/>
        <v>0</v>
      </c>
      <c r="W535" s="156">
        <f t="shared" si="156"/>
        <v>0</v>
      </c>
      <c r="X535" s="156">
        <f t="shared" si="156"/>
        <v>0</v>
      </c>
      <c r="Y535" s="156">
        <f t="shared" si="156"/>
        <v>0</v>
      </c>
      <c r="Z535" s="156">
        <f t="shared" si="156"/>
        <v>0</v>
      </c>
      <c r="AA535" s="156">
        <f t="shared" si="156"/>
        <v>0</v>
      </c>
      <c r="AB535" s="156">
        <f t="shared" si="156"/>
        <v>0</v>
      </c>
      <c r="AC535" s="156">
        <f t="shared" si="156"/>
        <v>0</v>
      </c>
      <c r="AD535" s="156">
        <f t="shared" si="156"/>
        <v>0</v>
      </c>
      <c r="AE535" s="156">
        <f t="shared" si="156"/>
        <v>0</v>
      </c>
      <c r="AF535" s="156">
        <f t="shared" si="156"/>
        <v>0</v>
      </c>
      <c r="AG535" s="156">
        <f t="shared" si="156"/>
        <v>0</v>
      </c>
      <c r="AH535" s="156">
        <f t="shared" si="156"/>
        <v>0</v>
      </c>
      <c r="AI535" s="156">
        <f t="shared" si="156"/>
        <v>0</v>
      </c>
      <c r="AJ535" s="156">
        <f>SUM(P535:AI535)</f>
        <v>0</v>
      </c>
      <c r="AK535" s="183">
        <f>IF((AJ535-AJ534)&lt;0,0,(AJ535-AJ534))</f>
        <v>0</v>
      </c>
      <c r="AL535" s="183"/>
      <c r="AM535" s="183"/>
      <c r="AN535" s="183"/>
      <c r="AO535" s="183"/>
    </row>
    <row r="536" spans="1:41" ht="3" customHeight="1"/>
    <row r="537" spans="1:41" ht="3" customHeight="1"/>
    <row r="538" spans="1:41" ht="3" customHeight="1"/>
    <row r="539" spans="1:41" ht="3" customHeight="1"/>
    <row r="540" spans="1:41" ht="3" customHeight="1"/>
    <row r="541" spans="1:41" ht="3" customHeight="1"/>
    <row r="542" spans="1:41" ht="3" customHeight="1"/>
    <row r="543" spans="1:41" ht="3" customHeight="1"/>
    <row r="544" spans="1:41" ht="3" customHeight="1" thickBot="1"/>
    <row r="545" spans="1:41" ht="22.7" thickBot="1">
      <c r="A545" s="655" t="s">
        <v>481</v>
      </c>
      <c r="B545" s="656"/>
      <c r="C545" s="656"/>
      <c r="D545" s="656"/>
      <c r="E545" s="656"/>
      <c r="F545" s="656"/>
      <c r="G545" s="656"/>
      <c r="H545" s="656"/>
      <c r="I545" s="656"/>
      <c r="J545" s="656"/>
      <c r="K545" s="656"/>
      <c r="L545" s="656"/>
      <c r="M545" s="656"/>
      <c r="N545" s="657"/>
    </row>
    <row r="546" spans="1:41" ht="13.15" customHeight="1" thickBot="1"/>
    <row r="547" spans="1:41" ht="14.45" thickBot="1">
      <c r="A547" s="640" t="s">
        <v>482</v>
      </c>
      <c r="B547" s="641"/>
      <c r="C547" s="641"/>
      <c r="D547" s="641"/>
      <c r="E547" s="641"/>
      <c r="F547" s="641"/>
      <c r="G547" s="641"/>
      <c r="H547" s="641"/>
      <c r="I547" s="641"/>
      <c r="J547" s="641"/>
      <c r="K547" s="641"/>
      <c r="L547" s="641"/>
      <c r="M547" s="641"/>
      <c r="N547" s="642"/>
    </row>
    <row r="548" spans="1:41" ht="15">
      <c r="A548" s="164" t="s">
        <v>351</v>
      </c>
      <c r="B548" s="450">
        <v>15</v>
      </c>
      <c r="C548" s="165"/>
      <c r="D548" s="662" t="s">
        <v>272</v>
      </c>
      <c r="E548" s="663"/>
      <c r="F548" s="649"/>
      <c r="G548" s="650"/>
      <c r="H548" s="650"/>
      <c r="I548" s="650"/>
      <c r="J548" s="650"/>
      <c r="K548" s="650"/>
      <c r="L548" s="650"/>
      <c r="M548" s="650"/>
      <c r="N548" s="651"/>
    </row>
    <row r="549" spans="1:41" ht="15.6" thickBot="1">
      <c r="A549" s="163" t="s">
        <v>353</v>
      </c>
      <c r="B549" s="451">
        <v>1999</v>
      </c>
      <c r="C549" s="162"/>
      <c r="D549" s="664"/>
      <c r="E549" s="665"/>
      <c r="F549" s="652"/>
      <c r="G549" s="653"/>
      <c r="H549" s="653"/>
      <c r="I549" s="653"/>
      <c r="J549" s="653"/>
      <c r="K549" s="653"/>
      <c r="L549" s="653"/>
      <c r="M549" s="653"/>
      <c r="N549" s="654"/>
    </row>
    <row r="550" spans="1:41" ht="15.6" thickBot="1">
      <c r="A550" s="171" t="s">
        <v>355</v>
      </c>
      <c r="B550" s="172">
        <f>IF(B548-((YEAR(I1))-B549)&gt;0,(B548-((YEAR(I1))-B549)),0)</f>
        <v>4</v>
      </c>
      <c r="C550" s="173"/>
      <c r="D550" s="666"/>
      <c r="E550" s="667"/>
      <c r="F550" s="643"/>
      <c r="G550" s="644"/>
      <c r="H550" s="644"/>
      <c r="I550" s="644"/>
      <c r="J550" s="644"/>
      <c r="K550" s="644"/>
      <c r="L550" s="644"/>
      <c r="M550" s="644"/>
      <c r="N550" s="645"/>
      <c r="O550" s="640" t="str">
        <f>A547</f>
        <v>Carports/Surface Garage</v>
      </c>
      <c r="P550" s="641"/>
      <c r="Q550" s="641"/>
      <c r="R550" s="641"/>
      <c r="S550" s="641"/>
      <c r="T550" s="641"/>
      <c r="U550" s="641"/>
      <c r="V550" s="641"/>
      <c r="W550" s="641"/>
      <c r="X550" s="641"/>
      <c r="Y550" s="642"/>
      <c r="Z550" s="640" t="str">
        <f>A547</f>
        <v>Carports/Surface Garage</v>
      </c>
      <c r="AA550" s="641"/>
      <c r="AB550" s="641"/>
      <c r="AC550" s="641"/>
      <c r="AD550" s="641"/>
      <c r="AE550" s="641"/>
      <c r="AF550" s="641"/>
      <c r="AG550" s="641"/>
      <c r="AH550" s="641"/>
      <c r="AI550" s="641"/>
      <c r="AJ550" s="642"/>
    </row>
    <row r="551" spans="1:41">
      <c r="A551" s="646" t="s">
        <v>357</v>
      </c>
      <c r="B551" s="647"/>
      <c r="C551" s="647"/>
      <c r="D551" s="636"/>
      <c r="E551" s="636"/>
      <c r="F551" s="636"/>
      <c r="G551" s="636" t="s">
        <v>358</v>
      </c>
      <c r="H551" s="636" t="s">
        <v>359</v>
      </c>
      <c r="I551" s="636" t="s">
        <v>360</v>
      </c>
      <c r="J551" s="636" t="s">
        <v>361</v>
      </c>
      <c r="K551" s="636" t="s">
        <v>362</v>
      </c>
      <c r="L551" s="636" t="s">
        <v>363</v>
      </c>
      <c r="M551" s="636" t="s">
        <v>364</v>
      </c>
      <c r="N551" s="638" t="s">
        <v>365</v>
      </c>
      <c r="O551" s="672" t="s">
        <v>366</v>
      </c>
      <c r="P551" s="167" t="s">
        <v>367</v>
      </c>
      <c r="Q551" s="167" t="s">
        <v>368</v>
      </c>
      <c r="R551" s="167" t="s">
        <v>369</v>
      </c>
      <c r="S551" s="167" t="s">
        <v>370</v>
      </c>
      <c r="T551" s="167" t="s">
        <v>371</v>
      </c>
      <c r="U551" s="167" t="s">
        <v>372</v>
      </c>
      <c r="V551" s="167" t="s">
        <v>373</v>
      </c>
      <c r="W551" s="167" t="s">
        <v>374</v>
      </c>
      <c r="X551" s="167" t="s">
        <v>375</v>
      </c>
      <c r="Y551" s="168" t="s">
        <v>376</v>
      </c>
      <c r="Z551" s="178" t="s">
        <v>377</v>
      </c>
      <c r="AA551" s="179" t="s">
        <v>378</v>
      </c>
      <c r="AB551" s="179" t="s">
        <v>379</v>
      </c>
      <c r="AC551" s="179" t="s">
        <v>380</v>
      </c>
      <c r="AD551" s="179" t="s">
        <v>381</v>
      </c>
      <c r="AE551" s="179" t="s">
        <v>382</v>
      </c>
      <c r="AF551" s="179" t="s">
        <v>383</v>
      </c>
      <c r="AG551" s="179" t="s">
        <v>384</v>
      </c>
      <c r="AH551" s="179" t="s">
        <v>385</v>
      </c>
      <c r="AI551" s="180" t="s">
        <v>386</v>
      </c>
      <c r="AJ551" s="674" t="s">
        <v>387</v>
      </c>
    </row>
    <row r="552" spans="1:41">
      <c r="A552" s="648"/>
      <c r="B552" s="637"/>
      <c r="C552" s="637"/>
      <c r="D552" s="637"/>
      <c r="E552" s="637"/>
      <c r="F552" s="637"/>
      <c r="G552" s="637"/>
      <c r="H552" s="637"/>
      <c r="I552" s="637"/>
      <c r="J552" s="637"/>
      <c r="K552" s="637"/>
      <c r="L552" s="637"/>
      <c r="M552" s="637"/>
      <c r="N552" s="639"/>
      <c r="O552" s="673"/>
      <c r="P552" s="166">
        <f>YEAR($I$1)+1</f>
        <v>2011</v>
      </c>
      <c r="Q552" s="166">
        <f>YEAR($I$1)+2</f>
        <v>2012</v>
      </c>
      <c r="R552" s="166">
        <f>YEAR($I$1)+3</f>
        <v>2013</v>
      </c>
      <c r="S552" s="166">
        <f>YEAR($I$1)+4</f>
        <v>2014</v>
      </c>
      <c r="T552" s="166">
        <f>YEAR($I$1)+5</f>
        <v>2015</v>
      </c>
      <c r="U552" s="166">
        <f>YEAR($I$1)+6</f>
        <v>2016</v>
      </c>
      <c r="V552" s="166">
        <f>YEAR($I$1)+7</f>
        <v>2017</v>
      </c>
      <c r="W552" s="166">
        <f>YEAR($I$1)+8</f>
        <v>2018</v>
      </c>
      <c r="X552" s="166">
        <f>YEAR($I$1)+9</f>
        <v>2019</v>
      </c>
      <c r="Y552" s="169">
        <f>YEAR($I$1)+10</f>
        <v>2020</v>
      </c>
      <c r="Z552" s="174">
        <f>YEAR($I$1)+11</f>
        <v>2021</v>
      </c>
      <c r="AA552" s="166">
        <f>YEAR($I$1)+12</f>
        <v>2022</v>
      </c>
      <c r="AB552" s="166">
        <f>YEAR($I$1)+13</f>
        <v>2023</v>
      </c>
      <c r="AC552" s="166">
        <f>YEAR($I$1)+14</f>
        <v>2024</v>
      </c>
      <c r="AD552" s="166">
        <f>YEAR($I$1)+15</f>
        <v>2025</v>
      </c>
      <c r="AE552" s="166">
        <f>YEAR($I$1)+16</f>
        <v>2026</v>
      </c>
      <c r="AF552" s="166">
        <f>YEAR($I$1)+17</f>
        <v>2027</v>
      </c>
      <c r="AG552" s="166">
        <f>YEAR($I$1)+18</f>
        <v>2028</v>
      </c>
      <c r="AH552" s="166">
        <f>YEAR($I$1)+19</f>
        <v>2029</v>
      </c>
      <c r="AI552" s="175">
        <f>YEAR($I$1)+20</f>
        <v>2030</v>
      </c>
      <c r="AJ552" s="675"/>
    </row>
    <row r="553" spans="1:41" hidden="1">
      <c r="A553" s="623" t="str">
        <f>"Existing "&amp;A547</f>
        <v>Existing Carports/Surface Garage</v>
      </c>
      <c r="B553" s="624"/>
      <c r="C553" s="624"/>
      <c r="D553" s="624"/>
      <c r="E553" s="624"/>
      <c r="F553" s="624"/>
      <c r="G553" s="170">
        <v>1</v>
      </c>
      <c r="H553" s="154" t="s">
        <v>339</v>
      </c>
      <c r="I553" s="155">
        <v>5000</v>
      </c>
      <c r="J553" s="156">
        <f>G553*I553</f>
        <v>5000</v>
      </c>
      <c r="K553" s="625" t="s">
        <v>390</v>
      </c>
      <c r="L553" s="626"/>
      <c r="M553" s="659" t="str">
        <f>IF(OR(ISERROR(B549+B548*(1-(Controls!$B$28))),(B549+B548*(1-(Controls!$B$28)))=0),"",IF((B549+B548*(1-(Controls!$B$28)))&lt;=StartInput!$F$25,"Replace","Evaluate"))</f>
        <v>Evaluate</v>
      </c>
      <c r="N553" s="631" t="s">
        <v>205</v>
      </c>
      <c r="O553" s="159">
        <f>IF($B$550=0,J553,0)</f>
        <v>0</v>
      </c>
      <c r="P553" s="156">
        <f t="shared" ref="P553:AI553" si="157">IF(OR(($B$550+YEAR($I$1))=P552,($B$548+$B$550+YEAR($I$1))=P552,($B$548*2+$B$550+YEAR($I$1))=P552,($B$548*3+$B$550+YEAR($I$1))=P552,($B$548*4+$B$550+YEAR($I$1))=P552,($B$548*5+$B$550+YEAR($I$1))=P552),$G$553*$I$553,0)</f>
        <v>0</v>
      </c>
      <c r="Q553" s="156">
        <f t="shared" si="157"/>
        <v>0</v>
      </c>
      <c r="R553" s="156">
        <f t="shared" si="157"/>
        <v>0</v>
      </c>
      <c r="S553" s="156">
        <f t="shared" si="157"/>
        <v>5000</v>
      </c>
      <c r="T553" s="156">
        <f t="shared" si="157"/>
        <v>0</v>
      </c>
      <c r="U553" s="156">
        <f t="shared" si="157"/>
        <v>0</v>
      </c>
      <c r="V553" s="156">
        <f t="shared" si="157"/>
        <v>0</v>
      </c>
      <c r="W553" s="156">
        <f t="shared" si="157"/>
        <v>0</v>
      </c>
      <c r="X553" s="156">
        <f t="shared" si="157"/>
        <v>0</v>
      </c>
      <c r="Y553" s="156">
        <f t="shared" si="157"/>
        <v>0</v>
      </c>
      <c r="Z553" s="156">
        <f t="shared" si="157"/>
        <v>0</v>
      </c>
      <c r="AA553" s="156">
        <f t="shared" si="157"/>
        <v>0</v>
      </c>
      <c r="AB553" s="156">
        <f t="shared" si="157"/>
        <v>0</v>
      </c>
      <c r="AC553" s="156">
        <f t="shared" si="157"/>
        <v>0</v>
      </c>
      <c r="AD553" s="156">
        <f t="shared" si="157"/>
        <v>0</v>
      </c>
      <c r="AE553" s="156">
        <f t="shared" si="157"/>
        <v>0</v>
      </c>
      <c r="AF553" s="156">
        <f t="shared" si="157"/>
        <v>0</v>
      </c>
      <c r="AG553" s="156">
        <f t="shared" si="157"/>
        <v>0</v>
      </c>
      <c r="AH553" s="156">
        <f t="shared" si="157"/>
        <v>5000</v>
      </c>
      <c r="AI553" s="156">
        <f t="shared" si="157"/>
        <v>0</v>
      </c>
      <c r="AJ553" s="156">
        <f>SUM(P553:AI553)</f>
        <v>10000</v>
      </c>
    </row>
    <row r="554" spans="1:41">
      <c r="A554" s="623" t="str">
        <f>"Standard "&amp;A547</f>
        <v>Standard Carports/Surface Garage</v>
      </c>
      <c r="B554" s="624"/>
      <c r="C554" s="624"/>
      <c r="D554" s="624"/>
      <c r="E554" s="624"/>
      <c r="F554" s="624"/>
      <c r="G554" s="452">
        <v>1</v>
      </c>
      <c r="H554" s="459" t="s">
        <v>339</v>
      </c>
      <c r="I554" s="454">
        <v>5000</v>
      </c>
      <c r="J554" s="156">
        <f>G554*I554</f>
        <v>5000</v>
      </c>
      <c r="K554" s="627"/>
      <c r="L554" s="628"/>
      <c r="M554" s="660"/>
      <c r="N554" s="632"/>
      <c r="O554" s="159">
        <f>IF($B$550=0,J554,0)</f>
        <v>0</v>
      </c>
      <c r="P554" s="156">
        <f t="shared" ref="P554:AI554" si="158">IF(OR(($B$550+YEAR($I$1))=P552,($B$548+$B$550+YEAR($I$1))=P552,($B$548*2+$B$550+YEAR($I$1))=P552,($B$548*3+$B$550+YEAR($I$1))=P552,($B$548*4+$B$550+YEAR($I$1))=P552,($B$548*5+$B$550+YEAR($I$1))=P552),$G$554*$I$554,0)</f>
        <v>0</v>
      </c>
      <c r="Q554" s="156">
        <f t="shared" si="158"/>
        <v>0</v>
      </c>
      <c r="R554" s="156">
        <f t="shared" si="158"/>
        <v>0</v>
      </c>
      <c r="S554" s="156">
        <f t="shared" si="158"/>
        <v>5000</v>
      </c>
      <c r="T554" s="156">
        <f t="shared" si="158"/>
        <v>0</v>
      </c>
      <c r="U554" s="156">
        <f t="shared" si="158"/>
        <v>0</v>
      </c>
      <c r="V554" s="156">
        <f t="shared" si="158"/>
        <v>0</v>
      </c>
      <c r="W554" s="156">
        <f t="shared" si="158"/>
        <v>0</v>
      </c>
      <c r="X554" s="156">
        <f t="shared" si="158"/>
        <v>0</v>
      </c>
      <c r="Y554" s="156">
        <f t="shared" si="158"/>
        <v>0</v>
      </c>
      <c r="Z554" s="156">
        <f t="shared" si="158"/>
        <v>0</v>
      </c>
      <c r="AA554" s="156">
        <f t="shared" si="158"/>
        <v>0</v>
      </c>
      <c r="AB554" s="156">
        <f t="shared" si="158"/>
        <v>0</v>
      </c>
      <c r="AC554" s="156">
        <f t="shared" si="158"/>
        <v>0</v>
      </c>
      <c r="AD554" s="156">
        <f t="shared" si="158"/>
        <v>0</v>
      </c>
      <c r="AE554" s="156">
        <f t="shared" si="158"/>
        <v>0</v>
      </c>
      <c r="AF554" s="156">
        <f t="shared" si="158"/>
        <v>0</v>
      </c>
      <c r="AG554" s="156">
        <f t="shared" si="158"/>
        <v>0</v>
      </c>
      <c r="AH554" s="156">
        <f t="shared" si="158"/>
        <v>5000</v>
      </c>
      <c r="AI554" s="156">
        <f t="shared" si="158"/>
        <v>0</v>
      </c>
      <c r="AJ554" s="156">
        <f>SUM(P554:AI554)</f>
        <v>10000</v>
      </c>
      <c r="AK554" s="148" t="s">
        <v>391</v>
      </c>
    </row>
    <row r="555" spans="1:41" ht="14.45" thickBot="1">
      <c r="A555" s="634" t="str">
        <f>"Green Replacement "&amp;A547</f>
        <v>Green Replacement Carports/Surface Garage</v>
      </c>
      <c r="B555" s="635"/>
      <c r="C555" s="635"/>
      <c r="D555" s="635"/>
      <c r="E555" s="635"/>
      <c r="F555" s="635"/>
      <c r="G555" s="202">
        <f>G554</f>
        <v>1</v>
      </c>
      <c r="H555" s="204" t="str">
        <f>H554</f>
        <v>LUMP SUM</v>
      </c>
      <c r="I555" s="455">
        <v>5600</v>
      </c>
      <c r="J555" s="161">
        <f>G555*I555</f>
        <v>5600</v>
      </c>
      <c r="K555" s="629"/>
      <c r="L555" s="630"/>
      <c r="M555" s="661"/>
      <c r="N555" s="633"/>
      <c r="O555" s="159">
        <f>IF($B$550=0,J555,0)</f>
        <v>0</v>
      </c>
      <c r="P555" s="156">
        <f t="shared" ref="P555:AI555" si="159">IF(OR(($B$550+YEAR($I$1))=P552,($B$548+$B$550+YEAR($I$1))=P552,($B$548*2+$B$550+YEAR($I$1))=P552,($B$548*3+$B$550+YEAR($I$1))=P552,($B$548*4+$B$550+YEAR($I$1))=P552,($B$548*5+$B$550+YEAR($I$1))=P552),$G$555*$I$555,0)</f>
        <v>0</v>
      </c>
      <c r="Q555" s="156">
        <f t="shared" si="159"/>
        <v>0</v>
      </c>
      <c r="R555" s="156">
        <f t="shared" si="159"/>
        <v>0</v>
      </c>
      <c r="S555" s="156">
        <f t="shared" si="159"/>
        <v>5600</v>
      </c>
      <c r="T555" s="156">
        <f t="shared" si="159"/>
        <v>0</v>
      </c>
      <c r="U555" s="156">
        <f t="shared" si="159"/>
        <v>0</v>
      </c>
      <c r="V555" s="156">
        <f t="shared" si="159"/>
        <v>0</v>
      </c>
      <c r="W555" s="156">
        <f t="shared" si="159"/>
        <v>0</v>
      </c>
      <c r="X555" s="156">
        <f t="shared" si="159"/>
        <v>0</v>
      </c>
      <c r="Y555" s="156">
        <f t="shared" si="159"/>
        <v>0</v>
      </c>
      <c r="Z555" s="156">
        <f t="shared" si="159"/>
        <v>0</v>
      </c>
      <c r="AA555" s="156">
        <f t="shared" si="159"/>
        <v>0</v>
      </c>
      <c r="AB555" s="156">
        <f t="shared" si="159"/>
        <v>0</v>
      </c>
      <c r="AC555" s="156">
        <f t="shared" si="159"/>
        <v>0</v>
      </c>
      <c r="AD555" s="156">
        <f t="shared" si="159"/>
        <v>0</v>
      </c>
      <c r="AE555" s="156">
        <f t="shared" si="159"/>
        <v>0</v>
      </c>
      <c r="AF555" s="156">
        <f t="shared" si="159"/>
        <v>0</v>
      </c>
      <c r="AG555" s="156">
        <f t="shared" si="159"/>
        <v>0</v>
      </c>
      <c r="AH555" s="156">
        <f t="shared" si="159"/>
        <v>5600</v>
      </c>
      <c r="AI555" s="156">
        <f t="shared" si="159"/>
        <v>0</v>
      </c>
      <c r="AJ555" s="156">
        <f>SUM(P555:AI555)</f>
        <v>11200</v>
      </c>
      <c r="AK555" s="183">
        <f>IF((AJ555-AJ554)&lt;0,0,(AJ555-AJ554))</f>
        <v>1200</v>
      </c>
      <c r="AL555" s="183"/>
      <c r="AM555" s="183"/>
      <c r="AN555" s="183"/>
      <c r="AO555" s="183"/>
    </row>
    <row r="556" spans="1:41" ht="13.15" customHeight="1" thickBot="1"/>
    <row r="557" spans="1:41" ht="14.45" thickBot="1">
      <c r="A557" s="640" t="s">
        <v>483</v>
      </c>
      <c r="B557" s="641"/>
      <c r="C557" s="641"/>
      <c r="D557" s="641"/>
      <c r="E557" s="641"/>
      <c r="F557" s="641"/>
      <c r="G557" s="641"/>
      <c r="H557" s="641"/>
      <c r="I557" s="641"/>
      <c r="J557" s="641"/>
      <c r="K557" s="641"/>
      <c r="L557" s="641"/>
      <c r="M557" s="641"/>
      <c r="N557" s="642"/>
    </row>
    <row r="558" spans="1:41" ht="15">
      <c r="A558" s="164" t="s">
        <v>351</v>
      </c>
      <c r="B558" s="450">
        <v>16</v>
      </c>
      <c r="C558" s="165"/>
      <c r="D558" s="662" t="s">
        <v>272</v>
      </c>
      <c r="E558" s="663"/>
      <c r="F558" s="649"/>
      <c r="G558" s="650"/>
      <c r="H558" s="650"/>
      <c r="I558" s="650"/>
      <c r="J558" s="650"/>
      <c r="K558" s="650"/>
      <c r="L558" s="650"/>
      <c r="M558" s="650"/>
      <c r="N558" s="651"/>
    </row>
    <row r="559" spans="1:41" ht="15.6" thickBot="1">
      <c r="A559" s="163" t="s">
        <v>353</v>
      </c>
      <c r="B559" s="451">
        <v>1999</v>
      </c>
      <c r="C559" s="162"/>
      <c r="D559" s="664"/>
      <c r="E559" s="665"/>
      <c r="F559" s="652"/>
      <c r="G559" s="653"/>
      <c r="H559" s="653"/>
      <c r="I559" s="653"/>
      <c r="J559" s="653"/>
      <c r="K559" s="653"/>
      <c r="L559" s="653"/>
      <c r="M559" s="653"/>
      <c r="N559" s="654"/>
    </row>
    <row r="560" spans="1:41" ht="15.6" thickBot="1">
      <c r="A560" s="171" t="s">
        <v>355</v>
      </c>
      <c r="B560" s="172">
        <f>IF(B558-((YEAR(I1))-B559)&gt;0,(B558-((YEAR(I1))-B559)),0)</f>
        <v>5</v>
      </c>
      <c r="C560" s="173"/>
      <c r="D560" s="666"/>
      <c r="E560" s="667"/>
      <c r="F560" s="643"/>
      <c r="G560" s="644"/>
      <c r="H560" s="644"/>
      <c r="I560" s="644"/>
      <c r="J560" s="644"/>
      <c r="K560" s="644"/>
      <c r="L560" s="644"/>
      <c r="M560" s="644"/>
      <c r="N560" s="645"/>
      <c r="O560" s="640" t="str">
        <f>A557</f>
        <v>Foundation</v>
      </c>
      <c r="P560" s="641"/>
      <c r="Q560" s="641"/>
      <c r="R560" s="641"/>
      <c r="S560" s="641"/>
      <c r="T560" s="641"/>
      <c r="U560" s="641"/>
      <c r="V560" s="641"/>
      <c r="W560" s="641"/>
      <c r="X560" s="641"/>
      <c r="Y560" s="642"/>
      <c r="Z560" s="640" t="str">
        <f>A557</f>
        <v>Foundation</v>
      </c>
      <c r="AA560" s="641"/>
      <c r="AB560" s="641"/>
      <c r="AC560" s="641"/>
      <c r="AD560" s="641"/>
      <c r="AE560" s="641"/>
      <c r="AF560" s="641"/>
      <c r="AG560" s="641"/>
      <c r="AH560" s="641"/>
      <c r="AI560" s="641"/>
      <c r="AJ560" s="642"/>
    </row>
    <row r="561" spans="1:41">
      <c r="A561" s="646" t="s">
        <v>357</v>
      </c>
      <c r="B561" s="647"/>
      <c r="C561" s="647"/>
      <c r="D561" s="636"/>
      <c r="E561" s="636"/>
      <c r="F561" s="636"/>
      <c r="G561" s="636" t="s">
        <v>358</v>
      </c>
      <c r="H561" s="636" t="s">
        <v>359</v>
      </c>
      <c r="I561" s="636" t="s">
        <v>360</v>
      </c>
      <c r="J561" s="636" t="s">
        <v>361</v>
      </c>
      <c r="K561" s="636" t="s">
        <v>362</v>
      </c>
      <c r="L561" s="636" t="s">
        <v>363</v>
      </c>
      <c r="M561" s="636" t="s">
        <v>364</v>
      </c>
      <c r="N561" s="638" t="s">
        <v>365</v>
      </c>
      <c r="O561" s="672" t="s">
        <v>366</v>
      </c>
      <c r="P561" s="167" t="s">
        <v>367</v>
      </c>
      <c r="Q561" s="167" t="s">
        <v>368</v>
      </c>
      <c r="R561" s="167" t="s">
        <v>369</v>
      </c>
      <c r="S561" s="167" t="s">
        <v>370</v>
      </c>
      <c r="T561" s="167" t="s">
        <v>371</v>
      </c>
      <c r="U561" s="167" t="s">
        <v>372</v>
      </c>
      <c r="V561" s="167" t="s">
        <v>373</v>
      </c>
      <c r="W561" s="167" t="s">
        <v>374</v>
      </c>
      <c r="X561" s="167" t="s">
        <v>375</v>
      </c>
      <c r="Y561" s="168" t="s">
        <v>376</v>
      </c>
      <c r="Z561" s="178" t="s">
        <v>377</v>
      </c>
      <c r="AA561" s="179" t="s">
        <v>378</v>
      </c>
      <c r="AB561" s="179" t="s">
        <v>379</v>
      </c>
      <c r="AC561" s="179" t="s">
        <v>380</v>
      </c>
      <c r="AD561" s="179" t="s">
        <v>381</v>
      </c>
      <c r="AE561" s="179" t="s">
        <v>382</v>
      </c>
      <c r="AF561" s="179" t="s">
        <v>383</v>
      </c>
      <c r="AG561" s="179" t="s">
        <v>384</v>
      </c>
      <c r="AH561" s="179" t="s">
        <v>385</v>
      </c>
      <c r="AI561" s="180" t="s">
        <v>386</v>
      </c>
      <c r="AJ561" s="674" t="s">
        <v>387</v>
      </c>
    </row>
    <row r="562" spans="1:41">
      <c r="A562" s="648"/>
      <c r="B562" s="637"/>
      <c r="C562" s="637"/>
      <c r="D562" s="637"/>
      <c r="E562" s="637"/>
      <c r="F562" s="637"/>
      <c r="G562" s="637"/>
      <c r="H562" s="637"/>
      <c r="I562" s="637"/>
      <c r="J562" s="637"/>
      <c r="K562" s="637"/>
      <c r="L562" s="637"/>
      <c r="M562" s="637"/>
      <c r="N562" s="639"/>
      <c r="O562" s="673"/>
      <c r="P562" s="166">
        <f>YEAR($I$1)+1</f>
        <v>2011</v>
      </c>
      <c r="Q562" s="166">
        <f>YEAR($I$1)+2</f>
        <v>2012</v>
      </c>
      <c r="R562" s="166">
        <f>YEAR($I$1)+3</f>
        <v>2013</v>
      </c>
      <c r="S562" s="166">
        <f>YEAR($I$1)+4</f>
        <v>2014</v>
      </c>
      <c r="T562" s="166">
        <f>YEAR($I$1)+5</f>
        <v>2015</v>
      </c>
      <c r="U562" s="166">
        <f>YEAR($I$1)+6</f>
        <v>2016</v>
      </c>
      <c r="V562" s="166">
        <f>YEAR($I$1)+7</f>
        <v>2017</v>
      </c>
      <c r="W562" s="166">
        <f>YEAR($I$1)+8</f>
        <v>2018</v>
      </c>
      <c r="X562" s="166">
        <f>YEAR($I$1)+9</f>
        <v>2019</v>
      </c>
      <c r="Y562" s="169">
        <f>YEAR($I$1)+10</f>
        <v>2020</v>
      </c>
      <c r="Z562" s="174">
        <f>YEAR($I$1)+11</f>
        <v>2021</v>
      </c>
      <c r="AA562" s="166">
        <f>YEAR($I$1)+12</f>
        <v>2022</v>
      </c>
      <c r="AB562" s="166">
        <f>YEAR($I$1)+13</f>
        <v>2023</v>
      </c>
      <c r="AC562" s="166">
        <f>YEAR($I$1)+14</f>
        <v>2024</v>
      </c>
      <c r="AD562" s="166">
        <f>YEAR($I$1)+15</f>
        <v>2025</v>
      </c>
      <c r="AE562" s="166">
        <f>YEAR($I$1)+16</f>
        <v>2026</v>
      </c>
      <c r="AF562" s="166">
        <f>YEAR($I$1)+17</f>
        <v>2027</v>
      </c>
      <c r="AG562" s="166">
        <f>YEAR($I$1)+18</f>
        <v>2028</v>
      </c>
      <c r="AH562" s="166">
        <f>YEAR($I$1)+19</f>
        <v>2029</v>
      </c>
      <c r="AI562" s="175">
        <f>YEAR($I$1)+20</f>
        <v>2030</v>
      </c>
      <c r="AJ562" s="675"/>
    </row>
    <row r="563" spans="1:41" hidden="1">
      <c r="A563" s="623" t="str">
        <f>"Existing "&amp;A557</f>
        <v>Existing Foundation</v>
      </c>
      <c r="B563" s="624"/>
      <c r="C563" s="624"/>
      <c r="D563" s="624"/>
      <c r="E563" s="624"/>
      <c r="F563" s="624"/>
      <c r="G563" s="170"/>
      <c r="H563" s="154"/>
      <c r="I563" s="155">
        <v>0</v>
      </c>
      <c r="J563" s="156">
        <f>G563*I563</f>
        <v>0</v>
      </c>
      <c r="K563" s="625" t="s">
        <v>390</v>
      </c>
      <c r="L563" s="626"/>
      <c r="M563" s="659" t="str">
        <f>IF(OR(ISERROR(B559+B558*(1-(Controls!$B$28))),(B559+B558*(1-(Controls!$B$28)))=0),"",IF((B559+B558*(1-(Controls!$B$28)))&lt;=StartInput!$F$25,"Replace","Evaluate"))</f>
        <v>Evaluate</v>
      </c>
      <c r="N563" s="631" t="s">
        <v>205</v>
      </c>
      <c r="O563" s="159">
        <f>IF($B$560=0,J563,0)</f>
        <v>0</v>
      </c>
      <c r="P563" s="156">
        <f t="shared" ref="P563:AI563" si="160">IF(OR(($B$560+YEAR($I$1))=P562,($B$558+$B$560+YEAR($I$1))=P562,($B$558*2+$B$560+YEAR($I$1))=P562,($B$558*3+$B$560+YEAR($I$1))=P562,($B$558*4+$B$560+YEAR($I$1))=P562,($B$558*5+$B$560+YEAR($I$1))=P562),$G$563*$I$563,0)</f>
        <v>0</v>
      </c>
      <c r="Q563" s="156">
        <f t="shared" si="160"/>
        <v>0</v>
      </c>
      <c r="R563" s="156">
        <f t="shared" si="160"/>
        <v>0</v>
      </c>
      <c r="S563" s="156">
        <f t="shared" si="160"/>
        <v>0</v>
      </c>
      <c r="T563" s="156">
        <f t="shared" si="160"/>
        <v>0</v>
      </c>
      <c r="U563" s="156">
        <f t="shared" si="160"/>
        <v>0</v>
      </c>
      <c r="V563" s="156">
        <f t="shared" si="160"/>
        <v>0</v>
      </c>
      <c r="W563" s="156">
        <f t="shared" si="160"/>
        <v>0</v>
      </c>
      <c r="X563" s="156">
        <f t="shared" si="160"/>
        <v>0</v>
      </c>
      <c r="Y563" s="156">
        <f t="shared" si="160"/>
        <v>0</v>
      </c>
      <c r="Z563" s="156">
        <f t="shared" si="160"/>
        <v>0</v>
      </c>
      <c r="AA563" s="156">
        <f t="shared" si="160"/>
        <v>0</v>
      </c>
      <c r="AB563" s="156">
        <f t="shared" si="160"/>
        <v>0</v>
      </c>
      <c r="AC563" s="156">
        <f t="shared" si="160"/>
        <v>0</v>
      </c>
      <c r="AD563" s="156">
        <f t="shared" si="160"/>
        <v>0</v>
      </c>
      <c r="AE563" s="156">
        <f t="shared" si="160"/>
        <v>0</v>
      </c>
      <c r="AF563" s="156">
        <f t="shared" si="160"/>
        <v>0</v>
      </c>
      <c r="AG563" s="156">
        <f t="shared" si="160"/>
        <v>0</v>
      </c>
      <c r="AH563" s="156">
        <f t="shared" si="160"/>
        <v>0</v>
      </c>
      <c r="AI563" s="156">
        <f t="shared" si="160"/>
        <v>0</v>
      </c>
      <c r="AJ563" s="156">
        <f>SUM(P563:AI563)</f>
        <v>0</v>
      </c>
    </row>
    <row r="564" spans="1:41">
      <c r="A564" s="623" t="str">
        <f>"Standard "&amp;A557</f>
        <v>Standard Foundation</v>
      </c>
      <c r="B564" s="624"/>
      <c r="C564" s="624"/>
      <c r="D564" s="624"/>
      <c r="E564" s="624"/>
      <c r="F564" s="624"/>
      <c r="G564" s="452">
        <v>0</v>
      </c>
      <c r="H564" s="459"/>
      <c r="I564" s="454">
        <v>0</v>
      </c>
      <c r="J564" s="156">
        <f>G564*I564</f>
        <v>0</v>
      </c>
      <c r="K564" s="627"/>
      <c r="L564" s="628"/>
      <c r="M564" s="660"/>
      <c r="N564" s="632"/>
      <c r="O564" s="159">
        <f>IF($B$560=0,J564,0)</f>
        <v>0</v>
      </c>
      <c r="P564" s="156">
        <f t="shared" ref="P564:AI564" si="161">IF(OR(($B$560+YEAR($I$1))=P562,($B$558+$B$560+YEAR($I$1))=P562,($B$558*2+$B$560+YEAR($I$1))=P562,($B$558*3+$B$560+YEAR($I$1))=P562,($B$558*4+$B$560+YEAR($I$1))=P562,($B$558*5+$B$560+YEAR($I$1))=P562),$G$564*$I$564,0)</f>
        <v>0</v>
      </c>
      <c r="Q564" s="156">
        <f t="shared" si="161"/>
        <v>0</v>
      </c>
      <c r="R564" s="156">
        <f t="shared" si="161"/>
        <v>0</v>
      </c>
      <c r="S564" s="156">
        <f t="shared" si="161"/>
        <v>0</v>
      </c>
      <c r="T564" s="156">
        <f t="shared" si="161"/>
        <v>0</v>
      </c>
      <c r="U564" s="156">
        <f t="shared" si="161"/>
        <v>0</v>
      </c>
      <c r="V564" s="156">
        <f t="shared" si="161"/>
        <v>0</v>
      </c>
      <c r="W564" s="156">
        <f t="shared" si="161"/>
        <v>0</v>
      </c>
      <c r="X564" s="156">
        <f t="shared" si="161"/>
        <v>0</v>
      </c>
      <c r="Y564" s="156">
        <f t="shared" si="161"/>
        <v>0</v>
      </c>
      <c r="Z564" s="156">
        <f t="shared" si="161"/>
        <v>0</v>
      </c>
      <c r="AA564" s="156">
        <f t="shared" si="161"/>
        <v>0</v>
      </c>
      <c r="AB564" s="156">
        <f t="shared" si="161"/>
        <v>0</v>
      </c>
      <c r="AC564" s="156">
        <f t="shared" si="161"/>
        <v>0</v>
      </c>
      <c r="AD564" s="156">
        <f t="shared" si="161"/>
        <v>0</v>
      </c>
      <c r="AE564" s="156">
        <f t="shared" si="161"/>
        <v>0</v>
      </c>
      <c r="AF564" s="156">
        <f t="shared" si="161"/>
        <v>0</v>
      </c>
      <c r="AG564" s="156">
        <f t="shared" si="161"/>
        <v>0</v>
      </c>
      <c r="AH564" s="156">
        <f t="shared" si="161"/>
        <v>0</v>
      </c>
      <c r="AI564" s="156">
        <f t="shared" si="161"/>
        <v>0</v>
      </c>
      <c r="AJ564" s="156">
        <f>SUM(P564:AI564)</f>
        <v>0</v>
      </c>
      <c r="AK564" s="148" t="s">
        <v>391</v>
      </c>
    </row>
    <row r="565" spans="1:41" ht="14.45" thickBot="1">
      <c r="A565" s="634" t="str">
        <f>"Green Replacement "&amp;A557</f>
        <v>Green Replacement Foundation</v>
      </c>
      <c r="B565" s="635"/>
      <c r="C565" s="635"/>
      <c r="D565" s="635"/>
      <c r="E565" s="635"/>
      <c r="F565" s="635"/>
      <c r="G565" s="202">
        <f>G564</f>
        <v>0</v>
      </c>
      <c r="H565" s="204">
        <f>H564</f>
        <v>0</v>
      </c>
      <c r="I565" s="455">
        <v>0</v>
      </c>
      <c r="J565" s="161">
        <f>G565*I565</f>
        <v>0</v>
      </c>
      <c r="K565" s="629"/>
      <c r="L565" s="630"/>
      <c r="M565" s="661"/>
      <c r="N565" s="633"/>
      <c r="O565" s="159">
        <f>IF($B$560=0,J565,0)</f>
        <v>0</v>
      </c>
      <c r="P565" s="156">
        <f t="shared" ref="P565:AI565" si="162">IF(OR(($B$560+YEAR($I$1))=P562,($B$558+$B$560+YEAR($I$1))=P562,($B$558*2+$B$560+YEAR($I$1))=P562,($B$558*3+$B$560+YEAR($I$1))=P562,($B$558*4+$B$560+YEAR($I$1))=P562,($B$558*5+$B$560+YEAR($I$1))=P562),$G$565*$I$565,0)</f>
        <v>0</v>
      </c>
      <c r="Q565" s="156">
        <f t="shared" si="162"/>
        <v>0</v>
      </c>
      <c r="R565" s="156">
        <f t="shared" si="162"/>
        <v>0</v>
      </c>
      <c r="S565" s="156">
        <f t="shared" si="162"/>
        <v>0</v>
      </c>
      <c r="T565" s="156">
        <f t="shared" si="162"/>
        <v>0</v>
      </c>
      <c r="U565" s="156">
        <f t="shared" si="162"/>
        <v>0</v>
      </c>
      <c r="V565" s="156">
        <f t="shared" si="162"/>
        <v>0</v>
      </c>
      <c r="W565" s="156">
        <f t="shared" si="162"/>
        <v>0</v>
      </c>
      <c r="X565" s="156">
        <f t="shared" si="162"/>
        <v>0</v>
      </c>
      <c r="Y565" s="156">
        <f t="shared" si="162"/>
        <v>0</v>
      </c>
      <c r="Z565" s="156">
        <f t="shared" si="162"/>
        <v>0</v>
      </c>
      <c r="AA565" s="156">
        <f t="shared" si="162"/>
        <v>0</v>
      </c>
      <c r="AB565" s="156">
        <f t="shared" si="162"/>
        <v>0</v>
      </c>
      <c r="AC565" s="156">
        <f t="shared" si="162"/>
        <v>0</v>
      </c>
      <c r="AD565" s="156">
        <f t="shared" si="162"/>
        <v>0</v>
      </c>
      <c r="AE565" s="156">
        <f t="shared" si="162"/>
        <v>0</v>
      </c>
      <c r="AF565" s="156">
        <f t="shared" si="162"/>
        <v>0</v>
      </c>
      <c r="AG565" s="156">
        <f t="shared" si="162"/>
        <v>0</v>
      </c>
      <c r="AH565" s="156">
        <f t="shared" si="162"/>
        <v>0</v>
      </c>
      <c r="AI565" s="156">
        <f t="shared" si="162"/>
        <v>0</v>
      </c>
      <c r="AJ565" s="156">
        <f>SUM(P565:AI565)</f>
        <v>0</v>
      </c>
      <c r="AK565" s="183">
        <f>IF((AJ565-AJ564)&lt;0,0,(AJ565-AJ564))</f>
        <v>0</v>
      </c>
      <c r="AL565" s="183"/>
      <c r="AM565" s="183"/>
      <c r="AN565" s="183"/>
      <c r="AO565" s="183"/>
    </row>
    <row r="566" spans="1:41" ht="13.15" customHeight="1" thickBot="1"/>
    <row r="567" spans="1:41" ht="14.45" thickBot="1">
      <c r="A567" s="640" t="s">
        <v>484</v>
      </c>
      <c r="B567" s="641"/>
      <c r="C567" s="641"/>
      <c r="D567" s="641"/>
      <c r="E567" s="641"/>
      <c r="F567" s="641"/>
      <c r="G567" s="641"/>
      <c r="H567" s="641"/>
      <c r="I567" s="641"/>
      <c r="J567" s="641"/>
      <c r="K567" s="641"/>
      <c r="L567" s="641"/>
      <c r="M567" s="641"/>
      <c r="N567" s="642"/>
    </row>
    <row r="568" spans="1:41" ht="15">
      <c r="A568" s="164" t="s">
        <v>351</v>
      </c>
      <c r="B568" s="450">
        <v>17</v>
      </c>
      <c r="C568" s="165"/>
      <c r="D568" s="662" t="s">
        <v>272</v>
      </c>
      <c r="E568" s="663"/>
      <c r="F568" s="649"/>
      <c r="G568" s="650"/>
      <c r="H568" s="650"/>
      <c r="I568" s="650"/>
      <c r="J568" s="650"/>
      <c r="K568" s="650"/>
      <c r="L568" s="650"/>
      <c r="M568" s="650"/>
      <c r="N568" s="651"/>
    </row>
    <row r="569" spans="1:41" ht="15.6" thickBot="1">
      <c r="A569" s="163" t="s">
        <v>353</v>
      </c>
      <c r="B569" s="451">
        <v>1999</v>
      </c>
      <c r="C569" s="162"/>
      <c r="D569" s="664"/>
      <c r="E569" s="665"/>
      <c r="F569" s="652"/>
      <c r="G569" s="653"/>
      <c r="H569" s="653"/>
      <c r="I569" s="653"/>
      <c r="J569" s="653"/>
      <c r="K569" s="653"/>
      <c r="L569" s="653"/>
      <c r="M569" s="653"/>
      <c r="N569" s="654"/>
    </row>
    <row r="570" spans="1:41" ht="15.6" thickBot="1">
      <c r="A570" s="171" t="s">
        <v>355</v>
      </c>
      <c r="B570" s="172">
        <f>IF(B568-((YEAR(I1))-B569)&gt;0,(B568-((YEAR(I1))-B569)),0)</f>
        <v>6</v>
      </c>
      <c r="C570" s="173"/>
      <c r="D570" s="666"/>
      <c r="E570" s="667"/>
      <c r="F570" s="643"/>
      <c r="G570" s="644"/>
      <c r="H570" s="644"/>
      <c r="I570" s="644"/>
      <c r="J570" s="644"/>
      <c r="K570" s="644"/>
      <c r="L570" s="644"/>
      <c r="M570" s="644"/>
      <c r="N570" s="645"/>
      <c r="O570" s="640" t="str">
        <f>A567</f>
        <v>Foundation Waterproofing</v>
      </c>
      <c r="P570" s="641"/>
      <c r="Q570" s="641"/>
      <c r="R570" s="641"/>
      <c r="S570" s="641"/>
      <c r="T570" s="641"/>
      <c r="U570" s="641"/>
      <c r="V570" s="641"/>
      <c r="W570" s="641"/>
      <c r="X570" s="641"/>
      <c r="Y570" s="642"/>
      <c r="Z570" s="640" t="str">
        <f>A567</f>
        <v>Foundation Waterproofing</v>
      </c>
      <c r="AA570" s="641"/>
      <c r="AB570" s="641"/>
      <c r="AC570" s="641"/>
      <c r="AD570" s="641"/>
      <c r="AE570" s="641"/>
      <c r="AF570" s="641"/>
      <c r="AG570" s="641"/>
      <c r="AH570" s="641"/>
      <c r="AI570" s="641"/>
      <c r="AJ570" s="642"/>
    </row>
    <row r="571" spans="1:41">
      <c r="A571" s="646" t="s">
        <v>357</v>
      </c>
      <c r="B571" s="647"/>
      <c r="C571" s="647"/>
      <c r="D571" s="636"/>
      <c r="E571" s="636"/>
      <c r="F571" s="636"/>
      <c r="G571" s="636" t="s">
        <v>358</v>
      </c>
      <c r="H571" s="636" t="s">
        <v>359</v>
      </c>
      <c r="I571" s="636" t="s">
        <v>360</v>
      </c>
      <c r="J571" s="636" t="s">
        <v>361</v>
      </c>
      <c r="K571" s="636" t="s">
        <v>362</v>
      </c>
      <c r="L571" s="636" t="s">
        <v>363</v>
      </c>
      <c r="M571" s="636" t="s">
        <v>364</v>
      </c>
      <c r="N571" s="638" t="s">
        <v>365</v>
      </c>
      <c r="O571" s="672" t="s">
        <v>366</v>
      </c>
      <c r="P571" s="167" t="s">
        <v>367</v>
      </c>
      <c r="Q571" s="167" t="s">
        <v>368</v>
      </c>
      <c r="R571" s="167" t="s">
        <v>369</v>
      </c>
      <c r="S571" s="167" t="s">
        <v>370</v>
      </c>
      <c r="T571" s="167" t="s">
        <v>371</v>
      </c>
      <c r="U571" s="167" t="s">
        <v>372</v>
      </c>
      <c r="V571" s="167" t="s">
        <v>373</v>
      </c>
      <c r="W571" s="167" t="s">
        <v>374</v>
      </c>
      <c r="X571" s="167" t="s">
        <v>375</v>
      </c>
      <c r="Y571" s="168" t="s">
        <v>376</v>
      </c>
      <c r="Z571" s="178" t="s">
        <v>377</v>
      </c>
      <c r="AA571" s="179" t="s">
        <v>378</v>
      </c>
      <c r="AB571" s="179" t="s">
        <v>379</v>
      </c>
      <c r="AC571" s="179" t="s">
        <v>380</v>
      </c>
      <c r="AD571" s="179" t="s">
        <v>381</v>
      </c>
      <c r="AE571" s="179" t="s">
        <v>382</v>
      </c>
      <c r="AF571" s="179" t="s">
        <v>383</v>
      </c>
      <c r="AG571" s="179" t="s">
        <v>384</v>
      </c>
      <c r="AH571" s="179" t="s">
        <v>385</v>
      </c>
      <c r="AI571" s="180" t="s">
        <v>386</v>
      </c>
      <c r="AJ571" s="674" t="s">
        <v>387</v>
      </c>
    </row>
    <row r="572" spans="1:41">
      <c r="A572" s="648"/>
      <c r="B572" s="637"/>
      <c r="C572" s="637"/>
      <c r="D572" s="637"/>
      <c r="E572" s="637"/>
      <c r="F572" s="637"/>
      <c r="G572" s="637"/>
      <c r="H572" s="637"/>
      <c r="I572" s="637"/>
      <c r="J572" s="637"/>
      <c r="K572" s="637"/>
      <c r="L572" s="637"/>
      <c r="M572" s="637"/>
      <c r="N572" s="639"/>
      <c r="O572" s="673"/>
      <c r="P572" s="166">
        <f>YEAR($I$1)+1</f>
        <v>2011</v>
      </c>
      <c r="Q572" s="166">
        <f>YEAR($I$1)+2</f>
        <v>2012</v>
      </c>
      <c r="R572" s="166">
        <f>YEAR($I$1)+3</f>
        <v>2013</v>
      </c>
      <c r="S572" s="166">
        <f>YEAR($I$1)+4</f>
        <v>2014</v>
      </c>
      <c r="T572" s="166">
        <f>YEAR($I$1)+5</f>
        <v>2015</v>
      </c>
      <c r="U572" s="166">
        <f>YEAR($I$1)+6</f>
        <v>2016</v>
      </c>
      <c r="V572" s="166">
        <f>YEAR($I$1)+7</f>
        <v>2017</v>
      </c>
      <c r="W572" s="166">
        <f>YEAR($I$1)+8</f>
        <v>2018</v>
      </c>
      <c r="X572" s="166">
        <f>YEAR($I$1)+9</f>
        <v>2019</v>
      </c>
      <c r="Y572" s="169">
        <f>YEAR($I$1)+10</f>
        <v>2020</v>
      </c>
      <c r="Z572" s="174">
        <f>YEAR($I$1)+11</f>
        <v>2021</v>
      </c>
      <c r="AA572" s="166">
        <f>YEAR($I$1)+12</f>
        <v>2022</v>
      </c>
      <c r="AB572" s="166">
        <f>YEAR($I$1)+13</f>
        <v>2023</v>
      </c>
      <c r="AC572" s="166">
        <f>YEAR($I$1)+14</f>
        <v>2024</v>
      </c>
      <c r="AD572" s="166">
        <f>YEAR($I$1)+15</f>
        <v>2025</v>
      </c>
      <c r="AE572" s="166">
        <f>YEAR($I$1)+16</f>
        <v>2026</v>
      </c>
      <c r="AF572" s="166">
        <f>YEAR($I$1)+17</f>
        <v>2027</v>
      </c>
      <c r="AG572" s="166">
        <f>YEAR($I$1)+18</f>
        <v>2028</v>
      </c>
      <c r="AH572" s="166">
        <f>YEAR($I$1)+19</f>
        <v>2029</v>
      </c>
      <c r="AI572" s="175">
        <f>YEAR($I$1)+20</f>
        <v>2030</v>
      </c>
      <c r="AJ572" s="675"/>
    </row>
    <row r="573" spans="1:41" hidden="1">
      <c r="A573" s="623" t="str">
        <f>"Existing "&amp;A567</f>
        <v>Existing Foundation Waterproofing</v>
      </c>
      <c r="B573" s="624"/>
      <c r="C573" s="624"/>
      <c r="D573" s="624"/>
      <c r="E573" s="624"/>
      <c r="F573" s="624"/>
      <c r="G573" s="170"/>
      <c r="H573" s="154"/>
      <c r="I573" s="155">
        <v>0</v>
      </c>
      <c r="J573" s="156">
        <f>G573*I573</f>
        <v>0</v>
      </c>
      <c r="K573" s="625" t="s">
        <v>390</v>
      </c>
      <c r="L573" s="626"/>
      <c r="M573" s="659" t="str">
        <f>IF(OR(ISERROR(B569+B568*(1-(Controls!$B$28))),(B569+B568*(1-(Controls!$B$28)))=0),"",IF((B569+B568*(1-(Controls!$B$28)))&lt;=StartInput!$F$25,"Replace","Evaluate"))</f>
        <v>Evaluate</v>
      </c>
      <c r="N573" s="631" t="s">
        <v>205</v>
      </c>
      <c r="O573" s="159">
        <f>IF($B$570=0,J573,0)</f>
        <v>0</v>
      </c>
      <c r="P573" s="156">
        <f t="shared" ref="P573:AI573" si="163">IF(OR(($B$570+YEAR($I$1))=P572,($B$568+$B$570+YEAR($I$1))=P572,($B$568*2+$B$570+YEAR($I$1))=P572,($B$568*3+$B$570+YEAR($I$1))=P572,($B$568*4+$B$570+YEAR($I$1))=P572,($B$568*5+$B$570+YEAR($I$1))=P572),$G$573*$I$573,0)</f>
        <v>0</v>
      </c>
      <c r="Q573" s="156">
        <f t="shared" si="163"/>
        <v>0</v>
      </c>
      <c r="R573" s="156">
        <f t="shared" si="163"/>
        <v>0</v>
      </c>
      <c r="S573" s="156">
        <f t="shared" si="163"/>
        <v>0</v>
      </c>
      <c r="T573" s="156">
        <f t="shared" si="163"/>
        <v>0</v>
      </c>
      <c r="U573" s="156">
        <f t="shared" si="163"/>
        <v>0</v>
      </c>
      <c r="V573" s="156">
        <f t="shared" si="163"/>
        <v>0</v>
      </c>
      <c r="W573" s="156">
        <f t="shared" si="163"/>
        <v>0</v>
      </c>
      <c r="X573" s="156">
        <f t="shared" si="163"/>
        <v>0</v>
      </c>
      <c r="Y573" s="156">
        <f t="shared" si="163"/>
        <v>0</v>
      </c>
      <c r="Z573" s="156">
        <f t="shared" si="163"/>
        <v>0</v>
      </c>
      <c r="AA573" s="156">
        <f t="shared" si="163"/>
        <v>0</v>
      </c>
      <c r="AB573" s="156">
        <f t="shared" si="163"/>
        <v>0</v>
      </c>
      <c r="AC573" s="156">
        <f t="shared" si="163"/>
        <v>0</v>
      </c>
      <c r="AD573" s="156">
        <f t="shared" si="163"/>
        <v>0</v>
      </c>
      <c r="AE573" s="156">
        <f t="shared" si="163"/>
        <v>0</v>
      </c>
      <c r="AF573" s="156">
        <f t="shared" si="163"/>
        <v>0</v>
      </c>
      <c r="AG573" s="156">
        <f t="shared" si="163"/>
        <v>0</v>
      </c>
      <c r="AH573" s="156">
        <f t="shared" si="163"/>
        <v>0</v>
      </c>
      <c r="AI573" s="156">
        <f t="shared" si="163"/>
        <v>0</v>
      </c>
      <c r="AJ573" s="156">
        <f>SUM(P573:AI573)</f>
        <v>0</v>
      </c>
    </row>
    <row r="574" spans="1:41">
      <c r="A574" s="623" t="str">
        <f>"Standard "&amp;A567</f>
        <v>Standard Foundation Waterproofing</v>
      </c>
      <c r="B574" s="624"/>
      <c r="C574" s="624"/>
      <c r="D574" s="624"/>
      <c r="E574" s="624"/>
      <c r="F574" s="624"/>
      <c r="G574" s="452">
        <v>0</v>
      </c>
      <c r="H574" s="459"/>
      <c r="I574" s="454">
        <v>0</v>
      </c>
      <c r="J574" s="156">
        <f>G574*I574</f>
        <v>0</v>
      </c>
      <c r="K574" s="627"/>
      <c r="L574" s="628"/>
      <c r="M574" s="660"/>
      <c r="N574" s="632"/>
      <c r="O574" s="159">
        <f>IF($B$570=0,J574,0)</f>
        <v>0</v>
      </c>
      <c r="P574" s="156">
        <f t="shared" ref="P574:AI574" si="164">IF(OR(($B$570+YEAR($I$1))=P572,($B$568+$B$570+YEAR($I$1))=P572,($B$568*2+$B$570+YEAR($I$1))=P572,($B$568*3+$B$570+YEAR($I$1))=P572,($B$568*4+$B$570+YEAR($I$1))=P572,($B$568*5+$B$570+YEAR($I$1))=P572),$G$574*$I$574,0)</f>
        <v>0</v>
      </c>
      <c r="Q574" s="156">
        <f t="shared" si="164"/>
        <v>0</v>
      </c>
      <c r="R574" s="156">
        <f t="shared" si="164"/>
        <v>0</v>
      </c>
      <c r="S574" s="156">
        <f t="shared" si="164"/>
        <v>0</v>
      </c>
      <c r="T574" s="156">
        <f t="shared" si="164"/>
        <v>0</v>
      </c>
      <c r="U574" s="156">
        <f t="shared" si="164"/>
        <v>0</v>
      </c>
      <c r="V574" s="156">
        <f t="shared" si="164"/>
        <v>0</v>
      </c>
      <c r="W574" s="156">
        <f t="shared" si="164"/>
        <v>0</v>
      </c>
      <c r="X574" s="156">
        <f t="shared" si="164"/>
        <v>0</v>
      </c>
      <c r="Y574" s="156">
        <f t="shared" si="164"/>
        <v>0</v>
      </c>
      <c r="Z574" s="156">
        <f t="shared" si="164"/>
        <v>0</v>
      </c>
      <c r="AA574" s="156">
        <f t="shared" si="164"/>
        <v>0</v>
      </c>
      <c r="AB574" s="156">
        <f t="shared" si="164"/>
        <v>0</v>
      </c>
      <c r="AC574" s="156">
        <f t="shared" si="164"/>
        <v>0</v>
      </c>
      <c r="AD574" s="156">
        <f t="shared" si="164"/>
        <v>0</v>
      </c>
      <c r="AE574" s="156">
        <f t="shared" si="164"/>
        <v>0</v>
      </c>
      <c r="AF574" s="156">
        <f t="shared" si="164"/>
        <v>0</v>
      </c>
      <c r="AG574" s="156">
        <f t="shared" si="164"/>
        <v>0</v>
      </c>
      <c r="AH574" s="156">
        <f t="shared" si="164"/>
        <v>0</v>
      </c>
      <c r="AI574" s="156">
        <f t="shared" si="164"/>
        <v>0</v>
      </c>
      <c r="AJ574" s="156">
        <f>SUM(P574:AI574)</f>
        <v>0</v>
      </c>
      <c r="AK574" s="148" t="s">
        <v>391</v>
      </c>
    </row>
    <row r="575" spans="1:41" ht="14.45" thickBot="1">
      <c r="A575" s="634" t="str">
        <f>"Green Replacement "&amp;A567</f>
        <v>Green Replacement Foundation Waterproofing</v>
      </c>
      <c r="B575" s="635"/>
      <c r="C575" s="635"/>
      <c r="D575" s="635"/>
      <c r="E575" s="635"/>
      <c r="F575" s="635"/>
      <c r="G575" s="202">
        <f>G574</f>
        <v>0</v>
      </c>
      <c r="H575" s="204">
        <f>H574</f>
        <v>0</v>
      </c>
      <c r="I575" s="455">
        <v>0</v>
      </c>
      <c r="J575" s="161">
        <f>G575*I575</f>
        <v>0</v>
      </c>
      <c r="K575" s="629"/>
      <c r="L575" s="630"/>
      <c r="M575" s="661"/>
      <c r="N575" s="633"/>
      <c r="O575" s="159">
        <f>IF($B$570=0,J575,0)</f>
        <v>0</v>
      </c>
      <c r="P575" s="156">
        <f t="shared" ref="P575:AI575" si="165">IF(OR(($B$570+YEAR($I$1))=P572,($B$568+$B$570+YEAR($I$1))=P572,($B$568*2+$B$570+YEAR($I$1))=P572,($B$568*3+$B$570+YEAR($I$1))=P572,($B$568*4+$B$570+YEAR($I$1))=P572,($B$568*5+$B$570+YEAR($I$1))=P572),$G$575*$I$575,0)</f>
        <v>0</v>
      </c>
      <c r="Q575" s="156">
        <f t="shared" si="165"/>
        <v>0</v>
      </c>
      <c r="R575" s="156">
        <f t="shared" si="165"/>
        <v>0</v>
      </c>
      <c r="S575" s="156">
        <f t="shared" si="165"/>
        <v>0</v>
      </c>
      <c r="T575" s="156">
        <f t="shared" si="165"/>
        <v>0</v>
      </c>
      <c r="U575" s="156">
        <f t="shared" si="165"/>
        <v>0</v>
      </c>
      <c r="V575" s="156">
        <f t="shared" si="165"/>
        <v>0</v>
      </c>
      <c r="W575" s="156">
        <f t="shared" si="165"/>
        <v>0</v>
      </c>
      <c r="X575" s="156">
        <f t="shared" si="165"/>
        <v>0</v>
      </c>
      <c r="Y575" s="156">
        <f t="shared" si="165"/>
        <v>0</v>
      </c>
      <c r="Z575" s="156">
        <f t="shared" si="165"/>
        <v>0</v>
      </c>
      <c r="AA575" s="156">
        <f t="shared" si="165"/>
        <v>0</v>
      </c>
      <c r="AB575" s="156">
        <f t="shared" si="165"/>
        <v>0</v>
      </c>
      <c r="AC575" s="156">
        <f t="shared" si="165"/>
        <v>0</v>
      </c>
      <c r="AD575" s="156">
        <f t="shared" si="165"/>
        <v>0</v>
      </c>
      <c r="AE575" s="156">
        <f t="shared" si="165"/>
        <v>0</v>
      </c>
      <c r="AF575" s="156">
        <f t="shared" si="165"/>
        <v>0</v>
      </c>
      <c r="AG575" s="156">
        <f t="shared" si="165"/>
        <v>0</v>
      </c>
      <c r="AH575" s="156">
        <f t="shared" si="165"/>
        <v>0</v>
      </c>
      <c r="AI575" s="156">
        <f t="shared" si="165"/>
        <v>0</v>
      </c>
      <c r="AJ575" s="156">
        <f>SUM(P575:AI575)</f>
        <v>0</v>
      </c>
      <c r="AK575" s="183">
        <f>IF((AJ575-AJ574)&lt;0,0,(AJ575-AJ574))</f>
        <v>0</v>
      </c>
      <c r="AL575" s="183"/>
      <c r="AM575" s="183"/>
      <c r="AN575" s="183"/>
      <c r="AO575" s="183"/>
    </row>
    <row r="576" spans="1:41" ht="13.15" customHeight="1" thickBot="1"/>
    <row r="577" spans="1:41" ht="14.45" thickBot="1">
      <c r="A577" s="640" t="s">
        <v>485</v>
      </c>
      <c r="B577" s="641"/>
      <c r="C577" s="641"/>
      <c r="D577" s="641"/>
      <c r="E577" s="641"/>
      <c r="F577" s="641"/>
      <c r="G577" s="641"/>
      <c r="H577" s="641"/>
      <c r="I577" s="641"/>
      <c r="J577" s="641"/>
      <c r="K577" s="641"/>
      <c r="L577" s="641"/>
      <c r="M577" s="641"/>
      <c r="N577" s="642"/>
    </row>
    <row r="578" spans="1:41" ht="15">
      <c r="A578" s="164" t="s">
        <v>351</v>
      </c>
      <c r="B578" s="450">
        <v>18</v>
      </c>
      <c r="C578" s="165"/>
      <c r="D578" s="662" t="s">
        <v>272</v>
      </c>
      <c r="E578" s="663"/>
      <c r="F578" s="649"/>
      <c r="G578" s="650"/>
      <c r="H578" s="650"/>
      <c r="I578" s="650"/>
      <c r="J578" s="650"/>
      <c r="K578" s="650"/>
      <c r="L578" s="650"/>
      <c r="M578" s="650"/>
      <c r="N578" s="651"/>
    </row>
    <row r="579" spans="1:41" ht="15.6" thickBot="1">
      <c r="A579" s="163" t="s">
        <v>353</v>
      </c>
      <c r="B579" s="451">
        <v>1999</v>
      </c>
      <c r="C579" s="162"/>
      <c r="D579" s="664"/>
      <c r="E579" s="665"/>
      <c r="F579" s="652"/>
      <c r="G579" s="653"/>
      <c r="H579" s="653"/>
      <c r="I579" s="653"/>
      <c r="J579" s="653"/>
      <c r="K579" s="653"/>
      <c r="L579" s="653"/>
      <c r="M579" s="653"/>
      <c r="N579" s="654"/>
    </row>
    <row r="580" spans="1:41" ht="15.6" thickBot="1">
      <c r="A580" s="171" t="s">
        <v>355</v>
      </c>
      <c r="B580" s="172">
        <f>IF(B578-((YEAR(I1))-B579)&gt;0,(B578-((YEAR(I1))-B579)),0)</f>
        <v>7</v>
      </c>
      <c r="C580" s="173"/>
      <c r="D580" s="666"/>
      <c r="E580" s="667"/>
      <c r="F580" s="643"/>
      <c r="G580" s="644"/>
      <c r="H580" s="644"/>
      <c r="I580" s="644"/>
      <c r="J580" s="644"/>
      <c r="K580" s="644"/>
      <c r="L580" s="644"/>
      <c r="M580" s="644"/>
      <c r="N580" s="645"/>
      <c r="O580" s="640" t="str">
        <f>A577</f>
        <v>Building Slab</v>
      </c>
      <c r="P580" s="641"/>
      <c r="Q580" s="641"/>
      <c r="R580" s="641"/>
      <c r="S580" s="641"/>
      <c r="T580" s="641"/>
      <c r="U580" s="641"/>
      <c r="V580" s="641"/>
      <c r="W580" s="641"/>
      <c r="X580" s="641"/>
      <c r="Y580" s="642"/>
      <c r="Z580" s="640" t="str">
        <f>A577</f>
        <v>Building Slab</v>
      </c>
      <c r="AA580" s="641"/>
      <c r="AB580" s="641"/>
      <c r="AC580" s="641"/>
      <c r="AD580" s="641"/>
      <c r="AE580" s="641"/>
      <c r="AF580" s="641"/>
      <c r="AG580" s="641"/>
      <c r="AH580" s="641"/>
      <c r="AI580" s="641"/>
      <c r="AJ580" s="642"/>
    </row>
    <row r="581" spans="1:41">
      <c r="A581" s="646" t="s">
        <v>357</v>
      </c>
      <c r="B581" s="647"/>
      <c r="C581" s="647"/>
      <c r="D581" s="636"/>
      <c r="E581" s="636"/>
      <c r="F581" s="636"/>
      <c r="G581" s="636" t="s">
        <v>358</v>
      </c>
      <c r="H581" s="636" t="s">
        <v>359</v>
      </c>
      <c r="I581" s="636" t="s">
        <v>360</v>
      </c>
      <c r="J581" s="636" t="s">
        <v>361</v>
      </c>
      <c r="K581" s="636" t="s">
        <v>362</v>
      </c>
      <c r="L581" s="636" t="s">
        <v>363</v>
      </c>
      <c r="M581" s="636" t="s">
        <v>364</v>
      </c>
      <c r="N581" s="638" t="s">
        <v>365</v>
      </c>
      <c r="O581" s="672" t="s">
        <v>366</v>
      </c>
      <c r="P581" s="167" t="s">
        <v>367</v>
      </c>
      <c r="Q581" s="167" t="s">
        <v>368</v>
      </c>
      <c r="R581" s="167" t="s">
        <v>369</v>
      </c>
      <c r="S581" s="167" t="s">
        <v>370</v>
      </c>
      <c r="T581" s="167" t="s">
        <v>371</v>
      </c>
      <c r="U581" s="167" t="s">
        <v>372</v>
      </c>
      <c r="V581" s="167" t="s">
        <v>373</v>
      </c>
      <c r="W581" s="167" t="s">
        <v>374</v>
      </c>
      <c r="X581" s="167" t="s">
        <v>375</v>
      </c>
      <c r="Y581" s="168" t="s">
        <v>376</v>
      </c>
      <c r="Z581" s="178" t="s">
        <v>377</v>
      </c>
      <c r="AA581" s="179" t="s">
        <v>378</v>
      </c>
      <c r="AB581" s="179" t="s">
        <v>379</v>
      </c>
      <c r="AC581" s="179" t="s">
        <v>380</v>
      </c>
      <c r="AD581" s="179" t="s">
        <v>381</v>
      </c>
      <c r="AE581" s="179" t="s">
        <v>382</v>
      </c>
      <c r="AF581" s="179" t="s">
        <v>383</v>
      </c>
      <c r="AG581" s="179" t="s">
        <v>384</v>
      </c>
      <c r="AH581" s="179" t="s">
        <v>385</v>
      </c>
      <c r="AI581" s="180" t="s">
        <v>386</v>
      </c>
      <c r="AJ581" s="674" t="s">
        <v>387</v>
      </c>
    </row>
    <row r="582" spans="1:41">
      <c r="A582" s="648"/>
      <c r="B582" s="637"/>
      <c r="C582" s="637"/>
      <c r="D582" s="637"/>
      <c r="E582" s="637"/>
      <c r="F582" s="637"/>
      <c r="G582" s="637"/>
      <c r="H582" s="637"/>
      <c r="I582" s="637"/>
      <c r="J582" s="637"/>
      <c r="K582" s="637"/>
      <c r="L582" s="637"/>
      <c r="M582" s="637"/>
      <c r="N582" s="639"/>
      <c r="O582" s="673"/>
      <c r="P582" s="166">
        <f>YEAR($I$1)+1</f>
        <v>2011</v>
      </c>
      <c r="Q582" s="166">
        <f>YEAR($I$1)+2</f>
        <v>2012</v>
      </c>
      <c r="R582" s="166">
        <f>YEAR($I$1)+3</f>
        <v>2013</v>
      </c>
      <c r="S582" s="166">
        <f>YEAR($I$1)+4</f>
        <v>2014</v>
      </c>
      <c r="T582" s="166">
        <f>YEAR($I$1)+5</f>
        <v>2015</v>
      </c>
      <c r="U582" s="166">
        <f>YEAR($I$1)+6</f>
        <v>2016</v>
      </c>
      <c r="V582" s="166">
        <f>YEAR($I$1)+7</f>
        <v>2017</v>
      </c>
      <c r="W582" s="166">
        <f>YEAR($I$1)+8</f>
        <v>2018</v>
      </c>
      <c r="X582" s="166">
        <f>YEAR($I$1)+9</f>
        <v>2019</v>
      </c>
      <c r="Y582" s="169">
        <f>YEAR($I$1)+10</f>
        <v>2020</v>
      </c>
      <c r="Z582" s="174">
        <f>YEAR($I$1)+11</f>
        <v>2021</v>
      </c>
      <c r="AA582" s="166">
        <f>YEAR($I$1)+12</f>
        <v>2022</v>
      </c>
      <c r="AB582" s="166">
        <f>YEAR($I$1)+13</f>
        <v>2023</v>
      </c>
      <c r="AC582" s="166">
        <f>YEAR($I$1)+14</f>
        <v>2024</v>
      </c>
      <c r="AD582" s="166">
        <f>YEAR($I$1)+15</f>
        <v>2025</v>
      </c>
      <c r="AE582" s="166">
        <f>YEAR($I$1)+16</f>
        <v>2026</v>
      </c>
      <c r="AF582" s="166">
        <f>YEAR($I$1)+17</f>
        <v>2027</v>
      </c>
      <c r="AG582" s="166">
        <f>YEAR($I$1)+18</f>
        <v>2028</v>
      </c>
      <c r="AH582" s="166">
        <f>YEAR($I$1)+19</f>
        <v>2029</v>
      </c>
      <c r="AI582" s="175">
        <f>YEAR($I$1)+20</f>
        <v>2030</v>
      </c>
      <c r="AJ582" s="675"/>
    </row>
    <row r="583" spans="1:41" hidden="1">
      <c r="A583" s="623" t="str">
        <f>"Existing "&amp;A577</f>
        <v>Existing Building Slab</v>
      </c>
      <c r="B583" s="624"/>
      <c r="C583" s="624"/>
      <c r="D583" s="624"/>
      <c r="E583" s="624"/>
      <c r="F583" s="624"/>
      <c r="G583" s="170"/>
      <c r="H583" s="154"/>
      <c r="I583" s="155">
        <v>0</v>
      </c>
      <c r="J583" s="156">
        <f>G583*I583</f>
        <v>0</v>
      </c>
      <c r="K583" s="625" t="s">
        <v>390</v>
      </c>
      <c r="L583" s="626"/>
      <c r="M583" s="659" t="str">
        <f>IF(OR(ISERROR(B579+B578*(1-(Controls!$B$28))),(B579+B578*(1-(Controls!$B$28)))=0),"",IF((B579+B578*(1-(Controls!$B$28)))&lt;=StartInput!$F$25,"Replace","Evaluate"))</f>
        <v>Evaluate</v>
      </c>
      <c r="N583" s="631" t="s">
        <v>205</v>
      </c>
      <c r="O583" s="159">
        <f>IF($B$580=0,J583,0)</f>
        <v>0</v>
      </c>
      <c r="P583" s="156">
        <f t="shared" ref="P583:AI583" si="166">IF(OR(($B$580+YEAR($I$1))=P582,($B$578+$B$580+YEAR($I$1))=P582,($B$578*2+$B$580+YEAR($I$1))=P582,($B$578*3+$B$580+YEAR($I$1))=P582,($B$578*4+$B$580+YEAR($I$1))=P582,($B$578*5+$B$580+YEAR($I$1))=P582),$G$583*$I$583,0)</f>
        <v>0</v>
      </c>
      <c r="Q583" s="156">
        <f t="shared" si="166"/>
        <v>0</v>
      </c>
      <c r="R583" s="156">
        <f t="shared" si="166"/>
        <v>0</v>
      </c>
      <c r="S583" s="156">
        <f t="shared" si="166"/>
        <v>0</v>
      </c>
      <c r="T583" s="156">
        <f t="shared" si="166"/>
        <v>0</v>
      </c>
      <c r="U583" s="156">
        <f t="shared" si="166"/>
        <v>0</v>
      </c>
      <c r="V583" s="156">
        <f t="shared" si="166"/>
        <v>0</v>
      </c>
      <c r="W583" s="156">
        <f t="shared" si="166"/>
        <v>0</v>
      </c>
      <c r="X583" s="156">
        <f t="shared" si="166"/>
        <v>0</v>
      </c>
      <c r="Y583" s="156">
        <f t="shared" si="166"/>
        <v>0</v>
      </c>
      <c r="Z583" s="156">
        <f t="shared" si="166"/>
        <v>0</v>
      </c>
      <c r="AA583" s="156">
        <f t="shared" si="166"/>
        <v>0</v>
      </c>
      <c r="AB583" s="156">
        <f t="shared" si="166"/>
        <v>0</v>
      </c>
      <c r="AC583" s="156">
        <f t="shared" si="166"/>
        <v>0</v>
      </c>
      <c r="AD583" s="156">
        <f t="shared" si="166"/>
        <v>0</v>
      </c>
      <c r="AE583" s="156">
        <f t="shared" si="166"/>
        <v>0</v>
      </c>
      <c r="AF583" s="156">
        <f t="shared" si="166"/>
        <v>0</v>
      </c>
      <c r="AG583" s="156">
        <f t="shared" si="166"/>
        <v>0</v>
      </c>
      <c r="AH583" s="156">
        <f t="shared" si="166"/>
        <v>0</v>
      </c>
      <c r="AI583" s="156">
        <f t="shared" si="166"/>
        <v>0</v>
      </c>
      <c r="AJ583" s="156">
        <f>SUM(P583:AI583)</f>
        <v>0</v>
      </c>
    </row>
    <row r="584" spans="1:41">
      <c r="A584" s="623" t="str">
        <f>"Standard "&amp;A577</f>
        <v>Standard Building Slab</v>
      </c>
      <c r="B584" s="624"/>
      <c r="C584" s="624"/>
      <c r="D584" s="624"/>
      <c r="E584" s="624"/>
      <c r="F584" s="624"/>
      <c r="G584" s="452">
        <v>0</v>
      </c>
      <c r="H584" s="459"/>
      <c r="I584" s="454">
        <v>0</v>
      </c>
      <c r="J584" s="156">
        <f>G584*I584</f>
        <v>0</v>
      </c>
      <c r="K584" s="627"/>
      <c r="L584" s="628"/>
      <c r="M584" s="660"/>
      <c r="N584" s="632"/>
      <c r="O584" s="159">
        <f>IF($B$580=0,J584,0)</f>
        <v>0</v>
      </c>
      <c r="P584" s="156">
        <f t="shared" ref="P584:AI584" si="167">IF(OR(($B$580+YEAR($I$1))=P582,($B$578+$B$580+YEAR($I$1))=P582,($B$578*2+$B$580+YEAR($I$1))=P582,($B$578*3+$B$580+YEAR($I$1))=P582,($B$578*4+$B$580+YEAR($I$1))=P582,($B$578*5+$B$580+YEAR($I$1))=P582),$G$584*$I$584,0)</f>
        <v>0</v>
      </c>
      <c r="Q584" s="156">
        <f t="shared" si="167"/>
        <v>0</v>
      </c>
      <c r="R584" s="156">
        <f t="shared" si="167"/>
        <v>0</v>
      </c>
      <c r="S584" s="156">
        <f t="shared" si="167"/>
        <v>0</v>
      </c>
      <c r="T584" s="156">
        <f t="shared" si="167"/>
        <v>0</v>
      </c>
      <c r="U584" s="156">
        <f t="shared" si="167"/>
        <v>0</v>
      </c>
      <c r="V584" s="156">
        <f t="shared" si="167"/>
        <v>0</v>
      </c>
      <c r="W584" s="156">
        <f t="shared" si="167"/>
        <v>0</v>
      </c>
      <c r="X584" s="156">
        <f t="shared" si="167"/>
        <v>0</v>
      </c>
      <c r="Y584" s="156">
        <f t="shared" si="167"/>
        <v>0</v>
      </c>
      <c r="Z584" s="156">
        <f t="shared" si="167"/>
        <v>0</v>
      </c>
      <c r="AA584" s="156">
        <f t="shared" si="167"/>
        <v>0</v>
      </c>
      <c r="AB584" s="156">
        <f t="shared" si="167"/>
        <v>0</v>
      </c>
      <c r="AC584" s="156">
        <f t="shared" si="167"/>
        <v>0</v>
      </c>
      <c r="AD584" s="156">
        <f t="shared" si="167"/>
        <v>0</v>
      </c>
      <c r="AE584" s="156">
        <f t="shared" si="167"/>
        <v>0</v>
      </c>
      <c r="AF584" s="156">
        <f t="shared" si="167"/>
        <v>0</v>
      </c>
      <c r="AG584" s="156">
        <f t="shared" si="167"/>
        <v>0</v>
      </c>
      <c r="AH584" s="156">
        <f t="shared" si="167"/>
        <v>0</v>
      </c>
      <c r="AI584" s="156">
        <f t="shared" si="167"/>
        <v>0</v>
      </c>
      <c r="AJ584" s="156">
        <f>SUM(P584:AI584)</f>
        <v>0</v>
      </c>
      <c r="AK584" s="148" t="s">
        <v>391</v>
      </c>
    </row>
    <row r="585" spans="1:41" ht="14.45" thickBot="1">
      <c r="A585" s="634" t="str">
        <f>"Green Replacement "&amp;A577</f>
        <v>Green Replacement Building Slab</v>
      </c>
      <c r="B585" s="635"/>
      <c r="C585" s="635"/>
      <c r="D585" s="635"/>
      <c r="E585" s="635"/>
      <c r="F585" s="635"/>
      <c r="G585" s="202">
        <f>G584</f>
        <v>0</v>
      </c>
      <c r="H585" s="204">
        <f>H584</f>
        <v>0</v>
      </c>
      <c r="I585" s="455">
        <v>0</v>
      </c>
      <c r="J585" s="161">
        <f>G585*I585</f>
        <v>0</v>
      </c>
      <c r="K585" s="629"/>
      <c r="L585" s="630"/>
      <c r="M585" s="661"/>
      <c r="N585" s="633"/>
      <c r="O585" s="159">
        <f>IF($B$580=0,J585,0)</f>
        <v>0</v>
      </c>
      <c r="P585" s="156">
        <f t="shared" ref="P585:AI585" si="168">IF(OR(($B$580+YEAR($I$1))=P582,($B$578+$B$580+YEAR($I$1))=P582,($B$578*2+$B$580+YEAR($I$1))=P582,($B$578*3+$B$580+YEAR($I$1))=P582,($B$578*4+$B$580+YEAR($I$1))=P582,($B$578*5+$B$580+YEAR($I$1))=P582),$G$585*$I$585,0)</f>
        <v>0</v>
      </c>
      <c r="Q585" s="156">
        <f t="shared" si="168"/>
        <v>0</v>
      </c>
      <c r="R585" s="156">
        <f t="shared" si="168"/>
        <v>0</v>
      </c>
      <c r="S585" s="156">
        <f t="shared" si="168"/>
        <v>0</v>
      </c>
      <c r="T585" s="156">
        <f t="shared" si="168"/>
        <v>0</v>
      </c>
      <c r="U585" s="156">
        <f t="shared" si="168"/>
        <v>0</v>
      </c>
      <c r="V585" s="156">
        <f t="shared" si="168"/>
        <v>0</v>
      </c>
      <c r="W585" s="156">
        <f t="shared" si="168"/>
        <v>0</v>
      </c>
      <c r="X585" s="156">
        <f t="shared" si="168"/>
        <v>0</v>
      </c>
      <c r="Y585" s="156">
        <f t="shared" si="168"/>
        <v>0</v>
      </c>
      <c r="Z585" s="156">
        <f t="shared" si="168"/>
        <v>0</v>
      </c>
      <c r="AA585" s="156">
        <f t="shared" si="168"/>
        <v>0</v>
      </c>
      <c r="AB585" s="156">
        <f t="shared" si="168"/>
        <v>0</v>
      </c>
      <c r="AC585" s="156">
        <f t="shared" si="168"/>
        <v>0</v>
      </c>
      <c r="AD585" s="156">
        <f t="shared" si="168"/>
        <v>0</v>
      </c>
      <c r="AE585" s="156">
        <f t="shared" si="168"/>
        <v>0</v>
      </c>
      <c r="AF585" s="156">
        <f t="shared" si="168"/>
        <v>0</v>
      </c>
      <c r="AG585" s="156">
        <f t="shared" si="168"/>
        <v>0</v>
      </c>
      <c r="AH585" s="156">
        <f t="shared" si="168"/>
        <v>0</v>
      </c>
      <c r="AI585" s="156">
        <f t="shared" si="168"/>
        <v>0</v>
      </c>
      <c r="AJ585" s="156">
        <f>SUM(P585:AI585)</f>
        <v>0</v>
      </c>
      <c r="AK585" s="183">
        <f>IF((AJ585-AJ584)&lt;0,0,(AJ585-AJ584))</f>
        <v>0</v>
      </c>
      <c r="AL585" s="183"/>
      <c r="AM585" s="183"/>
      <c r="AN585" s="183"/>
      <c r="AO585" s="183"/>
    </row>
    <row r="586" spans="1:41" ht="13.15" customHeight="1" thickBot="1"/>
    <row r="587" spans="1:41" ht="14.45" thickBot="1">
      <c r="A587" s="689" t="s">
        <v>486</v>
      </c>
      <c r="B587" s="690"/>
      <c r="C587" s="690"/>
      <c r="D587" s="690"/>
      <c r="E587" s="690"/>
      <c r="F587" s="690"/>
      <c r="G587" s="690"/>
      <c r="H587" s="690"/>
      <c r="I587" s="690"/>
      <c r="J587" s="690"/>
      <c r="K587" s="690"/>
      <c r="L587" s="690"/>
      <c r="M587" s="690"/>
      <c r="N587" s="691"/>
    </row>
    <row r="588" spans="1:41" ht="15">
      <c r="A588" s="164" t="s">
        <v>351</v>
      </c>
      <c r="B588" s="450">
        <v>15</v>
      </c>
      <c r="C588" s="165"/>
      <c r="D588" s="662" t="s">
        <v>272</v>
      </c>
      <c r="E588" s="663"/>
      <c r="F588" s="649"/>
      <c r="G588" s="650"/>
      <c r="H588" s="650"/>
      <c r="I588" s="650"/>
      <c r="J588" s="650"/>
      <c r="K588" s="650"/>
      <c r="L588" s="650"/>
      <c r="M588" s="650"/>
      <c r="N588" s="651"/>
    </row>
    <row r="589" spans="1:41" ht="15">
      <c r="A589" s="445" t="s">
        <v>414</v>
      </c>
      <c r="B589" s="457">
        <v>2007</v>
      </c>
      <c r="C589" s="162"/>
      <c r="D589" s="664"/>
      <c r="E589" s="665"/>
      <c r="F589" s="652"/>
      <c r="G589" s="653"/>
      <c r="H589" s="653"/>
      <c r="I589" s="653"/>
      <c r="J589" s="653"/>
      <c r="K589" s="653"/>
      <c r="L589" s="653"/>
      <c r="M589" s="653"/>
      <c r="N589" s="654"/>
    </row>
    <row r="590" spans="1:41">
      <c r="A590" s="163" t="s">
        <v>416</v>
      </c>
      <c r="B590" s="451">
        <v>2006</v>
      </c>
      <c r="C590" s="162"/>
      <c r="D590" s="664"/>
      <c r="E590" s="665"/>
      <c r="F590" s="652"/>
      <c r="G590" s="682"/>
      <c r="H590" s="682"/>
      <c r="I590" s="682"/>
      <c r="J590" s="682"/>
      <c r="K590" s="682"/>
      <c r="L590" s="682"/>
      <c r="M590" s="682"/>
      <c r="N590" s="683"/>
    </row>
    <row r="591" spans="1:41">
      <c r="A591" s="171" t="s">
        <v>417</v>
      </c>
      <c r="B591" s="458">
        <v>1993</v>
      </c>
      <c r="C591" s="162"/>
      <c r="D591" s="664"/>
      <c r="E591" s="665"/>
      <c r="F591" s="652"/>
      <c r="G591" s="682"/>
      <c r="H591" s="682"/>
      <c r="I591" s="682"/>
      <c r="J591" s="682"/>
      <c r="K591" s="682"/>
      <c r="L591" s="682"/>
      <c r="M591" s="682"/>
      <c r="N591" s="683"/>
    </row>
    <row r="592" spans="1:41">
      <c r="A592" s="171" t="s">
        <v>418</v>
      </c>
      <c r="B592" s="172">
        <f>IF(B589-((YEAR($I$1))-B588)&gt;0,(B589-((YEAR($I$1))-B588)),0)</f>
        <v>12</v>
      </c>
      <c r="C592" s="162"/>
      <c r="D592" s="664"/>
      <c r="E592" s="665"/>
      <c r="F592" s="652"/>
      <c r="G592" s="682"/>
      <c r="H592" s="682"/>
      <c r="I592" s="682"/>
      <c r="J592" s="682"/>
      <c r="K592" s="682"/>
      <c r="L592" s="682"/>
      <c r="M592" s="682"/>
      <c r="N592" s="683"/>
    </row>
    <row r="593" spans="1:41" ht="14.45" thickBot="1">
      <c r="A593" s="171" t="s">
        <v>419</v>
      </c>
      <c r="B593" s="172">
        <f>IF(B590-((YEAR($I$1))-B588)&gt;0,(B590-((YEAR($I$1))-B588)),0)</f>
        <v>11</v>
      </c>
      <c r="C593" s="162"/>
      <c r="D593" s="664"/>
      <c r="E593" s="665"/>
      <c r="F593" s="652"/>
      <c r="G593" s="682"/>
      <c r="H593" s="682"/>
      <c r="I593" s="682"/>
      <c r="J593" s="682"/>
      <c r="K593" s="682"/>
      <c r="L593" s="682"/>
      <c r="M593" s="682"/>
      <c r="N593" s="683"/>
    </row>
    <row r="594" spans="1:41" ht="15.6" thickBot="1">
      <c r="A594" s="171" t="s">
        <v>420</v>
      </c>
      <c r="B594" s="172">
        <f>IF(B591-((YEAR($I$1))-B588)&gt;0,(B591-((YEAR($I$1))-B588)),0)</f>
        <v>0</v>
      </c>
      <c r="C594" s="173"/>
      <c r="D594" s="666"/>
      <c r="E594" s="667"/>
      <c r="F594" s="643"/>
      <c r="G594" s="644"/>
      <c r="H594" s="644"/>
      <c r="I594" s="644"/>
      <c r="J594" s="644"/>
      <c r="K594" s="644"/>
      <c r="L594" s="644"/>
      <c r="M594" s="644"/>
      <c r="N594" s="645"/>
      <c r="O594" s="640" t="str">
        <f>A587</f>
        <v>Roofs</v>
      </c>
      <c r="P594" s="641"/>
      <c r="Q594" s="641"/>
      <c r="R594" s="641"/>
      <c r="S594" s="641"/>
      <c r="T594" s="641"/>
      <c r="U594" s="641"/>
      <c r="V594" s="641"/>
      <c r="W594" s="641"/>
      <c r="X594" s="641"/>
      <c r="Y594" s="642"/>
      <c r="Z594" s="640" t="str">
        <f>A587</f>
        <v>Roofs</v>
      </c>
      <c r="AA594" s="641"/>
      <c r="AB594" s="641"/>
      <c r="AC594" s="641"/>
      <c r="AD594" s="641"/>
      <c r="AE594" s="641"/>
      <c r="AF594" s="641"/>
      <c r="AG594" s="641"/>
      <c r="AH594" s="641"/>
      <c r="AI594" s="641"/>
      <c r="AJ594" s="642"/>
    </row>
    <row r="595" spans="1:41">
      <c r="A595" s="646" t="s">
        <v>357</v>
      </c>
      <c r="B595" s="647"/>
      <c r="C595" s="647"/>
      <c r="D595" s="636"/>
      <c r="E595" s="636"/>
      <c r="F595" s="636"/>
      <c r="G595" s="636" t="s">
        <v>358</v>
      </c>
      <c r="H595" s="636" t="s">
        <v>359</v>
      </c>
      <c r="I595" s="636" t="s">
        <v>360</v>
      </c>
      <c r="J595" s="636" t="s">
        <v>361</v>
      </c>
      <c r="K595" s="636" t="s">
        <v>362</v>
      </c>
      <c r="L595" s="636" t="s">
        <v>363</v>
      </c>
      <c r="M595" s="636" t="s">
        <v>364</v>
      </c>
      <c r="N595" s="638" t="s">
        <v>365</v>
      </c>
      <c r="O595" s="672" t="s">
        <v>366</v>
      </c>
      <c r="P595" s="167" t="s">
        <v>367</v>
      </c>
      <c r="Q595" s="167" t="s">
        <v>368</v>
      </c>
      <c r="R595" s="167" t="s">
        <v>369</v>
      </c>
      <c r="S595" s="167" t="s">
        <v>370</v>
      </c>
      <c r="T595" s="167" t="s">
        <v>371</v>
      </c>
      <c r="U595" s="167" t="s">
        <v>372</v>
      </c>
      <c r="V595" s="167" t="s">
        <v>373</v>
      </c>
      <c r="W595" s="167" t="s">
        <v>374</v>
      </c>
      <c r="X595" s="167" t="s">
        <v>375</v>
      </c>
      <c r="Y595" s="168" t="s">
        <v>376</v>
      </c>
      <c r="Z595" s="178" t="s">
        <v>377</v>
      </c>
      <c r="AA595" s="179" t="s">
        <v>378</v>
      </c>
      <c r="AB595" s="179" t="s">
        <v>379</v>
      </c>
      <c r="AC595" s="179" t="s">
        <v>380</v>
      </c>
      <c r="AD595" s="179" t="s">
        <v>381</v>
      </c>
      <c r="AE595" s="179" t="s">
        <v>382</v>
      </c>
      <c r="AF595" s="179" t="s">
        <v>383</v>
      </c>
      <c r="AG595" s="179" t="s">
        <v>384</v>
      </c>
      <c r="AH595" s="179" t="s">
        <v>385</v>
      </c>
      <c r="AI595" s="180" t="s">
        <v>386</v>
      </c>
      <c r="AJ595" s="674" t="s">
        <v>387</v>
      </c>
    </row>
    <row r="596" spans="1:41">
      <c r="A596" s="648"/>
      <c r="B596" s="637"/>
      <c r="C596" s="637"/>
      <c r="D596" s="637"/>
      <c r="E596" s="637"/>
      <c r="F596" s="637"/>
      <c r="G596" s="637"/>
      <c r="H596" s="637"/>
      <c r="I596" s="637"/>
      <c r="J596" s="637"/>
      <c r="K596" s="637"/>
      <c r="L596" s="637"/>
      <c r="M596" s="637"/>
      <c r="N596" s="639"/>
      <c r="O596" s="673"/>
      <c r="P596" s="166">
        <f>YEAR($I$1)+1</f>
        <v>2011</v>
      </c>
      <c r="Q596" s="166">
        <f>YEAR($I$1)+2</f>
        <v>2012</v>
      </c>
      <c r="R596" s="166">
        <f>YEAR($I$1)+3</f>
        <v>2013</v>
      </c>
      <c r="S596" s="166">
        <f>YEAR($I$1)+4</f>
        <v>2014</v>
      </c>
      <c r="T596" s="166">
        <f>YEAR($I$1)+5</f>
        <v>2015</v>
      </c>
      <c r="U596" s="166">
        <f>YEAR($I$1)+6</f>
        <v>2016</v>
      </c>
      <c r="V596" s="166">
        <f>YEAR($I$1)+7</f>
        <v>2017</v>
      </c>
      <c r="W596" s="166">
        <f>YEAR($I$1)+8</f>
        <v>2018</v>
      </c>
      <c r="X596" s="166">
        <f>YEAR($I$1)+9</f>
        <v>2019</v>
      </c>
      <c r="Y596" s="169">
        <f>YEAR($I$1)+10</f>
        <v>2020</v>
      </c>
      <c r="Z596" s="174">
        <f>YEAR($I$1)+11</f>
        <v>2021</v>
      </c>
      <c r="AA596" s="166">
        <f>YEAR($I$1)+12</f>
        <v>2022</v>
      </c>
      <c r="AB596" s="166">
        <f>YEAR($I$1)+13</f>
        <v>2023</v>
      </c>
      <c r="AC596" s="166">
        <f>YEAR($I$1)+14</f>
        <v>2024</v>
      </c>
      <c r="AD596" s="166">
        <f>YEAR($I$1)+15</f>
        <v>2025</v>
      </c>
      <c r="AE596" s="166">
        <f>YEAR($I$1)+16</f>
        <v>2026</v>
      </c>
      <c r="AF596" s="166">
        <f>YEAR($I$1)+17</f>
        <v>2027</v>
      </c>
      <c r="AG596" s="166">
        <f>YEAR($I$1)+18</f>
        <v>2028</v>
      </c>
      <c r="AH596" s="166">
        <f>YEAR($I$1)+19</f>
        <v>2029</v>
      </c>
      <c r="AI596" s="175">
        <f>YEAR($I$1)+20</f>
        <v>2030</v>
      </c>
      <c r="AJ596" s="675"/>
    </row>
    <row r="597" spans="1:41" ht="12.75" customHeight="1">
      <c r="A597" s="623" t="str">
        <f>"Existing 1 "&amp;A587</f>
        <v>Existing 1 Roofs</v>
      </c>
      <c r="B597" s="624"/>
      <c r="C597" s="624"/>
      <c r="D597" s="624"/>
      <c r="E597" s="624"/>
      <c r="F597" s="624"/>
      <c r="G597" s="456">
        <v>1</v>
      </c>
      <c r="H597" s="459" t="s">
        <v>339</v>
      </c>
      <c r="I597" s="454">
        <v>25400</v>
      </c>
      <c r="J597" s="156">
        <f>G597*I597</f>
        <v>25400</v>
      </c>
      <c r="K597" s="460">
        <v>90000</v>
      </c>
      <c r="L597" s="462" t="s">
        <v>299</v>
      </c>
      <c r="M597" s="447" t="str">
        <f>IF(OR(ISERROR(B589+B588*(1-(Controls!$B$28))),(B589+B588*(1-(Controls!$B$28)))=0),"",IF((B589+B588*(1-(Controls!$B$28)))&lt;=StartInput!$F$25,"Replace","Evaluate"))</f>
        <v>Evaluate</v>
      </c>
      <c r="N597" s="218">
        <f>IF(StartInput!$F$74="Tenant",StartInput!$F$61,StartInput!$G$61)</f>
        <v>0.15</v>
      </c>
      <c r="O597" s="159">
        <f>IF($B$592=0,J597,0)</f>
        <v>0</v>
      </c>
      <c r="P597" s="156">
        <f>IF(OR(($B$592+YEAR($I$1))=P596,($B$588+$B$592+YEAR($I$1))=P596,($B$588*2+$B$592+YEAR($I$1))=P596,($B$588*3+$B$592+YEAR($I$1))=P596,($B$588*4+$B$592+YEAR($I$1))=P596,($B$588*5+$B$592+YEAR($I$1))=P596),$G$597*$I$597,0)</f>
        <v>0</v>
      </c>
      <c r="Q597" s="156">
        <f t="shared" ref="Q597:AI597" si="169">IF(OR(($B$592+YEAR($I$1))=Q596,($B$588+$B$592+YEAR($I$1))=Q596,($B$588*2+$B$592+YEAR($I$1))=Q596,($B$588*3+$B$592+YEAR($I$1))=Q596,($B$588*4+$B$592+YEAR($I$1))=Q596,($B$588*5+$B$592+YEAR($I$1))=Q596),$G$597*$I$597,0)</f>
        <v>0</v>
      </c>
      <c r="R597" s="156">
        <f t="shared" si="169"/>
        <v>0</v>
      </c>
      <c r="S597" s="156">
        <f t="shared" si="169"/>
        <v>0</v>
      </c>
      <c r="T597" s="156">
        <f t="shared" si="169"/>
        <v>0</v>
      </c>
      <c r="U597" s="156">
        <f t="shared" si="169"/>
        <v>0</v>
      </c>
      <c r="V597" s="156">
        <f t="shared" si="169"/>
        <v>0</v>
      </c>
      <c r="W597" s="156">
        <f t="shared" si="169"/>
        <v>0</v>
      </c>
      <c r="X597" s="156">
        <f t="shared" si="169"/>
        <v>0</v>
      </c>
      <c r="Y597" s="156">
        <f t="shared" si="169"/>
        <v>0</v>
      </c>
      <c r="Z597" s="156">
        <f t="shared" si="169"/>
        <v>0</v>
      </c>
      <c r="AA597" s="156">
        <f t="shared" si="169"/>
        <v>25400</v>
      </c>
      <c r="AB597" s="156">
        <f t="shared" si="169"/>
        <v>0</v>
      </c>
      <c r="AC597" s="156">
        <f t="shared" si="169"/>
        <v>0</v>
      </c>
      <c r="AD597" s="156">
        <f t="shared" si="169"/>
        <v>0</v>
      </c>
      <c r="AE597" s="156">
        <f t="shared" si="169"/>
        <v>0</v>
      </c>
      <c r="AF597" s="156">
        <f t="shared" si="169"/>
        <v>0</v>
      </c>
      <c r="AG597" s="156">
        <f t="shared" si="169"/>
        <v>0</v>
      </c>
      <c r="AH597" s="156">
        <f t="shared" si="169"/>
        <v>0</v>
      </c>
      <c r="AI597" s="156">
        <f t="shared" si="169"/>
        <v>0</v>
      </c>
      <c r="AJ597" s="156">
        <f>SUM(P597:AI597)</f>
        <v>25400</v>
      </c>
    </row>
    <row r="598" spans="1:41" ht="12.75" customHeight="1">
      <c r="A598" s="623" t="str">
        <f>"Existing 2 "&amp;A587</f>
        <v>Existing 2 Roofs</v>
      </c>
      <c r="B598" s="624"/>
      <c r="C598" s="624"/>
      <c r="D598" s="624"/>
      <c r="E598" s="624"/>
      <c r="F598" s="624"/>
      <c r="G598" s="456">
        <v>1</v>
      </c>
      <c r="H598" s="446" t="str">
        <f>H597</f>
        <v>LUMP SUM</v>
      </c>
      <c r="I598" s="454">
        <v>25400</v>
      </c>
      <c r="J598" s="156">
        <f>G598*I598</f>
        <v>25400</v>
      </c>
      <c r="K598" s="460">
        <v>90000</v>
      </c>
      <c r="L598" s="181" t="str">
        <f>L597</f>
        <v>KWH</v>
      </c>
      <c r="M598" s="447" t="str">
        <f>IF(OR(ISERROR(B590+B588*(1-(Controls!$B$28))),(B590+B588*(1-(Controls!$B$28)))=0),"",IF((B590+B588*(1-(Controls!$B$28)))&lt;=StartInput!$F$25,"Replace","Evaluate"))</f>
        <v>Evaluate</v>
      </c>
      <c r="N598" s="185">
        <f>N597</f>
        <v>0.15</v>
      </c>
      <c r="O598" s="159">
        <f>IF($B$593=0,J598,0)</f>
        <v>0</v>
      </c>
      <c r="P598" s="156">
        <f>IF(OR(($B$593+YEAR($I$1))=P596,($B$588+$B$593+YEAR($I$1))=P596,($B$588*2+$B$593+YEAR($I$1))=P596,($B$588*3+$B$593+YEAR($I$1))=P596,($B$588*4+$B$593+YEAR($I$1))=P596,($B$588*5+$B$593+YEAR($I$1))=P596),$G$598*$I$598,0)</f>
        <v>0</v>
      </c>
      <c r="Q598" s="156">
        <f t="shared" ref="Q598:AI598" si="170">IF(OR(($B$593+YEAR($I$1))=Q596,($B$588+$B$593+YEAR($I$1))=Q596,($B$588*2+$B$593+YEAR($I$1))=Q596,($B$588*3+$B$593+YEAR($I$1))=Q596,($B$588*4+$B$593+YEAR($I$1))=Q596,($B$588*5+$B$593+YEAR($I$1))=Q596),$G$598*$I$598,0)</f>
        <v>0</v>
      </c>
      <c r="R598" s="156">
        <f t="shared" si="170"/>
        <v>0</v>
      </c>
      <c r="S598" s="156">
        <f t="shared" si="170"/>
        <v>0</v>
      </c>
      <c r="T598" s="156">
        <f t="shared" si="170"/>
        <v>0</v>
      </c>
      <c r="U598" s="156">
        <f t="shared" si="170"/>
        <v>0</v>
      </c>
      <c r="V598" s="156">
        <f t="shared" si="170"/>
        <v>0</v>
      </c>
      <c r="W598" s="156">
        <f t="shared" si="170"/>
        <v>0</v>
      </c>
      <c r="X598" s="156">
        <f t="shared" si="170"/>
        <v>0</v>
      </c>
      <c r="Y598" s="156">
        <f t="shared" si="170"/>
        <v>0</v>
      </c>
      <c r="Z598" s="156">
        <f t="shared" si="170"/>
        <v>25400</v>
      </c>
      <c r="AA598" s="156">
        <f t="shared" si="170"/>
        <v>0</v>
      </c>
      <c r="AB598" s="156">
        <f t="shared" si="170"/>
        <v>0</v>
      </c>
      <c r="AC598" s="156">
        <f t="shared" si="170"/>
        <v>0</v>
      </c>
      <c r="AD598" s="156">
        <f t="shared" si="170"/>
        <v>0</v>
      </c>
      <c r="AE598" s="156">
        <f t="shared" si="170"/>
        <v>0</v>
      </c>
      <c r="AF598" s="156">
        <f t="shared" si="170"/>
        <v>0</v>
      </c>
      <c r="AG598" s="156">
        <f t="shared" si="170"/>
        <v>0</v>
      </c>
      <c r="AH598" s="156">
        <f t="shared" si="170"/>
        <v>0</v>
      </c>
      <c r="AI598" s="156">
        <f t="shared" si="170"/>
        <v>0</v>
      </c>
      <c r="AJ598" s="156">
        <f>SUM(P598:AI598)</f>
        <v>25400</v>
      </c>
    </row>
    <row r="599" spans="1:41" ht="12.75" customHeight="1">
      <c r="A599" s="623" t="str">
        <f>"Existing 3 "&amp;A587</f>
        <v>Existing 3 Roofs</v>
      </c>
      <c r="B599" s="624"/>
      <c r="C599" s="624"/>
      <c r="D599" s="624"/>
      <c r="E599" s="624"/>
      <c r="F599" s="624"/>
      <c r="G599" s="456">
        <v>1</v>
      </c>
      <c r="H599" s="446" t="str">
        <f>H597</f>
        <v>LUMP SUM</v>
      </c>
      <c r="I599" s="454">
        <v>25400</v>
      </c>
      <c r="J599" s="156">
        <f>G599*I599</f>
        <v>25400</v>
      </c>
      <c r="K599" s="460">
        <v>90000</v>
      </c>
      <c r="L599" s="181" t="str">
        <f>L597</f>
        <v>KWH</v>
      </c>
      <c r="M599" s="447" t="str">
        <f>IF(OR(ISERROR(B591+B588*(1-(Controls!$B$28))),(B591+B588*(1-(Controls!$B$28)))=0),"",IF((B591+B588*(1-(Controls!$B$28)))&lt;=StartInput!$F$25,"Replace","Evaluate"))</f>
        <v>Replace</v>
      </c>
      <c r="N599" s="185">
        <f>N597</f>
        <v>0.15</v>
      </c>
      <c r="O599" s="159">
        <f>IF($B$594=0,J599,0)</f>
        <v>25400</v>
      </c>
      <c r="P599" s="156">
        <f>IF(OR(($B$594+YEAR($I$1))=P596,($B$588+$B$594+YEAR($I$1))=P596,($B$588*2+$B$594+YEAR($I$1))=P596,($B$588*3+$B$594+YEAR($I$1))=P596,($B$588*4+$B$594+YEAR($I$1))=P596,($B$588*5+$B$594+YEAR($I$1))=P596),$G$599*$I$599,0)</f>
        <v>0</v>
      </c>
      <c r="Q599" s="156">
        <f t="shared" ref="Q599:AI599" si="171">IF(OR(($B$594+YEAR($I$1))=Q596,($B$588+$B$594+YEAR($I$1))=Q596,($B$588*2+$B$594+YEAR($I$1))=Q596,($B$588*3+$B$594+YEAR($I$1))=Q596,($B$588*4+$B$594+YEAR($I$1))=Q596,($B$588*5+$B$594+YEAR($I$1))=Q596),$G$599*$I$599,0)</f>
        <v>0</v>
      </c>
      <c r="R599" s="156">
        <f t="shared" si="171"/>
        <v>0</v>
      </c>
      <c r="S599" s="156">
        <f t="shared" si="171"/>
        <v>0</v>
      </c>
      <c r="T599" s="156">
        <f t="shared" si="171"/>
        <v>0</v>
      </c>
      <c r="U599" s="156">
        <f t="shared" si="171"/>
        <v>0</v>
      </c>
      <c r="V599" s="156">
        <f t="shared" si="171"/>
        <v>0</v>
      </c>
      <c r="W599" s="156">
        <f t="shared" si="171"/>
        <v>0</v>
      </c>
      <c r="X599" s="156">
        <f t="shared" si="171"/>
        <v>0</v>
      </c>
      <c r="Y599" s="156">
        <f t="shared" si="171"/>
        <v>0</v>
      </c>
      <c r="Z599" s="156">
        <f t="shared" si="171"/>
        <v>0</v>
      </c>
      <c r="AA599" s="156">
        <f t="shared" si="171"/>
        <v>0</v>
      </c>
      <c r="AB599" s="156">
        <f t="shared" si="171"/>
        <v>0</v>
      </c>
      <c r="AC599" s="156">
        <f t="shared" si="171"/>
        <v>0</v>
      </c>
      <c r="AD599" s="156">
        <f t="shared" si="171"/>
        <v>25400</v>
      </c>
      <c r="AE599" s="156">
        <f t="shared" si="171"/>
        <v>0</v>
      </c>
      <c r="AF599" s="156">
        <f t="shared" si="171"/>
        <v>0</v>
      </c>
      <c r="AG599" s="156">
        <f t="shared" si="171"/>
        <v>0</v>
      </c>
      <c r="AH599" s="156">
        <f t="shared" si="171"/>
        <v>0</v>
      </c>
      <c r="AI599" s="156">
        <f t="shared" si="171"/>
        <v>0</v>
      </c>
      <c r="AJ599" s="156">
        <f>SUM(P599:AI599)</f>
        <v>25400</v>
      </c>
      <c r="AL599" s="148" t="s">
        <v>421</v>
      </c>
      <c r="AM599" s="148" t="s">
        <v>422</v>
      </c>
    </row>
    <row r="600" spans="1:41">
      <c r="A600" s="623" t="str">
        <f>"Standard "&amp;A587</f>
        <v>Standard Roofs</v>
      </c>
      <c r="B600" s="624"/>
      <c r="C600" s="624"/>
      <c r="D600" s="624"/>
      <c r="E600" s="624"/>
      <c r="F600" s="624"/>
      <c r="G600" s="201">
        <f>SUM(G597:G599)</f>
        <v>3</v>
      </c>
      <c r="H600" s="203" t="str">
        <f>H597</f>
        <v>LUMP SUM</v>
      </c>
      <c r="I600" s="454">
        <v>25400</v>
      </c>
      <c r="J600" s="156">
        <f>G600*I600</f>
        <v>76200</v>
      </c>
      <c r="K600" s="460">
        <v>240000</v>
      </c>
      <c r="L600" s="181" t="str">
        <f>L597</f>
        <v>KWH</v>
      </c>
      <c r="M600" s="684"/>
      <c r="N600" s="185">
        <f>N597</f>
        <v>0.15</v>
      </c>
      <c r="O600" s="159">
        <f>IF($B$594=0,J600,0)</f>
        <v>76200</v>
      </c>
      <c r="P600" s="156">
        <f t="shared" ref="P600:AI600" si="172">IF(OR(($B$594+YEAR($I$1))=P596,($B$588+$B$594+YEAR($I$1))=P596,($B$588*2+$B$594+YEAR($I$1))=P596,($B$588*3+$B$594+YEAR($I$1))=P596,($B$588*4+$B$594+YEAR($I$1))=P596,($B$588*5+$B$594+YEAR($I$1))=P596),$G$600*$I$600,0)</f>
        <v>0</v>
      </c>
      <c r="Q600" s="156">
        <f t="shared" si="172"/>
        <v>0</v>
      </c>
      <c r="R600" s="156">
        <f t="shared" si="172"/>
        <v>0</v>
      </c>
      <c r="S600" s="156">
        <f t="shared" si="172"/>
        <v>0</v>
      </c>
      <c r="T600" s="156">
        <f t="shared" si="172"/>
        <v>0</v>
      </c>
      <c r="U600" s="156">
        <f t="shared" si="172"/>
        <v>0</v>
      </c>
      <c r="V600" s="156">
        <f t="shared" si="172"/>
        <v>0</v>
      </c>
      <c r="W600" s="156">
        <f t="shared" si="172"/>
        <v>0</v>
      </c>
      <c r="X600" s="156">
        <f t="shared" si="172"/>
        <v>0</v>
      </c>
      <c r="Y600" s="156">
        <f t="shared" si="172"/>
        <v>0</v>
      </c>
      <c r="Z600" s="156">
        <f t="shared" si="172"/>
        <v>0</v>
      </c>
      <c r="AA600" s="156">
        <f t="shared" si="172"/>
        <v>0</v>
      </c>
      <c r="AB600" s="156">
        <f t="shared" si="172"/>
        <v>0</v>
      </c>
      <c r="AC600" s="156">
        <f t="shared" si="172"/>
        <v>0</v>
      </c>
      <c r="AD600" s="156">
        <f t="shared" si="172"/>
        <v>76200</v>
      </c>
      <c r="AE600" s="156">
        <f t="shared" si="172"/>
        <v>0</v>
      </c>
      <c r="AF600" s="156">
        <f t="shared" si="172"/>
        <v>0</v>
      </c>
      <c r="AG600" s="156">
        <f t="shared" si="172"/>
        <v>0</v>
      </c>
      <c r="AH600" s="156">
        <f t="shared" si="172"/>
        <v>0</v>
      </c>
      <c r="AI600" s="156">
        <f t="shared" si="172"/>
        <v>0</v>
      </c>
      <c r="AJ600" s="156">
        <f>SUM(P600:AI600)</f>
        <v>76200</v>
      </c>
      <c r="AK600" s="148" t="s">
        <v>391</v>
      </c>
      <c r="AL600" s="148" t="s">
        <v>423</v>
      </c>
      <c r="AM600" s="148" t="s">
        <v>424</v>
      </c>
    </row>
    <row r="601" spans="1:41" ht="14.45" thickBot="1">
      <c r="A601" s="634" t="str">
        <f>"Green Replacement "&amp;A587</f>
        <v>Green Replacement Roofs</v>
      </c>
      <c r="B601" s="635"/>
      <c r="C601" s="635"/>
      <c r="D601" s="635"/>
      <c r="E601" s="635"/>
      <c r="F601" s="635"/>
      <c r="G601" s="202">
        <f>SUM(G597:G599)</f>
        <v>3</v>
      </c>
      <c r="H601" s="204" t="str">
        <f>H597</f>
        <v>LUMP SUM</v>
      </c>
      <c r="I601" s="455">
        <v>32500</v>
      </c>
      <c r="J601" s="161">
        <f>G601*I601</f>
        <v>97500</v>
      </c>
      <c r="K601" s="461">
        <v>123000</v>
      </c>
      <c r="L601" s="182" t="str">
        <f>L597</f>
        <v>KWH</v>
      </c>
      <c r="M601" s="685"/>
      <c r="N601" s="186">
        <f>N597</f>
        <v>0.15</v>
      </c>
      <c r="O601" s="159">
        <f>IF($B$594=0,J601,0)</f>
        <v>97500</v>
      </c>
      <c r="P601" s="156">
        <f t="shared" ref="P601:AI601" si="173">IF(OR(($B$594+YEAR($I$1))=P596,($B$588+$B$594+YEAR($I$1))=P596,($B$588*2+$B$594+YEAR($I$1))=P596,($B$588*3+$B$594+YEAR($I$1))=P596,($B$588*4+$B$594+YEAR($I$1))=P596,($B$588*5+$B$594+YEAR($I$1))=P596),$G$601*$I$601,0)</f>
        <v>0</v>
      </c>
      <c r="Q601" s="156">
        <f t="shared" si="173"/>
        <v>0</v>
      </c>
      <c r="R601" s="156">
        <f t="shared" si="173"/>
        <v>0</v>
      </c>
      <c r="S601" s="156">
        <f t="shared" si="173"/>
        <v>0</v>
      </c>
      <c r="T601" s="156">
        <f t="shared" si="173"/>
        <v>0</v>
      </c>
      <c r="U601" s="156">
        <f t="shared" si="173"/>
        <v>0</v>
      </c>
      <c r="V601" s="156">
        <f t="shared" si="173"/>
        <v>0</v>
      </c>
      <c r="W601" s="156">
        <f t="shared" si="173"/>
        <v>0</v>
      </c>
      <c r="X601" s="156">
        <f t="shared" si="173"/>
        <v>0</v>
      </c>
      <c r="Y601" s="156">
        <f t="shared" si="173"/>
        <v>0</v>
      </c>
      <c r="Z601" s="156">
        <f t="shared" si="173"/>
        <v>0</v>
      </c>
      <c r="AA601" s="156">
        <f t="shared" si="173"/>
        <v>0</v>
      </c>
      <c r="AB601" s="156">
        <f t="shared" si="173"/>
        <v>0</v>
      </c>
      <c r="AC601" s="156">
        <f t="shared" si="173"/>
        <v>0</v>
      </c>
      <c r="AD601" s="156">
        <f t="shared" si="173"/>
        <v>97500</v>
      </c>
      <c r="AE601" s="156">
        <f t="shared" si="173"/>
        <v>0</v>
      </c>
      <c r="AF601" s="156">
        <f t="shared" si="173"/>
        <v>0</v>
      </c>
      <c r="AG601" s="156">
        <f t="shared" si="173"/>
        <v>0</v>
      </c>
      <c r="AH601" s="156">
        <f t="shared" si="173"/>
        <v>0</v>
      </c>
      <c r="AI601" s="156">
        <f t="shared" si="173"/>
        <v>0</v>
      </c>
      <c r="AJ601" s="156">
        <f>SUM(P601:AI601)</f>
        <v>97500</v>
      </c>
      <c r="AK601" s="183">
        <f>IF((AJ601-AJ600)&lt;0,0,(AJ601-AJ600))</f>
        <v>21300</v>
      </c>
      <c r="AL601" s="183">
        <f>(K597*N597+K598*N598+K599*N599)-(K601*N601)</f>
        <v>22050</v>
      </c>
      <c r="AM601" s="212">
        <f>AK601/AL601</f>
        <v>0.96598639455782309</v>
      </c>
      <c r="AN601" s="183" t="str">
        <f>L597</f>
        <v>KWH</v>
      </c>
      <c r="AO601" s="183"/>
    </row>
    <row r="602" spans="1:41" ht="13.15" customHeight="1" thickBot="1"/>
    <row r="603" spans="1:41" ht="14.45" thickBot="1">
      <c r="A603" s="689" t="s">
        <v>487</v>
      </c>
      <c r="B603" s="690"/>
      <c r="C603" s="690"/>
      <c r="D603" s="690"/>
      <c r="E603" s="690"/>
      <c r="F603" s="690"/>
      <c r="G603" s="690"/>
      <c r="H603" s="690"/>
      <c r="I603" s="690"/>
      <c r="J603" s="690"/>
      <c r="K603" s="690"/>
      <c r="L603" s="690"/>
      <c r="M603" s="690"/>
      <c r="N603" s="691"/>
    </row>
    <row r="604" spans="1:41" ht="15">
      <c r="A604" s="164" t="s">
        <v>351</v>
      </c>
      <c r="B604" s="450">
        <v>15</v>
      </c>
      <c r="C604" s="165"/>
      <c r="D604" s="662" t="s">
        <v>272</v>
      </c>
      <c r="E604" s="663"/>
      <c r="F604" s="649"/>
      <c r="G604" s="650"/>
      <c r="H604" s="650"/>
      <c r="I604" s="650"/>
      <c r="J604" s="650"/>
      <c r="K604" s="650"/>
      <c r="L604" s="650"/>
      <c r="M604" s="650"/>
      <c r="N604" s="651"/>
    </row>
    <row r="605" spans="1:41" ht="15">
      <c r="A605" s="445" t="s">
        <v>414</v>
      </c>
      <c r="B605" s="457">
        <v>2007</v>
      </c>
      <c r="C605" s="162"/>
      <c r="D605" s="664"/>
      <c r="E605" s="665"/>
      <c r="F605" s="652"/>
      <c r="G605" s="653"/>
      <c r="H605" s="653"/>
      <c r="I605" s="653"/>
      <c r="J605" s="653"/>
      <c r="K605" s="653"/>
      <c r="L605" s="653"/>
      <c r="M605" s="653"/>
      <c r="N605" s="654"/>
    </row>
    <row r="606" spans="1:41">
      <c r="A606" s="163" t="s">
        <v>416</v>
      </c>
      <c r="B606" s="451">
        <v>2006</v>
      </c>
      <c r="C606" s="162"/>
      <c r="D606" s="664"/>
      <c r="E606" s="665"/>
      <c r="F606" s="652"/>
      <c r="G606" s="682"/>
      <c r="H606" s="682"/>
      <c r="I606" s="682"/>
      <c r="J606" s="682"/>
      <c r="K606" s="682"/>
      <c r="L606" s="682"/>
      <c r="M606" s="682"/>
      <c r="N606" s="683"/>
    </row>
    <row r="607" spans="1:41">
      <c r="A607" s="171" t="s">
        <v>417</v>
      </c>
      <c r="B607" s="458">
        <v>1993</v>
      </c>
      <c r="C607" s="162"/>
      <c r="D607" s="664"/>
      <c r="E607" s="665"/>
      <c r="F607" s="652"/>
      <c r="G607" s="682"/>
      <c r="H607" s="682"/>
      <c r="I607" s="682"/>
      <c r="J607" s="682"/>
      <c r="K607" s="682"/>
      <c r="L607" s="682"/>
      <c r="M607" s="682"/>
      <c r="N607" s="683"/>
    </row>
    <row r="608" spans="1:41">
      <c r="A608" s="171" t="s">
        <v>418</v>
      </c>
      <c r="B608" s="172">
        <f>IF(B605-((YEAR($I$1))-B604)&gt;0,(B605-((YEAR($I$1))-B604)),0)</f>
        <v>12</v>
      </c>
      <c r="C608" s="162"/>
      <c r="D608" s="664"/>
      <c r="E608" s="665"/>
      <c r="F608" s="652"/>
      <c r="G608" s="682"/>
      <c r="H608" s="682"/>
      <c r="I608" s="682"/>
      <c r="J608" s="682"/>
      <c r="K608" s="682"/>
      <c r="L608" s="682"/>
      <c r="M608" s="682"/>
      <c r="N608" s="683"/>
    </row>
    <row r="609" spans="1:41" ht="14.45" thickBot="1">
      <c r="A609" s="171" t="s">
        <v>419</v>
      </c>
      <c r="B609" s="172">
        <f>IF(B606-((YEAR($I$1))-B604)&gt;0,(B606-((YEAR($I$1))-B604)),0)</f>
        <v>11</v>
      </c>
      <c r="C609" s="162"/>
      <c r="D609" s="664"/>
      <c r="E609" s="665"/>
      <c r="F609" s="652"/>
      <c r="G609" s="682"/>
      <c r="H609" s="682"/>
      <c r="I609" s="682"/>
      <c r="J609" s="682"/>
      <c r="K609" s="682"/>
      <c r="L609" s="682"/>
      <c r="M609" s="682"/>
      <c r="N609" s="683"/>
    </row>
    <row r="610" spans="1:41" ht="15.6" thickBot="1">
      <c r="A610" s="171" t="s">
        <v>420</v>
      </c>
      <c r="B610" s="172">
        <f>IF(B607-((YEAR($I$1))-B604)&gt;0,(B607-((YEAR($I$1))-B604)),0)</f>
        <v>0</v>
      </c>
      <c r="C610" s="173"/>
      <c r="D610" s="666"/>
      <c r="E610" s="667"/>
      <c r="F610" s="643"/>
      <c r="G610" s="644"/>
      <c r="H610" s="644"/>
      <c r="I610" s="644"/>
      <c r="J610" s="644"/>
      <c r="K610" s="644"/>
      <c r="L610" s="644"/>
      <c r="M610" s="644"/>
      <c r="N610" s="645"/>
      <c r="O610" s="640" t="str">
        <f>A603</f>
        <v>Exterior Walls - Structural</v>
      </c>
      <c r="P610" s="641"/>
      <c r="Q610" s="641"/>
      <c r="R610" s="641"/>
      <c r="S610" s="641"/>
      <c r="T610" s="641"/>
      <c r="U610" s="641"/>
      <c r="V610" s="641"/>
      <c r="W610" s="641"/>
      <c r="X610" s="641"/>
      <c r="Y610" s="642"/>
      <c r="Z610" s="640" t="str">
        <f>A603</f>
        <v>Exterior Walls - Structural</v>
      </c>
      <c r="AA610" s="641"/>
      <c r="AB610" s="641"/>
      <c r="AC610" s="641"/>
      <c r="AD610" s="641"/>
      <c r="AE610" s="641"/>
      <c r="AF610" s="641"/>
      <c r="AG610" s="641"/>
      <c r="AH610" s="641"/>
      <c r="AI610" s="641"/>
      <c r="AJ610" s="642"/>
    </row>
    <row r="611" spans="1:41">
      <c r="A611" s="646" t="s">
        <v>357</v>
      </c>
      <c r="B611" s="647"/>
      <c r="C611" s="647"/>
      <c r="D611" s="636"/>
      <c r="E611" s="636"/>
      <c r="F611" s="636"/>
      <c r="G611" s="636" t="s">
        <v>358</v>
      </c>
      <c r="H611" s="636" t="s">
        <v>359</v>
      </c>
      <c r="I611" s="636" t="s">
        <v>360</v>
      </c>
      <c r="J611" s="636" t="s">
        <v>361</v>
      </c>
      <c r="K611" s="636" t="s">
        <v>362</v>
      </c>
      <c r="L611" s="636" t="s">
        <v>363</v>
      </c>
      <c r="M611" s="636" t="s">
        <v>364</v>
      </c>
      <c r="N611" s="638" t="s">
        <v>365</v>
      </c>
      <c r="O611" s="672" t="s">
        <v>366</v>
      </c>
      <c r="P611" s="167" t="s">
        <v>367</v>
      </c>
      <c r="Q611" s="167" t="s">
        <v>368</v>
      </c>
      <c r="R611" s="167" t="s">
        <v>369</v>
      </c>
      <c r="S611" s="167" t="s">
        <v>370</v>
      </c>
      <c r="T611" s="167" t="s">
        <v>371</v>
      </c>
      <c r="U611" s="167" t="s">
        <v>372</v>
      </c>
      <c r="V611" s="167" t="s">
        <v>373</v>
      </c>
      <c r="W611" s="167" t="s">
        <v>374</v>
      </c>
      <c r="X611" s="167" t="s">
        <v>375</v>
      </c>
      <c r="Y611" s="168" t="s">
        <v>376</v>
      </c>
      <c r="Z611" s="178" t="s">
        <v>377</v>
      </c>
      <c r="AA611" s="179" t="s">
        <v>378</v>
      </c>
      <c r="AB611" s="179" t="s">
        <v>379</v>
      </c>
      <c r="AC611" s="179" t="s">
        <v>380</v>
      </c>
      <c r="AD611" s="179" t="s">
        <v>381</v>
      </c>
      <c r="AE611" s="179" t="s">
        <v>382</v>
      </c>
      <c r="AF611" s="179" t="s">
        <v>383</v>
      </c>
      <c r="AG611" s="179" t="s">
        <v>384</v>
      </c>
      <c r="AH611" s="179" t="s">
        <v>385</v>
      </c>
      <c r="AI611" s="180" t="s">
        <v>386</v>
      </c>
      <c r="AJ611" s="674" t="s">
        <v>387</v>
      </c>
    </row>
    <row r="612" spans="1:41">
      <c r="A612" s="648"/>
      <c r="B612" s="637"/>
      <c r="C612" s="637"/>
      <c r="D612" s="637"/>
      <c r="E612" s="637"/>
      <c r="F612" s="637"/>
      <c r="G612" s="637"/>
      <c r="H612" s="637"/>
      <c r="I612" s="637"/>
      <c r="J612" s="637"/>
      <c r="K612" s="637"/>
      <c r="L612" s="637"/>
      <c r="M612" s="637"/>
      <c r="N612" s="639"/>
      <c r="O612" s="673"/>
      <c r="P612" s="166">
        <f>YEAR($I$1)+1</f>
        <v>2011</v>
      </c>
      <c r="Q612" s="166">
        <f>YEAR($I$1)+2</f>
        <v>2012</v>
      </c>
      <c r="R612" s="166">
        <f>YEAR($I$1)+3</f>
        <v>2013</v>
      </c>
      <c r="S612" s="166">
        <f>YEAR($I$1)+4</f>
        <v>2014</v>
      </c>
      <c r="T612" s="166">
        <f>YEAR($I$1)+5</f>
        <v>2015</v>
      </c>
      <c r="U612" s="166">
        <f>YEAR($I$1)+6</f>
        <v>2016</v>
      </c>
      <c r="V612" s="166">
        <f>YEAR($I$1)+7</f>
        <v>2017</v>
      </c>
      <c r="W612" s="166">
        <f>YEAR($I$1)+8</f>
        <v>2018</v>
      </c>
      <c r="X612" s="166">
        <f>YEAR($I$1)+9</f>
        <v>2019</v>
      </c>
      <c r="Y612" s="169">
        <f>YEAR($I$1)+10</f>
        <v>2020</v>
      </c>
      <c r="Z612" s="174">
        <f>YEAR($I$1)+11</f>
        <v>2021</v>
      </c>
      <c r="AA612" s="166">
        <f>YEAR($I$1)+12</f>
        <v>2022</v>
      </c>
      <c r="AB612" s="166">
        <f>YEAR($I$1)+13</f>
        <v>2023</v>
      </c>
      <c r="AC612" s="166">
        <f>YEAR($I$1)+14</f>
        <v>2024</v>
      </c>
      <c r="AD612" s="166">
        <f>YEAR($I$1)+15</f>
        <v>2025</v>
      </c>
      <c r="AE612" s="166">
        <f>YEAR($I$1)+16</f>
        <v>2026</v>
      </c>
      <c r="AF612" s="166">
        <f>YEAR($I$1)+17</f>
        <v>2027</v>
      </c>
      <c r="AG612" s="166">
        <f>YEAR($I$1)+18</f>
        <v>2028</v>
      </c>
      <c r="AH612" s="166">
        <f>YEAR($I$1)+19</f>
        <v>2029</v>
      </c>
      <c r="AI612" s="175">
        <f>YEAR($I$1)+20</f>
        <v>2030</v>
      </c>
      <c r="AJ612" s="675"/>
    </row>
    <row r="613" spans="1:41" ht="12.75" customHeight="1">
      <c r="A613" s="623" t="str">
        <f>"Existing 1"&amp;A603</f>
        <v>Existing 1Exterior Walls - Structural</v>
      </c>
      <c r="B613" s="624"/>
      <c r="C613" s="624"/>
      <c r="D613" s="624"/>
      <c r="E613" s="624"/>
      <c r="F613" s="624"/>
      <c r="G613" s="456">
        <v>1</v>
      </c>
      <c r="H613" s="459" t="s">
        <v>339</v>
      </c>
      <c r="I613" s="454">
        <v>17600</v>
      </c>
      <c r="J613" s="156">
        <f>G613*I613</f>
        <v>17600</v>
      </c>
      <c r="K613" s="460">
        <v>91000</v>
      </c>
      <c r="L613" s="462" t="s">
        <v>299</v>
      </c>
      <c r="M613" s="447" t="str">
        <f>IF(OR(ISERROR(B605+B604*(1-(Controls!$B$28))),(B605+B604*(1-(Controls!$B$28)))=0),"",IF((B605+B604*(1-(Controls!$B$28)))&lt;=StartInput!$F$25,"Replace","Evaluate"))</f>
        <v>Evaluate</v>
      </c>
      <c r="N613" s="218">
        <f>IF(StartInput!$F$74="Tenant",StartInput!$F$61,StartInput!$G$61)</f>
        <v>0.15</v>
      </c>
      <c r="O613" s="159">
        <f>IF($B$608=0,J613,0)</f>
        <v>0</v>
      </c>
      <c r="P613" s="156">
        <f>IF(OR(($B$608+YEAR($I$1))=P612,($B$604+$B$608+YEAR($I$1))=P612,($B$604*2+$B$608+YEAR($I$1))=P612,($B$604*3+$B$608+YEAR($I$1))=P612,($B$604*4+$B$608+YEAR($I$1))=P612,($B$604*5+$B$608+YEAR($I$1))=P612),$G$613*$I$613,0)</f>
        <v>0</v>
      </c>
      <c r="Q613" s="156">
        <f t="shared" ref="Q613:AI613" si="174">IF(OR(($B$608+YEAR($I$1))=Q612,($B$604+$B$608+YEAR($I$1))=Q612,($B$604*2+$B$608+YEAR($I$1))=Q612,($B$604*3+$B$608+YEAR($I$1))=Q612,($B$604*4+$B$608+YEAR($I$1))=Q612,($B$604*5+$B$608+YEAR($I$1))=Q612),$G$613*$I$613,0)</f>
        <v>0</v>
      </c>
      <c r="R613" s="156">
        <f t="shared" si="174"/>
        <v>0</v>
      </c>
      <c r="S613" s="156">
        <f t="shared" si="174"/>
        <v>0</v>
      </c>
      <c r="T613" s="156">
        <f t="shared" si="174"/>
        <v>0</v>
      </c>
      <c r="U613" s="156">
        <f t="shared" si="174"/>
        <v>0</v>
      </c>
      <c r="V613" s="156">
        <f t="shared" si="174"/>
        <v>0</v>
      </c>
      <c r="W613" s="156">
        <f t="shared" si="174"/>
        <v>0</v>
      </c>
      <c r="X613" s="156">
        <f t="shared" si="174"/>
        <v>0</v>
      </c>
      <c r="Y613" s="156">
        <f t="shared" si="174"/>
        <v>0</v>
      </c>
      <c r="Z613" s="156">
        <f t="shared" si="174"/>
        <v>0</v>
      </c>
      <c r="AA613" s="156">
        <f t="shared" si="174"/>
        <v>17600</v>
      </c>
      <c r="AB613" s="156">
        <f t="shared" si="174"/>
        <v>0</v>
      </c>
      <c r="AC613" s="156">
        <f t="shared" si="174"/>
        <v>0</v>
      </c>
      <c r="AD613" s="156">
        <f t="shared" si="174"/>
        <v>0</v>
      </c>
      <c r="AE613" s="156">
        <f t="shared" si="174"/>
        <v>0</v>
      </c>
      <c r="AF613" s="156">
        <f t="shared" si="174"/>
        <v>0</v>
      </c>
      <c r="AG613" s="156">
        <f t="shared" si="174"/>
        <v>0</v>
      </c>
      <c r="AH613" s="156">
        <f t="shared" si="174"/>
        <v>0</v>
      </c>
      <c r="AI613" s="156">
        <f t="shared" si="174"/>
        <v>0</v>
      </c>
      <c r="AJ613" s="156">
        <f>SUM(P613:AI613)</f>
        <v>17600</v>
      </c>
    </row>
    <row r="614" spans="1:41" ht="12.75" customHeight="1">
      <c r="A614" s="623" t="str">
        <f>"Existing 2"&amp;A603</f>
        <v>Existing 2Exterior Walls - Structural</v>
      </c>
      <c r="B614" s="624"/>
      <c r="C614" s="624"/>
      <c r="D614" s="624"/>
      <c r="E614" s="624"/>
      <c r="F614" s="624"/>
      <c r="G614" s="456">
        <v>1</v>
      </c>
      <c r="H614" s="446" t="str">
        <f>H613</f>
        <v>LUMP SUM</v>
      </c>
      <c r="I614" s="454">
        <v>5600</v>
      </c>
      <c r="J614" s="156">
        <f>G614*I614</f>
        <v>5600</v>
      </c>
      <c r="K614" s="460">
        <v>26000</v>
      </c>
      <c r="L614" s="181" t="str">
        <f>L613</f>
        <v>KWH</v>
      </c>
      <c r="M614" s="447" t="str">
        <f>IF(OR(ISERROR(B606+B604*(1-(Controls!$B$28))),(B606+B604*(1-(Controls!$B$28)))=0),"",IF((B606+B604*(1-(Controls!$B$28)))&lt;=StartInput!$F$25,"Replace","Evaluate"))</f>
        <v>Evaluate</v>
      </c>
      <c r="N614" s="185">
        <f>N613</f>
        <v>0.15</v>
      </c>
      <c r="O614" s="159">
        <f>IF($B$609=0,J614,0)</f>
        <v>0</v>
      </c>
      <c r="P614" s="156">
        <f>IF(OR(($B$609+YEAR($I$1))=P612,($B$604+$B$609+YEAR($I$1))=P612,($B$604*2+$B$609+YEAR($I$1))=P612,($B$604*3+$B$609+YEAR($I$1))=P612,($B$604*4+$B$609+YEAR($I$1))=P612,($B$604*5+$B$609+YEAR($I$1))=P612),$G$614*$I$614,0)</f>
        <v>0</v>
      </c>
      <c r="Q614" s="156">
        <f t="shared" ref="Q614:AI614" si="175">IF(OR(($B$609+YEAR($I$1))=Q612,($B$604+$B$609+YEAR($I$1))=Q612,($B$604*2+$B$609+YEAR($I$1))=Q612,($B$604*3+$B$609+YEAR($I$1))=Q612,($B$604*4+$B$609+YEAR($I$1))=Q612,($B$604*5+$B$609+YEAR($I$1))=Q612),$G$614*$I$614,0)</f>
        <v>0</v>
      </c>
      <c r="R614" s="156">
        <f t="shared" si="175"/>
        <v>0</v>
      </c>
      <c r="S614" s="156">
        <f t="shared" si="175"/>
        <v>0</v>
      </c>
      <c r="T614" s="156">
        <f t="shared" si="175"/>
        <v>0</v>
      </c>
      <c r="U614" s="156">
        <f t="shared" si="175"/>
        <v>0</v>
      </c>
      <c r="V614" s="156">
        <f t="shared" si="175"/>
        <v>0</v>
      </c>
      <c r="W614" s="156">
        <f t="shared" si="175"/>
        <v>0</v>
      </c>
      <c r="X614" s="156">
        <f t="shared" si="175"/>
        <v>0</v>
      </c>
      <c r="Y614" s="156">
        <f t="shared" si="175"/>
        <v>0</v>
      </c>
      <c r="Z614" s="156">
        <f t="shared" si="175"/>
        <v>5600</v>
      </c>
      <c r="AA614" s="156">
        <f t="shared" si="175"/>
        <v>0</v>
      </c>
      <c r="AB614" s="156">
        <f t="shared" si="175"/>
        <v>0</v>
      </c>
      <c r="AC614" s="156">
        <f t="shared" si="175"/>
        <v>0</v>
      </c>
      <c r="AD614" s="156">
        <f t="shared" si="175"/>
        <v>0</v>
      </c>
      <c r="AE614" s="156">
        <f t="shared" si="175"/>
        <v>0</v>
      </c>
      <c r="AF614" s="156">
        <f t="shared" si="175"/>
        <v>0</v>
      </c>
      <c r="AG614" s="156">
        <f t="shared" si="175"/>
        <v>0</v>
      </c>
      <c r="AH614" s="156">
        <f t="shared" si="175"/>
        <v>0</v>
      </c>
      <c r="AI614" s="156">
        <f t="shared" si="175"/>
        <v>0</v>
      </c>
      <c r="AJ614" s="156">
        <f>SUM(P614:AI614)</f>
        <v>5600</v>
      </c>
    </row>
    <row r="615" spans="1:41" ht="12.75" customHeight="1">
      <c r="A615" s="623" t="str">
        <f>"Existing 3"&amp;A603</f>
        <v>Existing 3Exterior Walls - Structural</v>
      </c>
      <c r="B615" s="624"/>
      <c r="C615" s="624"/>
      <c r="D615" s="624"/>
      <c r="E615" s="624"/>
      <c r="F615" s="624"/>
      <c r="G615" s="456">
        <v>1</v>
      </c>
      <c r="H615" s="446" t="str">
        <f>H613</f>
        <v>LUMP SUM</v>
      </c>
      <c r="I615" s="454">
        <v>2300</v>
      </c>
      <c r="J615" s="156">
        <f>G615*I615</f>
        <v>2300</v>
      </c>
      <c r="K615" s="460">
        <v>15000</v>
      </c>
      <c r="L615" s="181" t="str">
        <f>L613</f>
        <v>KWH</v>
      </c>
      <c r="M615" s="447" t="str">
        <f>IF(OR(ISERROR(B607+B604*(1-(Controls!$B$28))),(B607+B604*(1-(Controls!$B$28)))=0),"",IF((B607+B604*(1-(Controls!$B$28)))&lt;=StartInput!$F$25,"Replace","Evaluate"))</f>
        <v>Replace</v>
      </c>
      <c r="N615" s="185">
        <f>N613</f>
        <v>0.15</v>
      </c>
      <c r="O615" s="159">
        <f>IF($B$610=0,J615,0)</f>
        <v>2300</v>
      </c>
      <c r="P615" s="156">
        <f>IF(OR(($B$610+YEAR($I$1))=P612,($B$604+$B$610+YEAR($I$1))=P612,($B$604*2+$B$610+YEAR($I$1))=P612,($B$604*3+$B$610+YEAR($I$1))=P612,($B$604*4+$B$610+YEAR($I$1))=P612,($B$604*5+$B$610+YEAR($I$1))=P612),$G$615*$I$615,0)</f>
        <v>0</v>
      </c>
      <c r="Q615" s="156">
        <f t="shared" ref="Q615:AI615" si="176">IF(OR(($B$610+YEAR($I$1))=Q612,($B$604+$B$610+YEAR($I$1))=Q612,($B$604*2+$B$610+YEAR($I$1))=Q612,($B$604*3+$B$610+YEAR($I$1))=Q612,($B$604*4+$B$610+YEAR($I$1))=Q612,($B$604*5+$B$610+YEAR($I$1))=Q612),$G$615*$I$615,0)</f>
        <v>0</v>
      </c>
      <c r="R615" s="156">
        <f t="shared" si="176"/>
        <v>0</v>
      </c>
      <c r="S615" s="156">
        <f t="shared" si="176"/>
        <v>0</v>
      </c>
      <c r="T615" s="156">
        <f t="shared" si="176"/>
        <v>0</v>
      </c>
      <c r="U615" s="156">
        <f t="shared" si="176"/>
        <v>0</v>
      </c>
      <c r="V615" s="156">
        <f t="shared" si="176"/>
        <v>0</v>
      </c>
      <c r="W615" s="156">
        <f t="shared" si="176"/>
        <v>0</v>
      </c>
      <c r="X615" s="156">
        <f t="shared" si="176"/>
        <v>0</v>
      </c>
      <c r="Y615" s="156">
        <f t="shared" si="176"/>
        <v>0</v>
      </c>
      <c r="Z615" s="156">
        <f t="shared" si="176"/>
        <v>0</v>
      </c>
      <c r="AA615" s="156">
        <f t="shared" si="176"/>
        <v>0</v>
      </c>
      <c r="AB615" s="156">
        <f t="shared" si="176"/>
        <v>0</v>
      </c>
      <c r="AC615" s="156">
        <f t="shared" si="176"/>
        <v>0</v>
      </c>
      <c r="AD615" s="156">
        <f t="shared" si="176"/>
        <v>2300</v>
      </c>
      <c r="AE615" s="156">
        <f t="shared" si="176"/>
        <v>0</v>
      </c>
      <c r="AF615" s="156">
        <f t="shared" si="176"/>
        <v>0</v>
      </c>
      <c r="AG615" s="156">
        <f t="shared" si="176"/>
        <v>0</v>
      </c>
      <c r="AH615" s="156">
        <f t="shared" si="176"/>
        <v>0</v>
      </c>
      <c r="AI615" s="156">
        <f t="shared" si="176"/>
        <v>0</v>
      </c>
      <c r="AJ615" s="156">
        <f>SUM(P615:AI615)</f>
        <v>2300</v>
      </c>
      <c r="AL615" s="148" t="s">
        <v>421</v>
      </c>
      <c r="AM615" s="148" t="s">
        <v>422</v>
      </c>
    </row>
    <row r="616" spans="1:41">
      <c r="A616" s="623" t="str">
        <f>"Standard "&amp;A603</f>
        <v>Standard Exterior Walls - Structural</v>
      </c>
      <c r="B616" s="624"/>
      <c r="C616" s="624"/>
      <c r="D616" s="624"/>
      <c r="E616" s="624"/>
      <c r="F616" s="624"/>
      <c r="G616" s="201">
        <f>SUM(G613:G615)</f>
        <v>3</v>
      </c>
      <c r="H616" s="203" t="str">
        <f>H613</f>
        <v>LUMP SUM</v>
      </c>
      <c r="I616" s="454">
        <v>17600</v>
      </c>
      <c r="J616" s="156">
        <f>G616*I616</f>
        <v>52800</v>
      </c>
      <c r="K616" s="460">
        <v>240000</v>
      </c>
      <c r="L616" s="181" t="str">
        <f>L613</f>
        <v>KWH</v>
      </c>
      <c r="M616" s="684"/>
      <c r="N616" s="185">
        <f>N613</f>
        <v>0.15</v>
      </c>
      <c r="O616" s="159">
        <f>IF($B$610=0,J616,0)</f>
        <v>52800</v>
      </c>
      <c r="P616" s="156">
        <f t="shared" ref="P616:AI616" si="177">IF(OR(($B$610+YEAR($I$1))=P612,($B$604+$B$610+YEAR($I$1))=P612,($B$604*2+$B$610+YEAR($I$1))=P612,($B$604*3+$B$610+YEAR($I$1))=P612,($B$604*4+$B$610+YEAR($I$1))=P612,($B$604*5+$B$610+YEAR($I$1))=P612),$G$616*$I$616,0)</f>
        <v>0</v>
      </c>
      <c r="Q616" s="156">
        <f t="shared" si="177"/>
        <v>0</v>
      </c>
      <c r="R616" s="156">
        <f t="shared" si="177"/>
        <v>0</v>
      </c>
      <c r="S616" s="156">
        <f t="shared" si="177"/>
        <v>0</v>
      </c>
      <c r="T616" s="156">
        <f t="shared" si="177"/>
        <v>0</v>
      </c>
      <c r="U616" s="156">
        <f t="shared" si="177"/>
        <v>0</v>
      </c>
      <c r="V616" s="156">
        <f t="shared" si="177"/>
        <v>0</v>
      </c>
      <c r="W616" s="156">
        <f t="shared" si="177"/>
        <v>0</v>
      </c>
      <c r="X616" s="156">
        <f t="shared" si="177"/>
        <v>0</v>
      </c>
      <c r="Y616" s="156">
        <f t="shared" si="177"/>
        <v>0</v>
      </c>
      <c r="Z616" s="156">
        <f t="shared" si="177"/>
        <v>0</v>
      </c>
      <c r="AA616" s="156">
        <f t="shared" si="177"/>
        <v>0</v>
      </c>
      <c r="AB616" s="156">
        <f t="shared" si="177"/>
        <v>0</v>
      </c>
      <c r="AC616" s="156">
        <f t="shared" si="177"/>
        <v>0</v>
      </c>
      <c r="AD616" s="156">
        <f t="shared" si="177"/>
        <v>52800</v>
      </c>
      <c r="AE616" s="156">
        <f t="shared" si="177"/>
        <v>0</v>
      </c>
      <c r="AF616" s="156">
        <f t="shared" si="177"/>
        <v>0</v>
      </c>
      <c r="AG616" s="156">
        <f t="shared" si="177"/>
        <v>0</v>
      </c>
      <c r="AH616" s="156">
        <f t="shared" si="177"/>
        <v>0</v>
      </c>
      <c r="AI616" s="156">
        <f t="shared" si="177"/>
        <v>0</v>
      </c>
      <c r="AJ616" s="156">
        <f>SUM(P616:AI616)</f>
        <v>52800</v>
      </c>
      <c r="AK616" s="148" t="s">
        <v>391</v>
      </c>
      <c r="AL616" s="148" t="s">
        <v>423</v>
      </c>
      <c r="AM616" s="148" t="s">
        <v>424</v>
      </c>
    </row>
    <row r="617" spans="1:41" ht="14.45" thickBot="1">
      <c r="A617" s="634" t="str">
        <f>"Green Replacement "&amp;A603</f>
        <v>Green Replacement Exterior Walls - Structural</v>
      </c>
      <c r="B617" s="635"/>
      <c r="C617" s="635"/>
      <c r="D617" s="635"/>
      <c r="E617" s="635"/>
      <c r="F617" s="635"/>
      <c r="G617" s="202">
        <f>SUM(G613:G615)</f>
        <v>3</v>
      </c>
      <c r="H617" s="204" t="str">
        <f>H613</f>
        <v>LUMP SUM</v>
      </c>
      <c r="I617" s="455">
        <v>21450</v>
      </c>
      <c r="J617" s="161">
        <f>G617*I617</f>
        <v>64350</v>
      </c>
      <c r="K617" s="461">
        <v>123000</v>
      </c>
      <c r="L617" s="182" t="str">
        <f>L613</f>
        <v>KWH</v>
      </c>
      <c r="M617" s="685"/>
      <c r="N617" s="186">
        <f>N613</f>
        <v>0.15</v>
      </c>
      <c r="O617" s="159">
        <f>IF($B$610=0,J617,0)</f>
        <v>64350</v>
      </c>
      <c r="P617" s="156">
        <f t="shared" ref="P617:AI617" si="178">IF(OR(($B$610+YEAR($I$1))=P612,($B$604+$B$610+YEAR($I$1))=P612,($B$604*2+$B$610+YEAR($I$1))=P612,($B$604*3+$B$610+YEAR($I$1))=P612,($B$604*4+$B$610+YEAR($I$1))=P612,($B$604*5+$B$610+YEAR($I$1))=P612),$G$617*$I$617,0)</f>
        <v>0</v>
      </c>
      <c r="Q617" s="156">
        <f t="shared" si="178"/>
        <v>0</v>
      </c>
      <c r="R617" s="156">
        <f t="shared" si="178"/>
        <v>0</v>
      </c>
      <c r="S617" s="156">
        <f t="shared" si="178"/>
        <v>0</v>
      </c>
      <c r="T617" s="156">
        <f t="shared" si="178"/>
        <v>0</v>
      </c>
      <c r="U617" s="156">
        <f t="shared" si="178"/>
        <v>0</v>
      </c>
      <c r="V617" s="156">
        <f t="shared" si="178"/>
        <v>0</v>
      </c>
      <c r="W617" s="156">
        <f t="shared" si="178"/>
        <v>0</v>
      </c>
      <c r="X617" s="156">
        <f t="shared" si="178"/>
        <v>0</v>
      </c>
      <c r="Y617" s="156">
        <f t="shared" si="178"/>
        <v>0</v>
      </c>
      <c r="Z617" s="156">
        <f t="shared" si="178"/>
        <v>0</v>
      </c>
      <c r="AA617" s="156">
        <f t="shared" si="178"/>
        <v>0</v>
      </c>
      <c r="AB617" s="156">
        <f t="shared" si="178"/>
        <v>0</v>
      </c>
      <c r="AC617" s="156">
        <f t="shared" si="178"/>
        <v>0</v>
      </c>
      <c r="AD617" s="156">
        <f t="shared" si="178"/>
        <v>64350</v>
      </c>
      <c r="AE617" s="156">
        <f t="shared" si="178"/>
        <v>0</v>
      </c>
      <c r="AF617" s="156">
        <f t="shared" si="178"/>
        <v>0</v>
      </c>
      <c r="AG617" s="156">
        <f t="shared" si="178"/>
        <v>0</v>
      </c>
      <c r="AH617" s="156">
        <f t="shared" si="178"/>
        <v>0</v>
      </c>
      <c r="AI617" s="156">
        <f t="shared" si="178"/>
        <v>0</v>
      </c>
      <c r="AJ617" s="156">
        <f>SUM(P617:AI617)</f>
        <v>64350</v>
      </c>
      <c r="AK617" s="183">
        <f>IF((AJ617-AJ616)&lt;0,0,(AJ617-AJ616))</f>
        <v>11550</v>
      </c>
      <c r="AL617" s="183">
        <f>(K613*N613+K614*N614+K615*N615)-(K617*N617)</f>
        <v>1350</v>
      </c>
      <c r="AM617" s="212">
        <f>AK617/AL617</f>
        <v>8.5555555555555554</v>
      </c>
      <c r="AN617" s="183" t="str">
        <f>L613</f>
        <v>KWH</v>
      </c>
      <c r="AO617" s="183"/>
    </row>
    <row r="618" spans="1:41" ht="13.15" customHeight="1" thickBot="1"/>
    <row r="619" spans="1:41" ht="14.45" thickBot="1">
      <c r="A619" s="640" t="s">
        <v>488</v>
      </c>
      <c r="B619" s="641"/>
      <c r="C619" s="641"/>
      <c r="D619" s="641"/>
      <c r="E619" s="641"/>
      <c r="F619" s="641"/>
      <c r="G619" s="641"/>
      <c r="H619" s="641"/>
      <c r="I619" s="641"/>
      <c r="J619" s="641"/>
      <c r="K619" s="641"/>
      <c r="L619" s="641"/>
      <c r="M619" s="641"/>
      <c r="N619" s="642"/>
    </row>
    <row r="620" spans="1:41" ht="15">
      <c r="A620" s="164" t="s">
        <v>351</v>
      </c>
      <c r="B620" s="450">
        <v>10</v>
      </c>
      <c r="C620" s="165"/>
      <c r="D620" s="662" t="s">
        <v>272</v>
      </c>
      <c r="E620" s="663"/>
      <c r="F620" s="649"/>
      <c r="G620" s="650"/>
      <c r="H620" s="650"/>
      <c r="I620" s="650"/>
      <c r="J620" s="650"/>
      <c r="K620" s="650"/>
      <c r="L620" s="650"/>
      <c r="M620" s="650"/>
      <c r="N620" s="651"/>
    </row>
    <row r="621" spans="1:41" ht="15.6" thickBot="1">
      <c r="A621" s="163" t="s">
        <v>353</v>
      </c>
      <c r="B621" s="451">
        <v>2000</v>
      </c>
      <c r="C621" s="162"/>
      <c r="D621" s="664"/>
      <c r="E621" s="665"/>
      <c r="F621" s="652"/>
      <c r="G621" s="653"/>
      <c r="H621" s="653"/>
      <c r="I621" s="653"/>
      <c r="J621" s="653"/>
      <c r="K621" s="653"/>
      <c r="L621" s="653"/>
      <c r="M621" s="653"/>
      <c r="N621" s="654"/>
    </row>
    <row r="622" spans="1:41" ht="15.6" thickBot="1">
      <c r="A622" s="171" t="s">
        <v>355</v>
      </c>
      <c r="B622" s="172">
        <f>IF(B620-((YEAR(I1))-B621)&gt;0,(B620-((YEAR(I1))-B621)),0)</f>
        <v>0</v>
      </c>
      <c r="C622" s="173"/>
      <c r="D622" s="666"/>
      <c r="E622" s="667"/>
      <c r="F622" s="643"/>
      <c r="G622" s="644"/>
      <c r="H622" s="644"/>
      <c r="I622" s="644"/>
      <c r="J622" s="644"/>
      <c r="K622" s="644"/>
      <c r="L622" s="644"/>
      <c r="M622" s="644"/>
      <c r="N622" s="645"/>
      <c r="O622" s="640" t="str">
        <f>A619</f>
        <v>Exterior Walls - Finishes</v>
      </c>
      <c r="P622" s="641"/>
      <c r="Q622" s="641"/>
      <c r="R622" s="641"/>
      <c r="S622" s="641"/>
      <c r="T622" s="641"/>
      <c r="U622" s="641"/>
      <c r="V622" s="641"/>
      <c r="W622" s="641"/>
      <c r="X622" s="641"/>
      <c r="Y622" s="642"/>
      <c r="Z622" s="640" t="str">
        <f>A619</f>
        <v>Exterior Walls - Finishes</v>
      </c>
      <c r="AA622" s="641"/>
      <c r="AB622" s="641"/>
      <c r="AC622" s="641"/>
      <c r="AD622" s="641"/>
      <c r="AE622" s="641"/>
      <c r="AF622" s="641"/>
      <c r="AG622" s="641"/>
      <c r="AH622" s="641"/>
      <c r="AI622" s="641"/>
      <c r="AJ622" s="642"/>
    </row>
    <row r="623" spans="1:41">
      <c r="A623" s="646" t="s">
        <v>357</v>
      </c>
      <c r="B623" s="647"/>
      <c r="C623" s="647"/>
      <c r="D623" s="636"/>
      <c r="E623" s="636"/>
      <c r="F623" s="636"/>
      <c r="G623" s="636" t="s">
        <v>358</v>
      </c>
      <c r="H623" s="636" t="s">
        <v>359</v>
      </c>
      <c r="I623" s="636" t="s">
        <v>360</v>
      </c>
      <c r="J623" s="636" t="s">
        <v>361</v>
      </c>
      <c r="K623" s="636" t="s">
        <v>362</v>
      </c>
      <c r="L623" s="636" t="s">
        <v>363</v>
      </c>
      <c r="M623" s="636" t="s">
        <v>364</v>
      </c>
      <c r="N623" s="638" t="s">
        <v>365</v>
      </c>
      <c r="O623" s="672" t="s">
        <v>366</v>
      </c>
      <c r="P623" s="167" t="s">
        <v>367</v>
      </c>
      <c r="Q623" s="167" t="s">
        <v>368</v>
      </c>
      <c r="R623" s="167" t="s">
        <v>369</v>
      </c>
      <c r="S623" s="167" t="s">
        <v>370</v>
      </c>
      <c r="T623" s="167" t="s">
        <v>371</v>
      </c>
      <c r="U623" s="167" t="s">
        <v>372</v>
      </c>
      <c r="V623" s="167" t="s">
        <v>373</v>
      </c>
      <c r="W623" s="167" t="s">
        <v>374</v>
      </c>
      <c r="X623" s="167" t="s">
        <v>375</v>
      </c>
      <c r="Y623" s="168" t="s">
        <v>376</v>
      </c>
      <c r="Z623" s="178" t="s">
        <v>377</v>
      </c>
      <c r="AA623" s="179" t="s">
        <v>378</v>
      </c>
      <c r="AB623" s="179" t="s">
        <v>379</v>
      </c>
      <c r="AC623" s="179" t="s">
        <v>380</v>
      </c>
      <c r="AD623" s="179" t="s">
        <v>381</v>
      </c>
      <c r="AE623" s="179" t="s">
        <v>382</v>
      </c>
      <c r="AF623" s="179" t="s">
        <v>383</v>
      </c>
      <c r="AG623" s="179" t="s">
        <v>384</v>
      </c>
      <c r="AH623" s="179" t="s">
        <v>385</v>
      </c>
      <c r="AI623" s="180" t="s">
        <v>386</v>
      </c>
      <c r="AJ623" s="674" t="s">
        <v>387</v>
      </c>
    </row>
    <row r="624" spans="1:41">
      <c r="A624" s="648"/>
      <c r="B624" s="637"/>
      <c r="C624" s="637"/>
      <c r="D624" s="637"/>
      <c r="E624" s="637"/>
      <c r="F624" s="637"/>
      <c r="G624" s="637"/>
      <c r="H624" s="637"/>
      <c r="I624" s="637"/>
      <c r="J624" s="637"/>
      <c r="K624" s="637"/>
      <c r="L624" s="637"/>
      <c r="M624" s="637"/>
      <c r="N624" s="639"/>
      <c r="O624" s="673"/>
      <c r="P624" s="166">
        <f>YEAR($I$1)+1</f>
        <v>2011</v>
      </c>
      <c r="Q624" s="166">
        <f>YEAR($I$1)+2</f>
        <v>2012</v>
      </c>
      <c r="R624" s="166">
        <f>YEAR($I$1)+3</f>
        <v>2013</v>
      </c>
      <c r="S624" s="166">
        <f>YEAR($I$1)+4</f>
        <v>2014</v>
      </c>
      <c r="T624" s="166">
        <f>YEAR($I$1)+5</f>
        <v>2015</v>
      </c>
      <c r="U624" s="166">
        <f>YEAR($I$1)+6</f>
        <v>2016</v>
      </c>
      <c r="V624" s="166">
        <f>YEAR($I$1)+7</f>
        <v>2017</v>
      </c>
      <c r="W624" s="166">
        <f>YEAR($I$1)+8</f>
        <v>2018</v>
      </c>
      <c r="X624" s="166">
        <f>YEAR($I$1)+9</f>
        <v>2019</v>
      </c>
      <c r="Y624" s="169">
        <f>YEAR($I$1)+10</f>
        <v>2020</v>
      </c>
      <c r="Z624" s="174">
        <f>YEAR($I$1)+11</f>
        <v>2021</v>
      </c>
      <c r="AA624" s="166">
        <f>YEAR($I$1)+12</f>
        <v>2022</v>
      </c>
      <c r="AB624" s="166">
        <f>YEAR($I$1)+13</f>
        <v>2023</v>
      </c>
      <c r="AC624" s="166">
        <f>YEAR($I$1)+14</f>
        <v>2024</v>
      </c>
      <c r="AD624" s="166">
        <f>YEAR($I$1)+15</f>
        <v>2025</v>
      </c>
      <c r="AE624" s="166">
        <f>YEAR($I$1)+16</f>
        <v>2026</v>
      </c>
      <c r="AF624" s="166">
        <f>YEAR($I$1)+17</f>
        <v>2027</v>
      </c>
      <c r="AG624" s="166">
        <f>YEAR($I$1)+18</f>
        <v>2028</v>
      </c>
      <c r="AH624" s="166">
        <f>YEAR($I$1)+19</f>
        <v>2029</v>
      </c>
      <c r="AI624" s="175">
        <f>YEAR($I$1)+20</f>
        <v>2030</v>
      </c>
      <c r="AJ624" s="675"/>
    </row>
    <row r="625" spans="1:41" hidden="1">
      <c r="A625" s="623" t="str">
        <f>"Existing "&amp;A619</f>
        <v>Existing Exterior Walls - Finishes</v>
      </c>
      <c r="B625" s="624"/>
      <c r="C625" s="624"/>
      <c r="D625" s="624"/>
      <c r="E625" s="624"/>
      <c r="F625" s="624"/>
      <c r="G625" s="170">
        <v>1</v>
      </c>
      <c r="H625" s="154" t="s">
        <v>339</v>
      </c>
      <c r="I625" s="155">
        <v>12500</v>
      </c>
      <c r="J625" s="156">
        <f>G625*I625</f>
        <v>12500</v>
      </c>
      <c r="K625" s="625" t="s">
        <v>390</v>
      </c>
      <c r="L625" s="626"/>
      <c r="M625" s="659" t="str">
        <f>IF(OR(ISERROR(B621+B620*(1-(Controls!$B$28))),(B621+B620*(1-(Controls!$B$28)))=0),"",IF((B621+B620*(1-(Controls!$B$28)))&lt;=StartInput!$F$25,"Replace","Evaluate"))</f>
        <v>Replace</v>
      </c>
      <c r="N625" s="631" t="s">
        <v>205</v>
      </c>
      <c r="O625" s="159">
        <f>IF($B$622=0,J625,0)</f>
        <v>12500</v>
      </c>
      <c r="P625" s="156">
        <f t="shared" ref="P625:AI625" si="179">IF(OR(($B$622+YEAR($I$1))=P624,($B$620+$B$622+YEAR($I$1))=P624,($B$620*2+$B$622+YEAR($I$1))=P624,($B$620*3+$B$622+YEAR($I$1))=P624,($B$620*4+$B$622+YEAR($I$1))=P624,($B$620*5+$B$622+YEAR($I$1))=P624),$G$625*$I$625,0)</f>
        <v>0</v>
      </c>
      <c r="Q625" s="156">
        <f t="shared" si="179"/>
        <v>0</v>
      </c>
      <c r="R625" s="156">
        <f t="shared" si="179"/>
        <v>0</v>
      </c>
      <c r="S625" s="156">
        <f t="shared" si="179"/>
        <v>0</v>
      </c>
      <c r="T625" s="156">
        <f t="shared" si="179"/>
        <v>0</v>
      </c>
      <c r="U625" s="156">
        <f t="shared" si="179"/>
        <v>0</v>
      </c>
      <c r="V625" s="156">
        <f t="shared" si="179"/>
        <v>0</v>
      </c>
      <c r="W625" s="156">
        <f t="shared" si="179"/>
        <v>0</v>
      </c>
      <c r="X625" s="156">
        <f t="shared" si="179"/>
        <v>0</v>
      </c>
      <c r="Y625" s="156">
        <f t="shared" si="179"/>
        <v>12500</v>
      </c>
      <c r="Z625" s="156">
        <f t="shared" si="179"/>
        <v>0</v>
      </c>
      <c r="AA625" s="156">
        <f t="shared" si="179"/>
        <v>0</v>
      </c>
      <c r="AB625" s="156">
        <f t="shared" si="179"/>
        <v>0</v>
      </c>
      <c r="AC625" s="156">
        <f t="shared" si="179"/>
        <v>0</v>
      </c>
      <c r="AD625" s="156">
        <f t="shared" si="179"/>
        <v>0</v>
      </c>
      <c r="AE625" s="156">
        <f t="shared" si="179"/>
        <v>0</v>
      </c>
      <c r="AF625" s="156">
        <f t="shared" si="179"/>
        <v>0</v>
      </c>
      <c r="AG625" s="156">
        <f t="shared" si="179"/>
        <v>0</v>
      </c>
      <c r="AH625" s="156">
        <f t="shared" si="179"/>
        <v>0</v>
      </c>
      <c r="AI625" s="156">
        <f t="shared" si="179"/>
        <v>12500</v>
      </c>
      <c r="AJ625" s="156">
        <f>SUM(P625:AI625)</f>
        <v>25000</v>
      </c>
    </row>
    <row r="626" spans="1:41">
      <c r="A626" s="623" t="str">
        <f>"Standard "&amp;A619</f>
        <v>Standard Exterior Walls - Finishes</v>
      </c>
      <c r="B626" s="624"/>
      <c r="C626" s="624"/>
      <c r="D626" s="624"/>
      <c r="E626" s="624"/>
      <c r="F626" s="624"/>
      <c r="G626" s="452">
        <v>1</v>
      </c>
      <c r="H626" s="459" t="s">
        <v>339</v>
      </c>
      <c r="I626" s="454">
        <v>12500</v>
      </c>
      <c r="J626" s="156">
        <f>G626*I626</f>
        <v>12500</v>
      </c>
      <c r="K626" s="627"/>
      <c r="L626" s="628"/>
      <c r="M626" s="660"/>
      <c r="N626" s="632"/>
      <c r="O626" s="159">
        <f>IF($B$622=0,J626,0)</f>
        <v>12500</v>
      </c>
      <c r="P626" s="156">
        <f t="shared" ref="P626:AI626" si="180">IF(OR(($B$622+YEAR($I$1))=P624,($B$620+$B$622+YEAR($I$1))=P624,($B$620*2+$B$622+YEAR($I$1))=P624,($B$620*3+$B$622+YEAR($I$1))=P624,($B$620*4+$B$622+YEAR($I$1))=P624,($B$620*5+$B$622+YEAR($I$1))=P624),$G$626*$I$626,0)</f>
        <v>0</v>
      </c>
      <c r="Q626" s="156">
        <f t="shared" si="180"/>
        <v>0</v>
      </c>
      <c r="R626" s="156">
        <f t="shared" si="180"/>
        <v>0</v>
      </c>
      <c r="S626" s="156">
        <f t="shared" si="180"/>
        <v>0</v>
      </c>
      <c r="T626" s="156">
        <f t="shared" si="180"/>
        <v>0</v>
      </c>
      <c r="U626" s="156">
        <f t="shared" si="180"/>
        <v>0</v>
      </c>
      <c r="V626" s="156">
        <f t="shared" si="180"/>
        <v>0</v>
      </c>
      <c r="W626" s="156">
        <f t="shared" si="180"/>
        <v>0</v>
      </c>
      <c r="X626" s="156">
        <f t="shared" si="180"/>
        <v>0</v>
      </c>
      <c r="Y626" s="156">
        <f t="shared" si="180"/>
        <v>12500</v>
      </c>
      <c r="Z626" s="156">
        <f t="shared" si="180"/>
        <v>0</v>
      </c>
      <c r="AA626" s="156">
        <f t="shared" si="180"/>
        <v>0</v>
      </c>
      <c r="AB626" s="156">
        <f t="shared" si="180"/>
        <v>0</v>
      </c>
      <c r="AC626" s="156">
        <f t="shared" si="180"/>
        <v>0</v>
      </c>
      <c r="AD626" s="156">
        <f t="shared" si="180"/>
        <v>0</v>
      </c>
      <c r="AE626" s="156">
        <f t="shared" si="180"/>
        <v>0</v>
      </c>
      <c r="AF626" s="156">
        <f t="shared" si="180"/>
        <v>0</v>
      </c>
      <c r="AG626" s="156">
        <f t="shared" si="180"/>
        <v>0</v>
      </c>
      <c r="AH626" s="156">
        <f t="shared" si="180"/>
        <v>0</v>
      </c>
      <c r="AI626" s="156">
        <f t="shared" si="180"/>
        <v>12500</v>
      </c>
      <c r="AJ626" s="156">
        <f>SUM(P626:AI626)</f>
        <v>25000</v>
      </c>
      <c r="AK626" s="148" t="s">
        <v>391</v>
      </c>
    </row>
    <row r="627" spans="1:41" ht="14.45" thickBot="1">
      <c r="A627" s="634" t="str">
        <f>"Green Replacement "&amp;A619</f>
        <v>Green Replacement Exterior Walls - Finishes</v>
      </c>
      <c r="B627" s="635"/>
      <c r="C627" s="635"/>
      <c r="D627" s="635"/>
      <c r="E627" s="635"/>
      <c r="F627" s="635"/>
      <c r="G627" s="202">
        <f>G626</f>
        <v>1</v>
      </c>
      <c r="H627" s="204" t="str">
        <f>H626</f>
        <v>LUMP SUM</v>
      </c>
      <c r="I627" s="455">
        <v>18900</v>
      </c>
      <c r="J627" s="161">
        <f>G627*I627</f>
        <v>18900</v>
      </c>
      <c r="K627" s="629"/>
      <c r="L627" s="630"/>
      <c r="M627" s="661"/>
      <c r="N627" s="633"/>
      <c r="O627" s="159">
        <f>IF($B$622=0,J627,0)</f>
        <v>18900</v>
      </c>
      <c r="P627" s="156">
        <f t="shared" ref="P627:AI627" si="181">IF(OR(($B$622+YEAR($I$1))=P624,($B$620+$B$622+YEAR($I$1))=P624,($B$620*2+$B$622+YEAR($I$1))=P624,($B$620*3+$B$622+YEAR($I$1))=P624,($B$620*4+$B$622+YEAR($I$1))=P624,($B$620*5+$B$622+YEAR($I$1))=P624),$G$627*$I$627,0)</f>
        <v>0</v>
      </c>
      <c r="Q627" s="156">
        <f t="shared" si="181"/>
        <v>0</v>
      </c>
      <c r="R627" s="156">
        <f t="shared" si="181"/>
        <v>0</v>
      </c>
      <c r="S627" s="156">
        <f t="shared" si="181"/>
        <v>0</v>
      </c>
      <c r="T627" s="156">
        <f t="shared" si="181"/>
        <v>0</v>
      </c>
      <c r="U627" s="156">
        <f t="shared" si="181"/>
        <v>0</v>
      </c>
      <c r="V627" s="156">
        <f t="shared" si="181"/>
        <v>0</v>
      </c>
      <c r="W627" s="156">
        <f t="shared" si="181"/>
        <v>0</v>
      </c>
      <c r="X627" s="156">
        <f t="shared" si="181"/>
        <v>0</v>
      </c>
      <c r="Y627" s="156">
        <f t="shared" si="181"/>
        <v>18900</v>
      </c>
      <c r="Z627" s="156">
        <f t="shared" si="181"/>
        <v>0</v>
      </c>
      <c r="AA627" s="156">
        <f t="shared" si="181"/>
        <v>0</v>
      </c>
      <c r="AB627" s="156">
        <f t="shared" si="181"/>
        <v>0</v>
      </c>
      <c r="AC627" s="156">
        <f t="shared" si="181"/>
        <v>0</v>
      </c>
      <c r="AD627" s="156">
        <f t="shared" si="181"/>
        <v>0</v>
      </c>
      <c r="AE627" s="156">
        <f t="shared" si="181"/>
        <v>0</v>
      </c>
      <c r="AF627" s="156">
        <f t="shared" si="181"/>
        <v>0</v>
      </c>
      <c r="AG627" s="156">
        <f t="shared" si="181"/>
        <v>0</v>
      </c>
      <c r="AH627" s="156">
        <f t="shared" si="181"/>
        <v>0</v>
      </c>
      <c r="AI627" s="156">
        <f t="shared" si="181"/>
        <v>18900</v>
      </c>
      <c r="AJ627" s="156">
        <f>SUM(P627:AI627)</f>
        <v>37800</v>
      </c>
      <c r="AK627" s="183">
        <f>IF((AJ627-AJ626)&lt;0,0,(AJ627-AJ626))</f>
        <v>12800</v>
      </c>
      <c r="AL627" s="183"/>
      <c r="AM627" s="183"/>
      <c r="AN627" s="183"/>
      <c r="AO627" s="183"/>
    </row>
    <row r="628" spans="1:41" ht="13.15" customHeight="1" thickBot="1"/>
    <row r="629" spans="1:41" ht="14.45" thickBot="1">
      <c r="A629" s="640" t="s">
        <v>489</v>
      </c>
      <c r="B629" s="641"/>
      <c r="C629" s="641"/>
      <c r="D629" s="641"/>
      <c r="E629" s="641"/>
      <c r="F629" s="641"/>
      <c r="G629" s="641"/>
      <c r="H629" s="641"/>
      <c r="I629" s="641"/>
      <c r="J629" s="641"/>
      <c r="K629" s="641"/>
      <c r="L629" s="641"/>
      <c r="M629" s="641"/>
      <c r="N629" s="642"/>
    </row>
    <row r="630" spans="1:41" ht="15">
      <c r="A630" s="164" t="s">
        <v>351</v>
      </c>
      <c r="B630" s="450">
        <v>11</v>
      </c>
      <c r="C630" s="165"/>
      <c r="D630" s="662" t="s">
        <v>272</v>
      </c>
      <c r="E630" s="663"/>
      <c r="F630" s="649"/>
      <c r="G630" s="650"/>
      <c r="H630" s="650"/>
      <c r="I630" s="650"/>
      <c r="J630" s="650"/>
      <c r="K630" s="650"/>
      <c r="L630" s="650"/>
      <c r="M630" s="650"/>
      <c r="N630" s="651"/>
    </row>
    <row r="631" spans="1:41" ht="15.6" thickBot="1">
      <c r="A631" s="163" t="s">
        <v>353</v>
      </c>
      <c r="B631" s="451">
        <v>2000</v>
      </c>
      <c r="C631" s="162"/>
      <c r="D631" s="664"/>
      <c r="E631" s="665"/>
      <c r="F631" s="652"/>
      <c r="G631" s="653"/>
      <c r="H631" s="653"/>
      <c r="I631" s="653"/>
      <c r="J631" s="653"/>
      <c r="K631" s="653"/>
      <c r="L631" s="653"/>
      <c r="M631" s="653"/>
      <c r="N631" s="654"/>
    </row>
    <row r="632" spans="1:41" ht="15.6" thickBot="1">
      <c r="A632" s="171" t="s">
        <v>355</v>
      </c>
      <c r="B632" s="172">
        <f>IF(B630-((YEAR(I1))-B631)&gt;0,(B630-((YEAR(I1))-B631)),0)</f>
        <v>1</v>
      </c>
      <c r="C632" s="173"/>
      <c r="D632" s="666"/>
      <c r="E632" s="667"/>
      <c r="F632" s="643"/>
      <c r="G632" s="644"/>
      <c r="H632" s="644"/>
      <c r="I632" s="644"/>
      <c r="J632" s="644"/>
      <c r="K632" s="644"/>
      <c r="L632" s="644"/>
      <c r="M632" s="644"/>
      <c r="N632" s="645"/>
      <c r="O632" s="640" t="str">
        <f>A629</f>
        <v>Canopies</v>
      </c>
      <c r="P632" s="641"/>
      <c r="Q632" s="641"/>
      <c r="R632" s="641"/>
      <c r="S632" s="641"/>
      <c r="T632" s="641"/>
      <c r="U632" s="641"/>
      <c r="V632" s="641"/>
      <c r="W632" s="641"/>
      <c r="X632" s="641"/>
      <c r="Y632" s="642"/>
      <c r="Z632" s="640" t="str">
        <f>A629</f>
        <v>Canopies</v>
      </c>
      <c r="AA632" s="641"/>
      <c r="AB632" s="641"/>
      <c r="AC632" s="641"/>
      <c r="AD632" s="641"/>
      <c r="AE632" s="641"/>
      <c r="AF632" s="641"/>
      <c r="AG632" s="641"/>
      <c r="AH632" s="641"/>
      <c r="AI632" s="641"/>
      <c r="AJ632" s="642"/>
    </row>
    <row r="633" spans="1:41">
      <c r="A633" s="646" t="s">
        <v>357</v>
      </c>
      <c r="B633" s="647"/>
      <c r="C633" s="647"/>
      <c r="D633" s="636"/>
      <c r="E633" s="636"/>
      <c r="F633" s="636"/>
      <c r="G633" s="636" t="s">
        <v>358</v>
      </c>
      <c r="H633" s="636" t="s">
        <v>359</v>
      </c>
      <c r="I633" s="636" t="s">
        <v>360</v>
      </c>
      <c r="J633" s="636" t="s">
        <v>361</v>
      </c>
      <c r="K633" s="636" t="s">
        <v>362</v>
      </c>
      <c r="L633" s="636" t="s">
        <v>363</v>
      </c>
      <c r="M633" s="636" t="s">
        <v>364</v>
      </c>
      <c r="N633" s="638" t="s">
        <v>365</v>
      </c>
      <c r="O633" s="672" t="s">
        <v>366</v>
      </c>
      <c r="P633" s="167" t="s">
        <v>367</v>
      </c>
      <c r="Q633" s="167" t="s">
        <v>368</v>
      </c>
      <c r="R633" s="167" t="s">
        <v>369</v>
      </c>
      <c r="S633" s="167" t="s">
        <v>370</v>
      </c>
      <c r="T633" s="167" t="s">
        <v>371</v>
      </c>
      <c r="U633" s="167" t="s">
        <v>372</v>
      </c>
      <c r="V633" s="167" t="s">
        <v>373</v>
      </c>
      <c r="W633" s="167" t="s">
        <v>374</v>
      </c>
      <c r="X633" s="167" t="s">
        <v>375</v>
      </c>
      <c r="Y633" s="168" t="s">
        <v>376</v>
      </c>
      <c r="Z633" s="178" t="s">
        <v>377</v>
      </c>
      <c r="AA633" s="179" t="s">
        <v>378</v>
      </c>
      <c r="AB633" s="179" t="s">
        <v>379</v>
      </c>
      <c r="AC633" s="179" t="s">
        <v>380</v>
      </c>
      <c r="AD633" s="179" t="s">
        <v>381</v>
      </c>
      <c r="AE633" s="179" t="s">
        <v>382</v>
      </c>
      <c r="AF633" s="179" t="s">
        <v>383</v>
      </c>
      <c r="AG633" s="179" t="s">
        <v>384</v>
      </c>
      <c r="AH633" s="179" t="s">
        <v>385</v>
      </c>
      <c r="AI633" s="180" t="s">
        <v>386</v>
      </c>
      <c r="AJ633" s="674" t="s">
        <v>387</v>
      </c>
    </row>
    <row r="634" spans="1:41">
      <c r="A634" s="648"/>
      <c r="B634" s="637"/>
      <c r="C634" s="637"/>
      <c r="D634" s="637"/>
      <c r="E634" s="637"/>
      <c r="F634" s="637"/>
      <c r="G634" s="637"/>
      <c r="H634" s="637"/>
      <c r="I634" s="637"/>
      <c r="J634" s="637"/>
      <c r="K634" s="637"/>
      <c r="L634" s="637"/>
      <c r="M634" s="637"/>
      <c r="N634" s="639"/>
      <c r="O634" s="673"/>
      <c r="P634" s="166">
        <f>YEAR($I$1)+1</f>
        <v>2011</v>
      </c>
      <c r="Q634" s="166">
        <f>YEAR($I$1)+2</f>
        <v>2012</v>
      </c>
      <c r="R634" s="166">
        <f>YEAR($I$1)+3</f>
        <v>2013</v>
      </c>
      <c r="S634" s="166">
        <f>YEAR($I$1)+4</f>
        <v>2014</v>
      </c>
      <c r="T634" s="166">
        <f>YEAR($I$1)+5</f>
        <v>2015</v>
      </c>
      <c r="U634" s="166">
        <f>YEAR($I$1)+6</f>
        <v>2016</v>
      </c>
      <c r="V634" s="166">
        <f>YEAR($I$1)+7</f>
        <v>2017</v>
      </c>
      <c r="W634" s="166">
        <f>YEAR($I$1)+8</f>
        <v>2018</v>
      </c>
      <c r="X634" s="166">
        <f>YEAR($I$1)+9</f>
        <v>2019</v>
      </c>
      <c r="Y634" s="169">
        <f>YEAR($I$1)+10</f>
        <v>2020</v>
      </c>
      <c r="Z634" s="174">
        <f>YEAR($I$1)+11</f>
        <v>2021</v>
      </c>
      <c r="AA634" s="166">
        <f>YEAR($I$1)+12</f>
        <v>2022</v>
      </c>
      <c r="AB634" s="166">
        <f>YEAR($I$1)+13</f>
        <v>2023</v>
      </c>
      <c r="AC634" s="166">
        <f>YEAR($I$1)+14</f>
        <v>2024</v>
      </c>
      <c r="AD634" s="166">
        <f>YEAR($I$1)+15</f>
        <v>2025</v>
      </c>
      <c r="AE634" s="166">
        <f>YEAR($I$1)+16</f>
        <v>2026</v>
      </c>
      <c r="AF634" s="166">
        <f>YEAR($I$1)+17</f>
        <v>2027</v>
      </c>
      <c r="AG634" s="166">
        <f>YEAR($I$1)+18</f>
        <v>2028</v>
      </c>
      <c r="AH634" s="166">
        <f>YEAR($I$1)+19</f>
        <v>2029</v>
      </c>
      <c r="AI634" s="175">
        <f>YEAR($I$1)+20</f>
        <v>2030</v>
      </c>
      <c r="AJ634" s="675"/>
    </row>
    <row r="635" spans="1:41" hidden="1">
      <c r="A635" s="623" t="str">
        <f>"Existing "&amp;A629</f>
        <v>Existing Canopies</v>
      </c>
      <c r="B635" s="624"/>
      <c r="C635" s="624"/>
      <c r="D635" s="624"/>
      <c r="E635" s="624"/>
      <c r="F635" s="624"/>
      <c r="G635" s="170"/>
      <c r="H635" s="154"/>
      <c r="I635" s="155">
        <v>0</v>
      </c>
      <c r="J635" s="156">
        <f>G635*I635</f>
        <v>0</v>
      </c>
      <c r="K635" s="625" t="s">
        <v>390</v>
      </c>
      <c r="L635" s="626"/>
      <c r="M635" s="659" t="str">
        <f>IF(OR(ISERROR(B631+B630*(1-(Controls!$B$28))),(B631+B630*(1-(Controls!$B$28)))=0),"",IF((B631+B630*(1-(Controls!$B$28)))&lt;=StartInput!$F$25,"Replace","Evaluate"))</f>
        <v>Replace</v>
      </c>
      <c r="N635" s="631" t="s">
        <v>205</v>
      </c>
      <c r="O635" s="159">
        <f>IF($B$632=0,J635,0)</f>
        <v>0</v>
      </c>
      <c r="P635" s="156">
        <f t="shared" ref="P635:AI635" si="182">IF(OR(($B$632+YEAR($I$1))=P634,($B$630+$B$632+YEAR($I$1))=P634,($B$630*2+$B$632+YEAR($I$1))=P634,($B$630*3+$B$632+YEAR($I$1))=P634,($B$630*4+$B$632+YEAR($I$1))=P634,($B$630*5+$B$632+YEAR($I$1))=P634),$G$635*$I$635,0)</f>
        <v>0</v>
      </c>
      <c r="Q635" s="156">
        <f t="shared" si="182"/>
        <v>0</v>
      </c>
      <c r="R635" s="156">
        <f t="shared" si="182"/>
        <v>0</v>
      </c>
      <c r="S635" s="156">
        <f t="shared" si="182"/>
        <v>0</v>
      </c>
      <c r="T635" s="156">
        <f t="shared" si="182"/>
        <v>0</v>
      </c>
      <c r="U635" s="156">
        <f t="shared" si="182"/>
        <v>0</v>
      </c>
      <c r="V635" s="156">
        <f t="shared" si="182"/>
        <v>0</v>
      </c>
      <c r="W635" s="156">
        <f t="shared" si="182"/>
        <v>0</v>
      </c>
      <c r="X635" s="156">
        <f t="shared" si="182"/>
        <v>0</v>
      </c>
      <c r="Y635" s="156">
        <f t="shared" si="182"/>
        <v>0</v>
      </c>
      <c r="Z635" s="156">
        <f t="shared" si="182"/>
        <v>0</v>
      </c>
      <c r="AA635" s="156">
        <f t="shared" si="182"/>
        <v>0</v>
      </c>
      <c r="AB635" s="156">
        <f t="shared" si="182"/>
        <v>0</v>
      </c>
      <c r="AC635" s="156">
        <f t="shared" si="182"/>
        <v>0</v>
      </c>
      <c r="AD635" s="156">
        <f t="shared" si="182"/>
        <v>0</v>
      </c>
      <c r="AE635" s="156">
        <f t="shared" si="182"/>
        <v>0</v>
      </c>
      <c r="AF635" s="156">
        <f t="shared" si="182"/>
        <v>0</v>
      </c>
      <c r="AG635" s="156">
        <f t="shared" si="182"/>
        <v>0</v>
      </c>
      <c r="AH635" s="156">
        <f t="shared" si="182"/>
        <v>0</v>
      </c>
      <c r="AI635" s="156">
        <f t="shared" si="182"/>
        <v>0</v>
      </c>
      <c r="AJ635" s="156">
        <f>SUM(P635:AI635)</f>
        <v>0</v>
      </c>
    </row>
    <row r="636" spans="1:41">
      <c r="A636" s="623" t="str">
        <f>"Standard "&amp;A629</f>
        <v>Standard Canopies</v>
      </c>
      <c r="B636" s="624"/>
      <c r="C636" s="624"/>
      <c r="D636" s="624"/>
      <c r="E636" s="624"/>
      <c r="F636" s="624"/>
      <c r="G636" s="452">
        <v>0</v>
      </c>
      <c r="H636" s="459"/>
      <c r="I636" s="454">
        <v>0</v>
      </c>
      <c r="J636" s="156">
        <f>G636*I636</f>
        <v>0</v>
      </c>
      <c r="K636" s="627"/>
      <c r="L636" s="628"/>
      <c r="M636" s="660"/>
      <c r="N636" s="632"/>
      <c r="O636" s="159">
        <f>IF($B$632=0,J636,0)</f>
        <v>0</v>
      </c>
      <c r="P636" s="156">
        <f t="shared" ref="P636:AI636" si="183">IF(OR(($B$632+YEAR($I$1))=P634,($B$630+$B$632+YEAR($I$1))=P634,($B$630*2+$B$632+YEAR($I$1))=P634,($B$630*3+$B$632+YEAR($I$1))=P634,($B$630*4+$B$632+YEAR($I$1))=P634,($B$630*5+$B$632+YEAR($I$1))=P634),$G$636*$I$636,0)</f>
        <v>0</v>
      </c>
      <c r="Q636" s="156">
        <f t="shared" si="183"/>
        <v>0</v>
      </c>
      <c r="R636" s="156">
        <f t="shared" si="183"/>
        <v>0</v>
      </c>
      <c r="S636" s="156">
        <f t="shared" si="183"/>
        <v>0</v>
      </c>
      <c r="T636" s="156">
        <f t="shared" si="183"/>
        <v>0</v>
      </c>
      <c r="U636" s="156">
        <f t="shared" si="183"/>
        <v>0</v>
      </c>
      <c r="V636" s="156">
        <f t="shared" si="183"/>
        <v>0</v>
      </c>
      <c r="W636" s="156">
        <f t="shared" si="183"/>
        <v>0</v>
      </c>
      <c r="X636" s="156">
        <f t="shared" si="183"/>
        <v>0</v>
      </c>
      <c r="Y636" s="156">
        <f t="shared" si="183"/>
        <v>0</v>
      </c>
      <c r="Z636" s="156">
        <f t="shared" si="183"/>
        <v>0</v>
      </c>
      <c r="AA636" s="156">
        <f t="shared" si="183"/>
        <v>0</v>
      </c>
      <c r="AB636" s="156">
        <f t="shared" si="183"/>
        <v>0</v>
      </c>
      <c r="AC636" s="156">
        <f t="shared" si="183"/>
        <v>0</v>
      </c>
      <c r="AD636" s="156">
        <f t="shared" si="183"/>
        <v>0</v>
      </c>
      <c r="AE636" s="156">
        <f t="shared" si="183"/>
        <v>0</v>
      </c>
      <c r="AF636" s="156">
        <f t="shared" si="183"/>
        <v>0</v>
      </c>
      <c r="AG636" s="156">
        <f t="shared" si="183"/>
        <v>0</v>
      </c>
      <c r="AH636" s="156">
        <f t="shared" si="183"/>
        <v>0</v>
      </c>
      <c r="AI636" s="156">
        <f t="shared" si="183"/>
        <v>0</v>
      </c>
      <c r="AJ636" s="156">
        <f>SUM(P636:AI636)</f>
        <v>0</v>
      </c>
      <c r="AK636" s="148" t="s">
        <v>391</v>
      </c>
    </row>
    <row r="637" spans="1:41" ht="14.45" thickBot="1">
      <c r="A637" s="634" t="str">
        <f>"Green Replacement "&amp;A629</f>
        <v>Green Replacement Canopies</v>
      </c>
      <c r="B637" s="635"/>
      <c r="C637" s="635"/>
      <c r="D637" s="635"/>
      <c r="E637" s="635"/>
      <c r="F637" s="635"/>
      <c r="G637" s="202">
        <f>G636</f>
        <v>0</v>
      </c>
      <c r="H637" s="204">
        <f>H636</f>
        <v>0</v>
      </c>
      <c r="I637" s="455">
        <v>0</v>
      </c>
      <c r="J637" s="161">
        <f>G637*I637</f>
        <v>0</v>
      </c>
      <c r="K637" s="629"/>
      <c r="L637" s="630"/>
      <c r="M637" s="661"/>
      <c r="N637" s="633"/>
      <c r="O637" s="159">
        <f>IF($B$632=0,J637,0)</f>
        <v>0</v>
      </c>
      <c r="P637" s="156">
        <f t="shared" ref="P637:AI637" si="184">IF(OR(($B$632+YEAR($I$1))=P634,($B$630+$B$632+YEAR($I$1))=P634,($B$630*2+$B$632+YEAR($I$1))=P634,($B$630*3+$B$632+YEAR($I$1))=P634,($B$630*4+$B$632+YEAR($I$1))=P634,($B$630*5+$B$632+YEAR($I$1))=P634),$G$637*$I$637,0)</f>
        <v>0</v>
      </c>
      <c r="Q637" s="156">
        <f t="shared" si="184"/>
        <v>0</v>
      </c>
      <c r="R637" s="156">
        <f t="shared" si="184"/>
        <v>0</v>
      </c>
      <c r="S637" s="156">
        <f t="shared" si="184"/>
        <v>0</v>
      </c>
      <c r="T637" s="156">
        <f t="shared" si="184"/>
        <v>0</v>
      </c>
      <c r="U637" s="156">
        <f t="shared" si="184"/>
        <v>0</v>
      </c>
      <c r="V637" s="156">
        <f t="shared" si="184"/>
        <v>0</v>
      </c>
      <c r="W637" s="156">
        <f t="shared" si="184"/>
        <v>0</v>
      </c>
      <c r="X637" s="156">
        <f t="shared" si="184"/>
        <v>0</v>
      </c>
      <c r="Y637" s="156">
        <f t="shared" si="184"/>
        <v>0</v>
      </c>
      <c r="Z637" s="156">
        <f t="shared" si="184"/>
        <v>0</v>
      </c>
      <c r="AA637" s="156">
        <f t="shared" si="184"/>
        <v>0</v>
      </c>
      <c r="AB637" s="156">
        <f t="shared" si="184"/>
        <v>0</v>
      </c>
      <c r="AC637" s="156">
        <f t="shared" si="184"/>
        <v>0</v>
      </c>
      <c r="AD637" s="156">
        <f t="shared" si="184"/>
        <v>0</v>
      </c>
      <c r="AE637" s="156">
        <f t="shared" si="184"/>
        <v>0</v>
      </c>
      <c r="AF637" s="156">
        <f t="shared" si="184"/>
        <v>0</v>
      </c>
      <c r="AG637" s="156">
        <f t="shared" si="184"/>
        <v>0</v>
      </c>
      <c r="AH637" s="156">
        <f t="shared" si="184"/>
        <v>0</v>
      </c>
      <c r="AI637" s="156">
        <f t="shared" si="184"/>
        <v>0</v>
      </c>
      <c r="AJ637" s="156">
        <f>SUM(P637:AI637)</f>
        <v>0</v>
      </c>
      <c r="AK637" s="183">
        <f>IF((AJ637-AJ636)&lt;0,0,(AJ637-AJ636))</f>
        <v>0</v>
      </c>
      <c r="AL637" s="183"/>
      <c r="AM637" s="183"/>
      <c r="AN637" s="183"/>
      <c r="AO637" s="183"/>
    </row>
    <row r="638" spans="1:41" ht="13.15" customHeight="1" thickBot="1"/>
    <row r="639" spans="1:41" ht="14.45" thickBot="1">
      <c r="A639" s="640" t="s">
        <v>490</v>
      </c>
      <c r="B639" s="641"/>
      <c r="C639" s="641"/>
      <c r="D639" s="641"/>
      <c r="E639" s="641"/>
      <c r="F639" s="641"/>
      <c r="G639" s="641"/>
      <c r="H639" s="641"/>
      <c r="I639" s="641"/>
      <c r="J639" s="641"/>
      <c r="K639" s="641"/>
      <c r="L639" s="641"/>
      <c r="M639" s="641"/>
      <c r="N639" s="642"/>
    </row>
    <row r="640" spans="1:41" ht="15">
      <c r="A640" s="164" t="s">
        <v>351</v>
      </c>
      <c r="B640" s="450">
        <v>12</v>
      </c>
      <c r="C640" s="165"/>
      <c r="D640" s="662" t="s">
        <v>272</v>
      </c>
      <c r="E640" s="663"/>
      <c r="F640" s="649"/>
      <c r="G640" s="650"/>
      <c r="H640" s="650"/>
      <c r="I640" s="650"/>
      <c r="J640" s="650"/>
      <c r="K640" s="650"/>
      <c r="L640" s="650"/>
      <c r="M640" s="650"/>
      <c r="N640" s="651"/>
    </row>
    <row r="641" spans="1:41" ht="15.6" thickBot="1">
      <c r="A641" s="163" t="s">
        <v>353</v>
      </c>
      <c r="B641" s="451">
        <v>2000</v>
      </c>
      <c r="C641" s="162"/>
      <c r="D641" s="664"/>
      <c r="E641" s="665"/>
      <c r="F641" s="652"/>
      <c r="G641" s="653"/>
      <c r="H641" s="653"/>
      <c r="I641" s="653"/>
      <c r="J641" s="653"/>
      <c r="K641" s="653"/>
      <c r="L641" s="653"/>
      <c r="M641" s="653"/>
      <c r="N641" s="654"/>
    </row>
    <row r="642" spans="1:41" ht="15.6" thickBot="1">
      <c r="A642" s="171" t="s">
        <v>355</v>
      </c>
      <c r="B642" s="172">
        <f>IF(B640-((YEAR(I1))-B641)&gt;0,(B640-((YEAR(I1))-B641)),0)</f>
        <v>2</v>
      </c>
      <c r="C642" s="173"/>
      <c r="D642" s="666"/>
      <c r="E642" s="667"/>
      <c r="F642" s="643"/>
      <c r="G642" s="644"/>
      <c r="H642" s="644"/>
      <c r="I642" s="644"/>
      <c r="J642" s="644"/>
      <c r="K642" s="644"/>
      <c r="L642" s="644"/>
      <c r="M642" s="644"/>
      <c r="N642" s="645"/>
      <c r="O642" s="640" t="str">
        <f>A639</f>
        <v>Tuck-Pointing</v>
      </c>
      <c r="P642" s="641"/>
      <c r="Q642" s="641"/>
      <c r="R642" s="641"/>
      <c r="S642" s="641"/>
      <c r="T642" s="641"/>
      <c r="U642" s="641"/>
      <c r="V642" s="641"/>
      <c r="W642" s="641"/>
      <c r="X642" s="641"/>
      <c r="Y642" s="642"/>
      <c r="Z642" s="640" t="str">
        <f>A639</f>
        <v>Tuck-Pointing</v>
      </c>
      <c r="AA642" s="641"/>
      <c r="AB642" s="641"/>
      <c r="AC642" s="641"/>
      <c r="AD642" s="641"/>
      <c r="AE642" s="641"/>
      <c r="AF642" s="641"/>
      <c r="AG642" s="641"/>
      <c r="AH642" s="641"/>
      <c r="AI642" s="641"/>
      <c r="AJ642" s="642"/>
    </row>
    <row r="643" spans="1:41">
      <c r="A643" s="646" t="s">
        <v>357</v>
      </c>
      <c r="B643" s="647"/>
      <c r="C643" s="647"/>
      <c r="D643" s="636"/>
      <c r="E643" s="636"/>
      <c r="F643" s="636"/>
      <c r="G643" s="636" t="s">
        <v>358</v>
      </c>
      <c r="H643" s="636" t="s">
        <v>359</v>
      </c>
      <c r="I643" s="636" t="s">
        <v>360</v>
      </c>
      <c r="J643" s="636" t="s">
        <v>361</v>
      </c>
      <c r="K643" s="636" t="s">
        <v>362</v>
      </c>
      <c r="L643" s="636" t="s">
        <v>363</v>
      </c>
      <c r="M643" s="636" t="s">
        <v>364</v>
      </c>
      <c r="N643" s="638" t="s">
        <v>365</v>
      </c>
      <c r="O643" s="672" t="s">
        <v>366</v>
      </c>
      <c r="P643" s="167" t="s">
        <v>367</v>
      </c>
      <c r="Q643" s="167" t="s">
        <v>368</v>
      </c>
      <c r="R643" s="167" t="s">
        <v>369</v>
      </c>
      <c r="S643" s="167" t="s">
        <v>370</v>
      </c>
      <c r="T643" s="167" t="s">
        <v>371</v>
      </c>
      <c r="U643" s="167" t="s">
        <v>372</v>
      </c>
      <c r="V643" s="167" t="s">
        <v>373</v>
      </c>
      <c r="W643" s="167" t="s">
        <v>374</v>
      </c>
      <c r="X643" s="167" t="s">
        <v>375</v>
      </c>
      <c r="Y643" s="168" t="s">
        <v>376</v>
      </c>
      <c r="Z643" s="178" t="s">
        <v>377</v>
      </c>
      <c r="AA643" s="179" t="s">
        <v>378</v>
      </c>
      <c r="AB643" s="179" t="s">
        <v>379</v>
      </c>
      <c r="AC643" s="179" t="s">
        <v>380</v>
      </c>
      <c r="AD643" s="179" t="s">
        <v>381</v>
      </c>
      <c r="AE643" s="179" t="s">
        <v>382</v>
      </c>
      <c r="AF643" s="179" t="s">
        <v>383</v>
      </c>
      <c r="AG643" s="179" t="s">
        <v>384</v>
      </c>
      <c r="AH643" s="179" t="s">
        <v>385</v>
      </c>
      <c r="AI643" s="180" t="s">
        <v>386</v>
      </c>
      <c r="AJ643" s="674" t="s">
        <v>387</v>
      </c>
    </row>
    <row r="644" spans="1:41">
      <c r="A644" s="648"/>
      <c r="B644" s="637"/>
      <c r="C644" s="637"/>
      <c r="D644" s="637"/>
      <c r="E644" s="637"/>
      <c r="F644" s="637"/>
      <c r="G644" s="637"/>
      <c r="H644" s="637"/>
      <c r="I644" s="637"/>
      <c r="J644" s="637"/>
      <c r="K644" s="637"/>
      <c r="L644" s="637"/>
      <c r="M644" s="637"/>
      <c r="N644" s="639"/>
      <c r="O644" s="673"/>
      <c r="P644" s="166">
        <f>YEAR($I$1)+1</f>
        <v>2011</v>
      </c>
      <c r="Q644" s="166">
        <f>YEAR($I$1)+2</f>
        <v>2012</v>
      </c>
      <c r="R644" s="166">
        <f>YEAR($I$1)+3</f>
        <v>2013</v>
      </c>
      <c r="S644" s="166">
        <f>YEAR($I$1)+4</f>
        <v>2014</v>
      </c>
      <c r="T644" s="166">
        <f>YEAR($I$1)+5</f>
        <v>2015</v>
      </c>
      <c r="U644" s="166">
        <f>YEAR($I$1)+6</f>
        <v>2016</v>
      </c>
      <c r="V644" s="166">
        <f>YEAR($I$1)+7</f>
        <v>2017</v>
      </c>
      <c r="W644" s="166">
        <f>YEAR($I$1)+8</f>
        <v>2018</v>
      </c>
      <c r="X644" s="166">
        <f>YEAR($I$1)+9</f>
        <v>2019</v>
      </c>
      <c r="Y644" s="169">
        <f>YEAR($I$1)+10</f>
        <v>2020</v>
      </c>
      <c r="Z644" s="174">
        <f>YEAR($I$1)+11</f>
        <v>2021</v>
      </c>
      <c r="AA644" s="166">
        <f>YEAR($I$1)+12</f>
        <v>2022</v>
      </c>
      <c r="AB644" s="166">
        <f>YEAR($I$1)+13</f>
        <v>2023</v>
      </c>
      <c r="AC644" s="166">
        <f>YEAR($I$1)+14</f>
        <v>2024</v>
      </c>
      <c r="AD644" s="166">
        <f>YEAR($I$1)+15</f>
        <v>2025</v>
      </c>
      <c r="AE644" s="166">
        <f>YEAR($I$1)+16</f>
        <v>2026</v>
      </c>
      <c r="AF644" s="166">
        <f>YEAR($I$1)+17</f>
        <v>2027</v>
      </c>
      <c r="AG644" s="166">
        <f>YEAR($I$1)+18</f>
        <v>2028</v>
      </c>
      <c r="AH644" s="166">
        <f>YEAR($I$1)+19</f>
        <v>2029</v>
      </c>
      <c r="AI644" s="175">
        <f>YEAR($I$1)+20</f>
        <v>2030</v>
      </c>
      <c r="AJ644" s="675"/>
    </row>
    <row r="645" spans="1:41" hidden="1">
      <c r="A645" s="623" t="str">
        <f>"Existing "&amp;A639</f>
        <v>Existing Tuck-Pointing</v>
      </c>
      <c r="B645" s="624"/>
      <c r="C645" s="624"/>
      <c r="D645" s="624"/>
      <c r="E645" s="624"/>
      <c r="F645" s="624"/>
      <c r="G645" s="170"/>
      <c r="H645" s="154"/>
      <c r="I645" s="155">
        <v>0</v>
      </c>
      <c r="J645" s="156">
        <f>G645*I645</f>
        <v>0</v>
      </c>
      <c r="K645" s="625" t="s">
        <v>390</v>
      </c>
      <c r="L645" s="626"/>
      <c r="M645" s="659" t="str">
        <f>IF(OR(ISERROR(B641+B640*(1-(Controls!$B$28))),(B641+B640*(1-(Controls!$B$28)))=0),"",IF((B641+B640*(1-(Controls!$B$28)))&lt;=StartInput!$F$25,"Replace","Evaluate"))</f>
        <v>Evaluate</v>
      </c>
      <c r="N645" s="631" t="s">
        <v>205</v>
      </c>
      <c r="O645" s="159">
        <f>IF($B$642=0,J645,0)</f>
        <v>0</v>
      </c>
      <c r="P645" s="156">
        <f t="shared" ref="P645:AI645" si="185">IF(OR(($B$642+YEAR($I$1))=P644,($B$640+$B$642+YEAR($I$1))=P644,($B$640*2+$B$642+YEAR($I$1))=P644,($B$640*3+$B$642+YEAR($I$1))=P644,($B$640*4+$B$642+YEAR($I$1))=P644,($B$640*5+$B$642+YEAR($I$1))=P644),$G$645*$I$645,0)</f>
        <v>0</v>
      </c>
      <c r="Q645" s="156">
        <f t="shared" si="185"/>
        <v>0</v>
      </c>
      <c r="R645" s="156">
        <f t="shared" si="185"/>
        <v>0</v>
      </c>
      <c r="S645" s="156">
        <f t="shared" si="185"/>
        <v>0</v>
      </c>
      <c r="T645" s="156">
        <f t="shared" si="185"/>
        <v>0</v>
      </c>
      <c r="U645" s="156">
        <f t="shared" si="185"/>
        <v>0</v>
      </c>
      <c r="V645" s="156">
        <f t="shared" si="185"/>
        <v>0</v>
      </c>
      <c r="W645" s="156">
        <f t="shared" si="185"/>
        <v>0</v>
      </c>
      <c r="X645" s="156">
        <f t="shared" si="185"/>
        <v>0</v>
      </c>
      <c r="Y645" s="156">
        <f t="shared" si="185"/>
        <v>0</v>
      </c>
      <c r="Z645" s="156">
        <f t="shared" si="185"/>
        <v>0</v>
      </c>
      <c r="AA645" s="156">
        <f t="shared" si="185"/>
        <v>0</v>
      </c>
      <c r="AB645" s="156">
        <f t="shared" si="185"/>
        <v>0</v>
      </c>
      <c r="AC645" s="156">
        <f t="shared" si="185"/>
        <v>0</v>
      </c>
      <c r="AD645" s="156">
        <f t="shared" si="185"/>
        <v>0</v>
      </c>
      <c r="AE645" s="156">
        <f t="shared" si="185"/>
        <v>0</v>
      </c>
      <c r="AF645" s="156">
        <f t="shared" si="185"/>
        <v>0</v>
      </c>
      <c r="AG645" s="156">
        <f t="shared" si="185"/>
        <v>0</v>
      </c>
      <c r="AH645" s="156">
        <f t="shared" si="185"/>
        <v>0</v>
      </c>
      <c r="AI645" s="156">
        <f t="shared" si="185"/>
        <v>0</v>
      </c>
      <c r="AJ645" s="156">
        <f>SUM(P645:AI645)</f>
        <v>0</v>
      </c>
    </row>
    <row r="646" spans="1:41">
      <c r="A646" s="623" t="str">
        <f>"Standard "&amp;A639</f>
        <v>Standard Tuck-Pointing</v>
      </c>
      <c r="B646" s="624"/>
      <c r="C646" s="624"/>
      <c r="D646" s="624"/>
      <c r="E646" s="624"/>
      <c r="F646" s="624"/>
      <c r="G646" s="452">
        <v>0</v>
      </c>
      <c r="H646" s="459"/>
      <c r="I646" s="454">
        <v>0</v>
      </c>
      <c r="J646" s="156">
        <f>G646*I646</f>
        <v>0</v>
      </c>
      <c r="K646" s="627"/>
      <c r="L646" s="628"/>
      <c r="M646" s="660"/>
      <c r="N646" s="632"/>
      <c r="O646" s="159">
        <f>IF($B$642=0,J646,0)</f>
        <v>0</v>
      </c>
      <c r="P646" s="156">
        <f t="shared" ref="P646:AI646" si="186">IF(OR(($B$642+YEAR($I$1))=P644,($B$640+$B$642+YEAR($I$1))=P644,($B$640*2+$B$642+YEAR($I$1))=P644,($B$640*3+$B$642+YEAR($I$1))=P644,($B$640*4+$B$642+YEAR($I$1))=P644,($B$640*5+$B$642+YEAR($I$1))=P644),$G$646*$I$646,0)</f>
        <v>0</v>
      </c>
      <c r="Q646" s="156">
        <f t="shared" si="186"/>
        <v>0</v>
      </c>
      <c r="R646" s="156">
        <f t="shared" si="186"/>
        <v>0</v>
      </c>
      <c r="S646" s="156">
        <f t="shared" si="186"/>
        <v>0</v>
      </c>
      <c r="T646" s="156">
        <f t="shared" si="186"/>
        <v>0</v>
      </c>
      <c r="U646" s="156">
        <f t="shared" si="186"/>
        <v>0</v>
      </c>
      <c r="V646" s="156">
        <f t="shared" si="186"/>
        <v>0</v>
      </c>
      <c r="W646" s="156">
        <f t="shared" si="186"/>
        <v>0</v>
      </c>
      <c r="X646" s="156">
        <f t="shared" si="186"/>
        <v>0</v>
      </c>
      <c r="Y646" s="156">
        <f t="shared" si="186"/>
        <v>0</v>
      </c>
      <c r="Z646" s="156">
        <f t="shared" si="186"/>
        <v>0</v>
      </c>
      <c r="AA646" s="156">
        <f t="shared" si="186"/>
        <v>0</v>
      </c>
      <c r="AB646" s="156">
        <f t="shared" si="186"/>
        <v>0</v>
      </c>
      <c r="AC646" s="156">
        <f t="shared" si="186"/>
        <v>0</v>
      </c>
      <c r="AD646" s="156">
        <f t="shared" si="186"/>
        <v>0</v>
      </c>
      <c r="AE646" s="156">
        <f t="shared" si="186"/>
        <v>0</v>
      </c>
      <c r="AF646" s="156">
        <f t="shared" si="186"/>
        <v>0</v>
      </c>
      <c r="AG646" s="156">
        <f t="shared" si="186"/>
        <v>0</v>
      </c>
      <c r="AH646" s="156">
        <f t="shared" si="186"/>
        <v>0</v>
      </c>
      <c r="AI646" s="156">
        <f t="shared" si="186"/>
        <v>0</v>
      </c>
      <c r="AJ646" s="156">
        <f>SUM(P646:AI646)</f>
        <v>0</v>
      </c>
      <c r="AK646" s="148" t="s">
        <v>391</v>
      </c>
    </row>
    <row r="647" spans="1:41" ht="14.45" thickBot="1">
      <c r="A647" s="634" t="str">
        <f>"Green Replacement "&amp;A639</f>
        <v>Green Replacement Tuck-Pointing</v>
      </c>
      <c r="B647" s="635"/>
      <c r="C647" s="635"/>
      <c r="D647" s="635"/>
      <c r="E647" s="635"/>
      <c r="F647" s="635"/>
      <c r="G647" s="202">
        <f>G646</f>
        <v>0</v>
      </c>
      <c r="H647" s="204">
        <f>H646</f>
        <v>0</v>
      </c>
      <c r="I647" s="455">
        <v>0</v>
      </c>
      <c r="J647" s="161">
        <f>G647*I647</f>
        <v>0</v>
      </c>
      <c r="K647" s="629"/>
      <c r="L647" s="630"/>
      <c r="M647" s="661"/>
      <c r="N647" s="633"/>
      <c r="O647" s="159">
        <f>IF($B$642=0,J647,0)</f>
        <v>0</v>
      </c>
      <c r="P647" s="156">
        <f t="shared" ref="P647:AI647" si="187">IF(OR(($B$642+YEAR($I$1))=P644,($B$640+$B$642+YEAR($I$1))=P644,($B$640*2+$B$642+YEAR($I$1))=P644,($B$640*3+$B$642+YEAR($I$1))=P644,($B$640*4+$B$642+YEAR($I$1))=P644,($B$640*5+$B$642+YEAR($I$1))=P644),$G$647*$I$647,0)</f>
        <v>0</v>
      </c>
      <c r="Q647" s="156">
        <f t="shared" si="187"/>
        <v>0</v>
      </c>
      <c r="R647" s="156">
        <f t="shared" si="187"/>
        <v>0</v>
      </c>
      <c r="S647" s="156">
        <f t="shared" si="187"/>
        <v>0</v>
      </c>
      <c r="T647" s="156">
        <f t="shared" si="187"/>
        <v>0</v>
      </c>
      <c r="U647" s="156">
        <f t="shared" si="187"/>
        <v>0</v>
      </c>
      <c r="V647" s="156">
        <f t="shared" si="187"/>
        <v>0</v>
      </c>
      <c r="W647" s="156">
        <f t="shared" si="187"/>
        <v>0</v>
      </c>
      <c r="X647" s="156">
        <f t="shared" si="187"/>
        <v>0</v>
      </c>
      <c r="Y647" s="156">
        <f t="shared" si="187"/>
        <v>0</v>
      </c>
      <c r="Z647" s="156">
        <f t="shared" si="187"/>
        <v>0</v>
      </c>
      <c r="AA647" s="156">
        <f t="shared" si="187"/>
        <v>0</v>
      </c>
      <c r="AB647" s="156">
        <f t="shared" si="187"/>
        <v>0</v>
      </c>
      <c r="AC647" s="156">
        <f t="shared" si="187"/>
        <v>0</v>
      </c>
      <c r="AD647" s="156">
        <f t="shared" si="187"/>
        <v>0</v>
      </c>
      <c r="AE647" s="156">
        <f t="shared" si="187"/>
        <v>0</v>
      </c>
      <c r="AF647" s="156">
        <f t="shared" si="187"/>
        <v>0</v>
      </c>
      <c r="AG647" s="156">
        <f t="shared" si="187"/>
        <v>0</v>
      </c>
      <c r="AH647" s="156">
        <f t="shared" si="187"/>
        <v>0</v>
      </c>
      <c r="AI647" s="156">
        <f t="shared" si="187"/>
        <v>0</v>
      </c>
      <c r="AJ647" s="156">
        <f>SUM(P647:AI647)</f>
        <v>0</v>
      </c>
      <c r="AK647" s="183">
        <f>IF((AJ647-AJ646)&lt;0,0,(AJ647-AJ646))</f>
        <v>0</v>
      </c>
      <c r="AL647" s="183"/>
      <c r="AM647" s="183"/>
      <c r="AN647" s="183"/>
      <c r="AO647" s="183"/>
    </row>
    <row r="648" spans="1:41" ht="13.15" customHeight="1" thickBot="1"/>
    <row r="649" spans="1:41" ht="14.45" thickBot="1">
      <c r="A649" s="640" t="s">
        <v>491</v>
      </c>
      <c r="B649" s="641"/>
      <c r="C649" s="641"/>
      <c r="D649" s="641"/>
      <c r="E649" s="641"/>
      <c r="F649" s="641"/>
      <c r="G649" s="641"/>
      <c r="H649" s="641"/>
      <c r="I649" s="641"/>
      <c r="J649" s="641"/>
      <c r="K649" s="641"/>
      <c r="L649" s="641"/>
      <c r="M649" s="641"/>
      <c r="N649" s="642"/>
    </row>
    <row r="650" spans="1:41" ht="15">
      <c r="A650" s="164" t="s">
        <v>351</v>
      </c>
      <c r="B650" s="450">
        <v>13</v>
      </c>
      <c r="C650" s="165"/>
      <c r="D650" s="662" t="s">
        <v>272</v>
      </c>
      <c r="E650" s="663"/>
      <c r="F650" s="649"/>
      <c r="G650" s="650"/>
      <c r="H650" s="650"/>
      <c r="I650" s="650"/>
      <c r="J650" s="650"/>
      <c r="K650" s="650"/>
      <c r="L650" s="650"/>
      <c r="M650" s="650"/>
      <c r="N650" s="651"/>
    </row>
    <row r="651" spans="1:41" ht="15.6" thickBot="1">
      <c r="A651" s="163" t="s">
        <v>353</v>
      </c>
      <c r="B651" s="451">
        <v>2000</v>
      </c>
      <c r="C651" s="162"/>
      <c r="D651" s="664"/>
      <c r="E651" s="665"/>
      <c r="F651" s="652"/>
      <c r="G651" s="653"/>
      <c r="H651" s="653"/>
      <c r="I651" s="653"/>
      <c r="J651" s="653"/>
      <c r="K651" s="653"/>
      <c r="L651" s="653"/>
      <c r="M651" s="653"/>
      <c r="N651" s="654"/>
    </row>
    <row r="652" spans="1:41" ht="15.6" thickBot="1">
      <c r="A652" s="171" t="s">
        <v>355</v>
      </c>
      <c r="B652" s="172">
        <f>IF(B650-((YEAR(I1))-B651)&gt;0,(B650-((YEAR(I1))-B651)),0)</f>
        <v>3</v>
      </c>
      <c r="C652" s="173"/>
      <c r="D652" s="666"/>
      <c r="E652" s="667"/>
      <c r="F652" s="643"/>
      <c r="G652" s="644"/>
      <c r="H652" s="644"/>
      <c r="I652" s="644"/>
      <c r="J652" s="644"/>
      <c r="K652" s="644"/>
      <c r="L652" s="644"/>
      <c r="M652" s="644"/>
      <c r="N652" s="645"/>
      <c r="O652" s="640" t="str">
        <f>A649</f>
        <v>Exterior Paint &amp; Caulking</v>
      </c>
      <c r="P652" s="641"/>
      <c r="Q652" s="641"/>
      <c r="R652" s="641"/>
      <c r="S652" s="641"/>
      <c r="T652" s="641"/>
      <c r="U652" s="641"/>
      <c r="V652" s="641"/>
      <c r="W652" s="641"/>
      <c r="X652" s="641"/>
      <c r="Y652" s="642"/>
      <c r="Z652" s="640" t="str">
        <f>A649</f>
        <v>Exterior Paint &amp; Caulking</v>
      </c>
      <c r="AA652" s="641"/>
      <c r="AB652" s="641"/>
      <c r="AC652" s="641"/>
      <c r="AD652" s="641"/>
      <c r="AE652" s="641"/>
      <c r="AF652" s="641"/>
      <c r="AG652" s="641"/>
      <c r="AH652" s="641"/>
      <c r="AI652" s="641"/>
      <c r="AJ652" s="642"/>
    </row>
    <row r="653" spans="1:41">
      <c r="A653" s="646" t="s">
        <v>357</v>
      </c>
      <c r="B653" s="647"/>
      <c r="C653" s="647"/>
      <c r="D653" s="636"/>
      <c r="E653" s="636"/>
      <c r="F653" s="636"/>
      <c r="G653" s="636" t="s">
        <v>358</v>
      </c>
      <c r="H653" s="636" t="s">
        <v>359</v>
      </c>
      <c r="I653" s="636" t="s">
        <v>360</v>
      </c>
      <c r="J653" s="636" t="s">
        <v>361</v>
      </c>
      <c r="K653" s="636" t="s">
        <v>362</v>
      </c>
      <c r="L653" s="636" t="s">
        <v>363</v>
      </c>
      <c r="M653" s="636" t="s">
        <v>364</v>
      </c>
      <c r="N653" s="638" t="s">
        <v>365</v>
      </c>
      <c r="O653" s="672" t="s">
        <v>366</v>
      </c>
      <c r="P653" s="167" t="s">
        <v>367</v>
      </c>
      <c r="Q653" s="167" t="s">
        <v>368</v>
      </c>
      <c r="R653" s="167" t="s">
        <v>369</v>
      </c>
      <c r="S653" s="167" t="s">
        <v>370</v>
      </c>
      <c r="T653" s="167" t="s">
        <v>371</v>
      </c>
      <c r="U653" s="167" t="s">
        <v>372</v>
      </c>
      <c r="V653" s="167" t="s">
        <v>373</v>
      </c>
      <c r="W653" s="167" t="s">
        <v>374</v>
      </c>
      <c r="X653" s="167" t="s">
        <v>375</v>
      </c>
      <c r="Y653" s="168" t="s">
        <v>376</v>
      </c>
      <c r="Z653" s="178" t="s">
        <v>377</v>
      </c>
      <c r="AA653" s="179" t="s">
        <v>378</v>
      </c>
      <c r="AB653" s="179" t="s">
        <v>379</v>
      </c>
      <c r="AC653" s="179" t="s">
        <v>380</v>
      </c>
      <c r="AD653" s="179" t="s">
        <v>381</v>
      </c>
      <c r="AE653" s="179" t="s">
        <v>382</v>
      </c>
      <c r="AF653" s="179" t="s">
        <v>383</v>
      </c>
      <c r="AG653" s="179" t="s">
        <v>384</v>
      </c>
      <c r="AH653" s="179" t="s">
        <v>385</v>
      </c>
      <c r="AI653" s="180" t="s">
        <v>386</v>
      </c>
      <c r="AJ653" s="674" t="s">
        <v>387</v>
      </c>
    </row>
    <row r="654" spans="1:41">
      <c r="A654" s="648"/>
      <c r="B654" s="637"/>
      <c r="C654" s="637"/>
      <c r="D654" s="637"/>
      <c r="E654" s="637"/>
      <c r="F654" s="637"/>
      <c r="G654" s="637"/>
      <c r="H654" s="637"/>
      <c r="I654" s="637"/>
      <c r="J654" s="637"/>
      <c r="K654" s="637"/>
      <c r="L654" s="637"/>
      <c r="M654" s="637"/>
      <c r="N654" s="639"/>
      <c r="O654" s="673"/>
      <c r="P654" s="166">
        <f>YEAR($I$1)+1</f>
        <v>2011</v>
      </c>
      <c r="Q654" s="166">
        <f>YEAR($I$1)+2</f>
        <v>2012</v>
      </c>
      <c r="R654" s="166">
        <f>YEAR($I$1)+3</f>
        <v>2013</v>
      </c>
      <c r="S654" s="166">
        <f>YEAR($I$1)+4</f>
        <v>2014</v>
      </c>
      <c r="T654" s="166">
        <f>YEAR($I$1)+5</f>
        <v>2015</v>
      </c>
      <c r="U654" s="166">
        <f>YEAR($I$1)+6</f>
        <v>2016</v>
      </c>
      <c r="V654" s="166">
        <f>YEAR($I$1)+7</f>
        <v>2017</v>
      </c>
      <c r="W654" s="166">
        <f>YEAR($I$1)+8</f>
        <v>2018</v>
      </c>
      <c r="X654" s="166">
        <f>YEAR($I$1)+9</f>
        <v>2019</v>
      </c>
      <c r="Y654" s="169">
        <f>YEAR($I$1)+10</f>
        <v>2020</v>
      </c>
      <c r="Z654" s="174">
        <f>YEAR($I$1)+11</f>
        <v>2021</v>
      </c>
      <c r="AA654" s="166">
        <f>YEAR($I$1)+12</f>
        <v>2022</v>
      </c>
      <c r="AB654" s="166">
        <f>YEAR($I$1)+13</f>
        <v>2023</v>
      </c>
      <c r="AC654" s="166">
        <f>YEAR($I$1)+14</f>
        <v>2024</v>
      </c>
      <c r="AD654" s="166">
        <f>YEAR($I$1)+15</f>
        <v>2025</v>
      </c>
      <c r="AE654" s="166">
        <f>YEAR($I$1)+16</f>
        <v>2026</v>
      </c>
      <c r="AF654" s="166">
        <f>YEAR($I$1)+17</f>
        <v>2027</v>
      </c>
      <c r="AG654" s="166">
        <f>YEAR($I$1)+18</f>
        <v>2028</v>
      </c>
      <c r="AH654" s="166">
        <f>YEAR($I$1)+19</f>
        <v>2029</v>
      </c>
      <c r="AI654" s="175">
        <f>YEAR($I$1)+20</f>
        <v>2030</v>
      </c>
      <c r="AJ654" s="675"/>
    </row>
    <row r="655" spans="1:41" hidden="1">
      <c r="A655" s="623" t="str">
        <f>"Existing "&amp;A649</f>
        <v>Existing Exterior Paint &amp; Caulking</v>
      </c>
      <c r="B655" s="624"/>
      <c r="C655" s="624"/>
      <c r="D655" s="624"/>
      <c r="E655" s="624"/>
      <c r="F655" s="624"/>
      <c r="G655" s="170">
        <v>1</v>
      </c>
      <c r="H655" s="154" t="s">
        <v>339</v>
      </c>
      <c r="I655" s="155">
        <v>23600</v>
      </c>
      <c r="J655" s="156">
        <f>G655*I655</f>
        <v>23600</v>
      </c>
      <c r="K655" s="625" t="s">
        <v>390</v>
      </c>
      <c r="L655" s="626"/>
      <c r="M655" s="659" t="str">
        <f>IF(OR(ISERROR(B651+B650*(1-(Controls!$B$28))),(B651+B650*(1-(Controls!$B$28)))=0),"",IF((B651+B650*(1-(Controls!$B$28)))&lt;=StartInput!$F$25,"Replace","Evaluate"))</f>
        <v>Evaluate</v>
      </c>
      <c r="N655" s="631" t="s">
        <v>205</v>
      </c>
      <c r="O655" s="159">
        <f>IF($B$652=0,J655,0)</f>
        <v>0</v>
      </c>
      <c r="P655" s="156">
        <f t="shared" ref="P655:AI655" si="188">IF(OR(($B$652+YEAR($I$1))=P654,($B$650+$B$652+YEAR($I$1))=P654,($B$650*2+$B$652+YEAR($I$1))=P654,($B$650*3+$B$652+YEAR($I$1))=P654,($B$650*4+$B$652+YEAR($I$1))=P654,($B$650*5+$B$652+YEAR($I$1))=P654),$G$655*$I$655,0)</f>
        <v>0</v>
      </c>
      <c r="Q655" s="156">
        <f t="shared" si="188"/>
        <v>0</v>
      </c>
      <c r="R655" s="156">
        <f t="shared" si="188"/>
        <v>23600</v>
      </c>
      <c r="S655" s="156">
        <f t="shared" si="188"/>
        <v>0</v>
      </c>
      <c r="T655" s="156">
        <f t="shared" si="188"/>
        <v>0</v>
      </c>
      <c r="U655" s="156">
        <f t="shared" si="188"/>
        <v>0</v>
      </c>
      <c r="V655" s="156">
        <f t="shared" si="188"/>
        <v>0</v>
      </c>
      <c r="W655" s="156">
        <f t="shared" si="188"/>
        <v>0</v>
      </c>
      <c r="X655" s="156">
        <f t="shared" si="188"/>
        <v>0</v>
      </c>
      <c r="Y655" s="156">
        <f t="shared" si="188"/>
        <v>0</v>
      </c>
      <c r="Z655" s="156">
        <f t="shared" si="188"/>
        <v>0</v>
      </c>
      <c r="AA655" s="156">
        <f t="shared" si="188"/>
        <v>0</v>
      </c>
      <c r="AB655" s="156">
        <f t="shared" si="188"/>
        <v>0</v>
      </c>
      <c r="AC655" s="156">
        <f t="shared" si="188"/>
        <v>0</v>
      </c>
      <c r="AD655" s="156">
        <f t="shared" si="188"/>
        <v>0</v>
      </c>
      <c r="AE655" s="156">
        <f t="shared" si="188"/>
        <v>23600</v>
      </c>
      <c r="AF655" s="156">
        <f t="shared" si="188"/>
        <v>0</v>
      </c>
      <c r="AG655" s="156">
        <f t="shared" si="188"/>
        <v>0</v>
      </c>
      <c r="AH655" s="156">
        <f t="shared" si="188"/>
        <v>0</v>
      </c>
      <c r="AI655" s="156">
        <f t="shared" si="188"/>
        <v>0</v>
      </c>
      <c r="AJ655" s="156">
        <f>SUM(P655:AI655)</f>
        <v>47200</v>
      </c>
    </row>
    <row r="656" spans="1:41">
      <c r="A656" s="623" t="str">
        <f>"Standard "&amp;A649</f>
        <v>Standard Exterior Paint &amp; Caulking</v>
      </c>
      <c r="B656" s="624"/>
      <c r="C656" s="624"/>
      <c r="D656" s="624"/>
      <c r="E656" s="624"/>
      <c r="F656" s="624"/>
      <c r="G656" s="452">
        <v>1</v>
      </c>
      <c r="H656" s="459" t="s">
        <v>339</v>
      </c>
      <c r="I656" s="454">
        <v>23600</v>
      </c>
      <c r="J656" s="156">
        <f>G656*I656</f>
        <v>23600</v>
      </c>
      <c r="K656" s="627"/>
      <c r="L656" s="628"/>
      <c r="M656" s="660"/>
      <c r="N656" s="632"/>
      <c r="O656" s="159">
        <f>IF($B$652=0,J656,0)</f>
        <v>0</v>
      </c>
      <c r="P656" s="156">
        <f t="shared" ref="P656:AI656" si="189">IF(OR(($B$652+YEAR($I$1))=P654,($B$650+$B$652+YEAR($I$1))=P654,($B$650*2+$B$652+YEAR($I$1))=P654,($B$650*3+$B$652+YEAR($I$1))=P654,($B$650*4+$B$652+YEAR($I$1))=P654,($B$650*5+$B$652+YEAR($I$1))=P654),$G$656*$I$656,0)</f>
        <v>0</v>
      </c>
      <c r="Q656" s="156">
        <f t="shared" si="189"/>
        <v>0</v>
      </c>
      <c r="R656" s="156">
        <f t="shared" si="189"/>
        <v>23600</v>
      </c>
      <c r="S656" s="156">
        <f t="shared" si="189"/>
        <v>0</v>
      </c>
      <c r="T656" s="156">
        <f t="shared" si="189"/>
        <v>0</v>
      </c>
      <c r="U656" s="156">
        <f t="shared" si="189"/>
        <v>0</v>
      </c>
      <c r="V656" s="156">
        <f t="shared" si="189"/>
        <v>0</v>
      </c>
      <c r="W656" s="156">
        <f t="shared" si="189"/>
        <v>0</v>
      </c>
      <c r="X656" s="156">
        <f t="shared" si="189"/>
        <v>0</v>
      </c>
      <c r="Y656" s="156">
        <f t="shared" si="189"/>
        <v>0</v>
      </c>
      <c r="Z656" s="156">
        <f t="shared" si="189"/>
        <v>0</v>
      </c>
      <c r="AA656" s="156">
        <f t="shared" si="189"/>
        <v>0</v>
      </c>
      <c r="AB656" s="156">
        <f t="shared" si="189"/>
        <v>0</v>
      </c>
      <c r="AC656" s="156">
        <f t="shared" si="189"/>
        <v>0</v>
      </c>
      <c r="AD656" s="156">
        <f t="shared" si="189"/>
        <v>0</v>
      </c>
      <c r="AE656" s="156">
        <f t="shared" si="189"/>
        <v>23600</v>
      </c>
      <c r="AF656" s="156">
        <f t="shared" si="189"/>
        <v>0</v>
      </c>
      <c r="AG656" s="156">
        <f t="shared" si="189"/>
        <v>0</v>
      </c>
      <c r="AH656" s="156">
        <f t="shared" si="189"/>
        <v>0</v>
      </c>
      <c r="AI656" s="156">
        <f t="shared" si="189"/>
        <v>0</v>
      </c>
      <c r="AJ656" s="156">
        <f>SUM(P656:AI656)</f>
        <v>47200</v>
      </c>
      <c r="AK656" s="148" t="s">
        <v>391</v>
      </c>
    </row>
    <row r="657" spans="1:41" ht="14.45" thickBot="1">
      <c r="A657" s="634" t="str">
        <f>"Green Replacement "&amp;A649</f>
        <v>Green Replacement Exterior Paint &amp; Caulking</v>
      </c>
      <c r="B657" s="635"/>
      <c r="C657" s="635"/>
      <c r="D657" s="635"/>
      <c r="E657" s="635"/>
      <c r="F657" s="635"/>
      <c r="G657" s="202">
        <f>G656</f>
        <v>1</v>
      </c>
      <c r="H657" s="204" t="str">
        <f>H656</f>
        <v>LUMP SUM</v>
      </c>
      <c r="I657" s="455">
        <v>35000</v>
      </c>
      <c r="J657" s="161">
        <f>G657*I657</f>
        <v>35000</v>
      </c>
      <c r="K657" s="629"/>
      <c r="L657" s="630"/>
      <c r="M657" s="661"/>
      <c r="N657" s="633"/>
      <c r="O657" s="159">
        <f>IF($B$652=0,J657,0)</f>
        <v>0</v>
      </c>
      <c r="P657" s="156">
        <f t="shared" ref="P657:AI657" si="190">IF(OR(($B$652+YEAR($I$1))=P654,($B$650+$B$652+YEAR($I$1))=P654,($B$650*2+$B$652+YEAR($I$1))=P654,($B$650*3+$B$652+YEAR($I$1))=P654,($B$650*4+$B$652+YEAR($I$1))=P654,($B$650*5+$B$652+YEAR($I$1))=P654),$G$657*$I$657,0)</f>
        <v>0</v>
      </c>
      <c r="Q657" s="156">
        <f t="shared" si="190"/>
        <v>0</v>
      </c>
      <c r="R657" s="156">
        <f t="shared" si="190"/>
        <v>35000</v>
      </c>
      <c r="S657" s="156">
        <f t="shared" si="190"/>
        <v>0</v>
      </c>
      <c r="T657" s="156">
        <f t="shared" si="190"/>
        <v>0</v>
      </c>
      <c r="U657" s="156">
        <f t="shared" si="190"/>
        <v>0</v>
      </c>
      <c r="V657" s="156">
        <f t="shared" si="190"/>
        <v>0</v>
      </c>
      <c r="W657" s="156">
        <f t="shared" si="190"/>
        <v>0</v>
      </c>
      <c r="X657" s="156">
        <f t="shared" si="190"/>
        <v>0</v>
      </c>
      <c r="Y657" s="156">
        <f t="shared" si="190"/>
        <v>0</v>
      </c>
      <c r="Z657" s="156">
        <f t="shared" si="190"/>
        <v>0</v>
      </c>
      <c r="AA657" s="156">
        <f t="shared" si="190"/>
        <v>0</v>
      </c>
      <c r="AB657" s="156">
        <f t="shared" si="190"/>
        <v>0</v>
      </c>
      <c r="AC657" s="156">
        <f t="shared" si="190"/>
        <v>0</v>
      </c>
      <c r="AD657" s="156">
        <f t="shared" si="190"/>
        <v>0</v>
      </c>
      <c r="AE657" s="156">
        <f t="shared" si="190"/>
        <v>35000</v>
      </c>
      <c r="AF657" s="156">
        <f t="shared" si="190"/>
        <v>0</v>
      </c>
      <c r="AG657" s="156">
        <f t="shared" si="190"/>
        <v>0</v>
      </c>
      <c r="AH657" s="156">
        <f t="shared" si="190"/>
        <v>0</v>
      </c>
      <c r="AI657" s="156">
        <f t="shared" si="190"/>
        <v>0</v>
      </c>
      <c r="AJ657" s="156">
        <f>SUM(P657:AI657)</f>
        <v>70000</v>
      </c>
      <c r="AK657" s="183">
        <f>IF((AJ657-AJ656)&lt;0,0,(AJ657-AJ656))</f>
        <v>22800</v>
      </c>
      <c r="AL657" s="183"/>
      <c r="AM657" s="183"/>
      <c r="AN657" s="183"/>
      <c r="AO657" s="183"/>
    </row>
    <row r="658" spans="1:41" ht="13.15" customHeight="1" thickBot="1"/>
    <row r="659" spans="1:41" ht="14.45" thickBot="1">
      <c r="A659" s="640" t="s">
        <v>492</v>
      </c>
      <c r="B659" s="641"/>
      <c r="C659" s="641"/>
      <c r="D659" s="641"/>
      <c r="E659" s="641"/>
      <c r="F659" s="641"/>
      <c r="G659" s="641"/>
      <c r="H659" s="641"/>
      <c r="I659" s="641"/>
      <c r="J659" s="641"/>
      <c r="K659" s="641"/>
      <c r="L659" s="641"/>
      <c r="M659" s="641"/>
      <c r="N659" s="642"/>
    </row>
    <row r="660" spans="1:41" ht="15">
      <c r="A660" s="164" t="s">
        <v>351</v>
      </c>
      <c r="B660" s="450">
        <v>14</v>
      </c>
      <c r="C660" s="165"/>
      <c r="D660" s="662" t="s">
        <v>272</v>
      </c>
      <c r="E660" s="663"/>
      <c r="F660" s="649"/>
      <c r="G660" s="650"/>
      <c r="H660" s="650"/>
      <c r="I660" s="650"/>
      <c r="J660" s="650"/>
      <c r="K660" s="650"/>
      <c r="L660" s="650"/>
      <c r="M660" s="650"/>
      <c r="N660" s="651"/>
    </row>
    <row r="661" spans="1:41" ht="15.6" thickBot="1">
      <c r="A661" s="163" t="s">
        <v>353</v>
      </c>
      <c r="B661" s="451">
        <v>2000</v>
      </c>
      <c r="C661" s="162"/>
      <c r="D661" s="664"/>
      <c r="E661" s="665"/>
      <c r="F661" s="652"/>
      <c r="G661" s="653"/>
      <c r="H661" s="653"/>
      <c r="I661" s="653"/>
      <c r="J661" s="653"/>
      <c r="K661" s="653"/>
      <c r="L661" s="653"/>
      <c r="M661" s="653"/>
      <c r="N661" s="654"/>
    </row>
    <row r="662" spans="1:41" ht="15.6" thickBot="1">
      <c r="A662" s="171" t="s">
        <v>355</v>
      </c>
      <c r="B662" s="172">
        <f>IF(B660-((YEAR(I1))-B661)&gt;0,(B660-((YEAR(I1))-B661)),0)</f>
        <v>4</v>
      </c>
      <c r="C662" s="173"/>
      <c r="D662" s="666"/>
      <c r="E662" s="667"/>
      <c r="F662" s="643"/>
      <c r="G662" s="644"/>
      <c r="H662" s="644"/>
      <c r="I662" s="644"/>
      <c r="J662" s="644"/>
      <c r="K662" s="644"/>
      <c r="L662" s="644"/>
      <c r="M662" s="644"/>
      <c r="N662" s="645"/>
      <c r="O662" s="640" t="str">
        <f>A659</f>
        <v>Soffits</v>
      </c>
      <c r="P662" s="641"/>
      <c r="Q662" s="641"/>
      <c r="R662" s="641"/>
      <c r="S662" s="641"/>
      <c r="T662" s="641"/>
      <c r="U662" s="641"/>
      <c r="V662" s="641"/>
      <c r="W662" s="641"/>
      <c r="X662" s="641"/>
      <c r="Y662" s="642"/>
      <c r="Z662" s="640" t="str">
        <f>A659</f>
        <v>Soffits</v>
      </c>
      <c r="AA662" s="641"/>
      <c r="AB662" s="641"/>
      <c r="AC662" s="641"/>
      <c r="AD662" s="641"/>
      <c r="AE662" s="641"/>
      <c r="AF662" s="641"/>
      <c r="AG662" s="641"/>
      <c r="AH662" s="641"/>
      <c r="AI662" s="641"/>
      <c r="AJ662" s="642"/>
    </row>
    <row r="663" spans="1:41">
      <c r="A663" s="646" t="s">
        <v>357</v>
      </c>
      <c r="B663" s="647"/>
      <c r="C663" s="647"/>
      <c r="D663" s="636"/>
      <c r="E663" s="636"/>
      <c r="F663" s="636"/>
      <c r="G663" s="636" t="s">
        <v>358</v>
      </c>
      <c r="H663" s="636" t="s">
        <v>359</v>
      </c>
      <c r="I663" s="636" t="s">
        <v>360</v>
      </c>
      <c r="J663" s="636" t="s">
        <v>361</v>
      </c>
      <c r="K663" s="636" t="s">
        <v>362</v>
      </c>
      <c r="L663" s="636" t="s">
        <v>363</v>
      </c>
      <c r="M663" s="636" t="s">
        <v>364</v>
      </c>
      <c r="N663" s="638" t="s">
        <v>365</v>
      </c>
      <c r="O663" s="672" t="s">
        <v>366</v>
      </c>
      <c r="P663" s="167" t="s">
        <v>367</v>
      </c>
      <c r="Q663" s="167" t="s">
        <v>368</v>
      </c>
      <c r="R663" s="167" t="s">
        <v>369</v>
      </c>
      <c r="S663" s="167" t="s">
        <v>370</v>
      </c>
      <c r="T663" s="167" t="s">
        <v>371</v>
      </c>
      <c r="U663" s="167" t="s">
        <v>372</v>
      </c>
      <c r="V663" s="167" t="s">
        <v>373</v>
      </c>
      <c r="W663" s="167" t="s">
        <v>374</v>
      </c>
      <c r="X663" s="167" t="s">
        <v>375</v>
      </c>
      <c r="Y663" s="168" t="s">
        <v>376</v>
      </c>
      <c r="Z663" s="178" t="s">
        <v>377</v>
      </c>
      <c r="AA663" s="179" t="s">
        <v>378</v>
      </c>
      <c r="AB663" s="179" t="s">
        <v>379</v>
      </c>
      <c r="AC663" s="179" t="s">
        <v>380</v>
      </c>
      <c r="AD663" s="179" t="s">
        <v>381</v>
      </c>
      <c r="AE663" s="179" t="s">
        <v>382</v>
      </c>
      <c r="AF663" s="179" t="s">
        <v>383</v>
      </c>
      <c r="AG663" s="179" t="s">
        <v>384</v>
      </c>
      <c r="AH663" s="179" t="s">
        <v>385</v>
      </c>
      <c r="AI663" s="180" t="s">
        <v>386</v>
      </c>
      <c r="AJ663" s="674" t="s">
        <v>387</v>
      </c>
    </row>
    <row r="664" spans="1:41">
      <c r="A664" s="648"/>
      <c r="B664" s="637"/>
      <c r="C664" s="637"/>
      <c r="D664" s="637"/>
      <c r="E664" s="637"/>
      <c r="F664" s="637"/>
      <c r="G664" s="637"/>
      <c r="H664" s="637"/>
      <c r="I664" s="637"/>
      <c r="J664" s="637"/>
      <c r="K664" s="637"/>
      <c r="L664" s="637"/>
      <c r="M664" s="637"/>
      <c r="N664" s="639"/>
      <c r="O664" s="673"/>
      <c r="P664" s="166">
        <f>YEAR($I$1)+1</f>
        <v>2011</v>
      </c>
      <c r="Q664" s="166">
        <f>YEAR($I$1)+2</f>
        <v>2012</v>
      </c>
      <c r="R664" s="166">
        <f>YEAR($I$1)+3</f>
        <v>2013</v>
      </c>
      <c r="S664" s="166">
        <f>YEAR($I$1)+4</f>
        <v>2014</v>
      </c>
      <c r="T664" s="166">
        <f>YEAR($I$1)+5</f>
        <v>2015</v>
      </c>
      <c r="U664" s="166">
        <f>YEAR($I$1)+6</f>
        <v>2016</v>
      </c>
      <c r="V664" s="166">
        <f>YEAR($I$1)+7</f>
        <v>2017</v>
      </c>
      <c r="W664" s="166">
        <f>YEAR($I$1)+8</f>
        <v>2018</v>
      </c>
      <c r="X664" s="166">
        <f>YEAR($I$1)+9</f>
        <v>2019</v>
      </c>
      <c r="Y664" s="169">
        <f>YEAR($I$1)+10</f>
        <v>2020</v>
      </c>
      <c r="Z664" s="174">
        <f>YEAR($I$1)+11</f>
        <v>2021</v>
      </c>
      <c r="AA664" s="166">
        <f>YEAR($I$1)+12</f>
        <v>2022</v>
      </c>
      <c r="AB664" s="166">
        <f>YEAR($I$1)+13</f>
        <v>2023</v>
      </c>
      <c r="AC664" s="166">
        <f>YEAR($I$1)+14</f>
        <v>2024</v>
      </c>
      <c r="AD664" s="166">
        <f>YEAR($I$1)+15</f>
        <v>2025</v>
      </c>
      <c r="AE664" s="166">
        <f>YEAR($I$1)+16</f>
        <v>2026</v>
      </c>
      <c r="AF664" s="166">
        <f>YEAR($I$1)+17</f>
        <v>2027</v>
      </c>
      <c r="AG664" s="166">
        <f>YEAR($I$1)+18</f>
        <v>2028</v>
      </c>
      <c r="AH664" s="166">
        <f>YEAR($I$1)+19</f>
        <v>2029</v>
      </c>
      <c r="AI664" s="175">
        <f>YEAR($I$1)+20</f>
        <v>2030</v>
      </c>
      <c r="AJ664" s="675"/>
    </row>
    <row r="665" spans="1:41" hidden="1">
      <c r="A665" s="623" t="str">
        <f>"Existing "&amp;A659</f>
        <v>Existing Soffits</v>
      </c>
      <c r="B665" s="624"/>
      <c r="C665" s="624"/>
      <c r="D665" s="624"/>
      <c r="E665" s="624"/>
      <c r="F665" s="624"/>
      <c r="G665" s="170">
        <v>1</v>
      </c>
      <c r="H665" s="154" t="s">
        <v>339</v>
      </c>
      <c r="I665" s="155">
        <v>1500</v>
      </c>
      <c r="J665" s="156">
        <f>G665*I665</f>
        <v>1500</v>
      </c>
      <c r="K665" s="625" t="s">
        <v>390</v>
      </c>
      <c r="L665" s="626"/>
      <c r="M665" s="659" t="str">
        <f>IF(OR(ISERROR(B661+B660*(1-(Controls!$B$28))),(B661+B660*(1-(Controls!$B$28)))=0),"",IF((B661+B660*(1-(Controls!$B$28)))&lt;=StartInput!$F$25,"Replace","Evaluate"))</f>
        <v>Evaluate</v>
      </c>
      <c r="N665" s="631" t="s">
        <v>205</v>
      </c>
      <c r="O665" s="159">
        <f>IF($B$662=0,J665,0)</f>
        <v>0</v>
      </c>
      <c r="P665" s="156">
        <f t="shared" ref="P665:AI665" si="191">IF(OR(($B$662+YEAR($I$1))=P664,($B$660+$B$662+YEAR($I$1))=P664,($B$660*2+$B$662+YEAR($I$1))=P664,($B$660*3+$B$662+YEAR($I$1))=P664,($B$660*4+$B$662+YEAR($I$1))=P664,($B$660*5+$B$662+YEAR($I$1))=P664),$G$665*$I$665,0)</f>
        <v>0</v>
      </c>
      <c r="Q665" s="156">
        <f t="shared" si="191"/>
        <v>0</v>
      </c>
      <c r="R665" s="156">
        <f t="shared" si="191"/>
        <v>0</v>
      </c>
      <c r="S665" s="156">
        <f t="shared" si="191"/>
        <v>1500</v>
      </c>
      <c r="T665" s="156">
        <f t="shared" si="191"/>
        <v>0</v>
      </c>
      <c r="U665" s="156">
        <f t="shared" si="191"/>
        <v>0</v>
      </c>
      <c r="V665" s="156">
        <f t="shared" si="191"/>
        <v>0</v>
      </c>
      <c r="W665" s="156">
        <f t="shared" si="191"/>
        <v>0</v>
      </c>
      <c r="X665" s="156">
        <f t="shared" si="191"/>
        <v>0</v>
      </c>
      <c r="Y665" s="156">
        <f t="shared" si="191"/>
        <v>0</v>
      </c>
      <c r="Z665" s="156">
        <f t="shared" si="191"/>
        <v>0</v>
      </c>
      <c r="AA665" s="156">
        <f t="shared" si="191"/>
        <v>0</v>
      </c>
      <c r="AB665" s="156">
        <f t="shared" si="191"/>
        <v>0</v>
      </c>
      <c r="AC665" s="156">
        <f t="shared" si="191"/>
        <v>0</v>
      </c>
      <c r="AD665" s="156">
        <f t="shared" si="191"/>
        <v>0</v>
      </c>
      <c r="AE665" s="156">
        <f t="shared" si="191"/>
        <v>0</v>
      </c>
      <c r="AF665" s="156">
        <f t="shared" si="191"/>
        <v>0</v>
      </c>
      <c r="AG665" s="156">
        <f t="shared" si="191"/>
        <v>1500</v>
      </c>
      <c r="AH665" s="156">
        <f t="shared" si="191"/>
        <v>0</v>
      </c>
      <c r="AI665" s="156">
        <f t="shared" si="191"/>
        <v>0</v>
      </c>
      <c r="AJ665" s="156">
        <f>SUM(P665:AI665)</f>
        <v>3000</v>
      </c>
    </row>
    <row r="666" spans="1:41">
      <c r="A666" s="623" t="str">
        <f>"Standard "&amp;A659</f>
        <v>Standard Soffits</v>
      </c>
      <c r="B666" s="624"/>
      <c r="C666" s="624"/>
      <c r="D666" s="624"/>
      <c r="E666" s="624"/>
      <c r="F666" s="624"/>
      <c r="G666" s="452">
        <v>1</v>
      </c>
      <c r="H666" s="459" t="s">
        <v>339</v>
      </c>
      <c r="I666" s="454">
        <v>1500</v>
      </c>
      <c r="J666" s="156">
        <f>G666*I666</f>
        <v>1500</v>
      </c>
      <c r="K666" s="627"/>
      <c r="L666" s="628"/>
      <c r="M666" s="660"/>
      <c r="N666" s="632"/>
      <c r="O666" s="159">
        <f>IF($B$662=0,J666,0)</f>
        <v>0</v>
      </c>
      <c r="P666" s="156">
        <f t="shared" ref="P666:AI666" si="192">IF(OR(($B$662+YEAR($I$1))=P664,($B$660+$B$662+YEAR($I$1))=P664,($B$660*2+$B$662+YEAR($I$1))=P664,($B$660*3+$B$662+YEAR($I$1))=P664,($B$660*4+$B$662+YEAR($I$1))=P664,($B$660*5+$B$662+YEAR($I$1))=P664),$G$666*$I$666,0)</f>
        <v>0</v>
      </c>
      <c r="Q666" s="156">
        <f t="shared" si="192"/>
        <v>0</v>
      </c>
      <c r="R666" s="156">
        <f t="shared" si="192"/>
        <v>0</v>
      </c>
      <c r="S666" s="156">
        <f t="shared" si="192"/>
        <v>1500</v>
      </c>
      <c r="T666" s="156">
        <f t="shared" si="192"/>
        <v>0</v>
      </c>
      <c r="U666" s="156">
        <f t="shared" si="192"/>
        <v>0</v>
      </c>
      <c r="V666" s="156">
        <f t="shared" si="192"/>
        <v>0</v>
      </c>
      <c r="W666" s="156">
        <f t="shared" si="192"/>
        <v>0</v>
      </c>
      <c r="X666" s="156">
        <f t="shared" si="192"/>
        <v>0</v>
      </c>
      <c r="Y666" s="156">
        <f t="shared" si="192"/>
        <v>0</v>
      </c>
      <c r="Z666" s="156">
        <f t="shared" si="192"/>
        <v>0</v>
      </c>
      <c r="AA666" s="156">
        <f t="shared" si="192"/>
        <v>0</v>
      </c>
      <c r="AB666" s="156">
        <f t="shared" si="192"/>
        <v>0</v>
      </c>
      <c r="AC666" s="156">
        <f t="shared" si="192"/>
        <v>0</v>
      </c>
      <c r="AD666" s="156">
        <f t="shared" si="192"/>
        <v>0</v>
      </c>
      <c r="AE666" s="156">
        <f t="shared" si="192"/>
        <v>0</v>
      </c>
      <c r="AF666" s="156">
        <f t="shared" si="192"/>
        <v>0</v>
      </c>
      <c r="AG666" s="156">
        <f t="shared" si="192"/>
        <v>1500</v>
      </c>
      <c r="AH666" s="156">
        <f t="shared" si="192"/>
        <v>0</v>
      </c>
      <c r="AI666" s="156">
        <f t="shared" si="192"/>
        <v>0</v>
      </c>
      <c r="AJ666" s="156">
        <f>SUM(P666:AI666)</f>
        <v>3000</v>
      </c>
      <c r="AK666" s="148" t="s">
        <v>391</v>
      </c>
    </row>
    <row r="667" spans="1:41" ht="14.45" thickBot="1">
      <c r="A667" s="634" t="str">
        <f>"Green Replacement "&amp;A659</f>
        <v>Green Replacement Soffits</v>
      </c>
      <c r="B667" s="635"/>
      <c r="C667" s="635"/>
      <c r="D667" s="635"/>
      <c r="E667" s="635"/>
      <c r="F667" s="635"/>
      <c r="G667" s="202">
        <f>G666</f>
        <v>1</v>
      </c>
      <c r="H667" s="204" t="str">
        <f>H666</f>
        <v>LUMP SUM</v>
      </c>
      <c r="I667" s="455">
        <v>1570</v>
      </c>
      <c r="J667" s="161">
        <f>G667*I667</f>
        <v>1570</v>
      </c>
      <c r="K667" s="629"/>
      <c r="L667" s="630"/>
      <c r="M667" s="661"/>
      <c r="N667" s="633"/>
      <c r="O667" s="159">
        <f>IF($B$662=0,J667,0)</f>
        <v>0</v>
      </c>
      <c r="P667" s="156">
        <f t="shared" ref="P667:AI667" si="193">IF(OR(($B$662+YEAR($I$1))=P664,($B$660+$B$662+YEAR($I$1))=P664,($B$660*2+$B$662+YEAR($I$1))=P664,($B$660*3+$B$662+YEAR($I$1))=P664,($B$660*4+$B$662+YEAR($I$1))=P664,($B$660*5+$B$662+YEAR($I$1))=P664),$G$667*$I$667,0)</f>
        <v>0</v>
      </c>
      <c r="Q667" s="156">
        <f t="shared" si="193"/>
        <v>0</v>
      </c>
      <c r="R667" s="156">
        <f t="shared" si="193"/>
        <v>0</v>
      </c>
      <c r="S667" s="156">
        <f t="shared" si="193"/>
        <v>1570</v>
      </c>
      <c r="T667" s="156">
        <f t="shared" si="193"/>
        <v>0</v>
      </c>
      <c r="U667" s="156">
        <f t="shared" si="193"/>
        <v>0</v>
      </c>
      <c r="V667" s="156">
        <f t="shared" si="193"/>
        <v>0</v>
      </c>
      <c r="W667" s="156">
        <f t="shared" si="193"/>
        <v>0</v>
      </c>
      <c r="X667" s="156">
        <f t="shared" si="193"/>
        <v>0</v>
      </c>
      <c r="Y667" s="156">
        <f t="shared" si="193"/>
        <v>0</v>
      </c>
      <c r="Z667" s="156">
        <f t="shared" si="193"/>
        <v>0</v>
      </c>
      <c r="AA667" s="156">
        <f t="shared" si="193"/>
        <v>0</v>
      </c>
      <c r="AB667" s="156">
        <f t="shared" si="193"/>
        <v>0</v>
      </c>
      <c r="AC667" s="156">
        <f t="shared" si="193"/>
        <v>0</v>
      </c>
      <c r="AD667" s="156">
        <f t="shared" si="193"/>
        <v>0</v>
      </c>
      <c r="AE667" s="156">
        <f t="shared" si="193"/>
        <v>0</v>
      </c>
      <c r="AF667" s="156">
        <f t="shared" si="193"/>
        <v>0</v>
      </c>
      <c r="AG667" s="156">
        <f t="shared" si="193"/>
        <v>1570</v>
      </c>
      <c r="AH667" s="156">
        <f t="shared" si="193"/>
        <v>0</v>
      </c>
      <c r="AI667" s="156">
        <f t="shared" si="193"/>
        <v>0</v>
      </c>
      <c r="AJ667" s="156">
        <f>SUM(P667:AI667)</f>
        <v>3140</v>
      </c>
      <c r="AK667" s="183">
        <f>IF((AJ667-AJ666)&lt;0,0,(AJ667-AJ666))</f>
        <v>140</v>
      </c>
      <c r="AL667" s="183"/>
      <c r="AM667" s="183"/>
      <c r="AN667" s="183"/>
      <c r="AO667" s="183"/>
    </row>
    <row r="668" spans="1:41" ht="13.15" customHeight="1" thickBot="1"/>
    <row r="669" spans="1:41" ht="14.45" thickBot="1">
      <c r="A669" s="640" t="s">
        <v>493</v>
      </c>
      <c r="B669" s="641"/>
      <c r="C669" s="641"/>
      <c r="D669" s="641"/>
      <c r="E669" s="641"/>
      <c r="F669" s="641"/>
      <c r="G669" s="641"/>
      <c r="H669" s="641"/>
      <c r="I669" s="641"/>
      <c r="J669" s="641"/>
      <c r="K669" s="641"/>
      <c r="L669" s="641"/>
      <c r="M669" s="641"/>
      <c r="N669" s="642"/>
    </row>
    <row r="670" spans="1:41" ht="15">
      <c r="A670" s="164" t="s">
        <v>351</v>
      </c>
      <c r="B670" s="450">
        <v>15</v>
      </c>
      <c r="C670" s="165"/>
      <c r="D670" s="662" t="s">
        <v>272</v>
      </c>
      <c r="E670" s="663"/>
      <c r="F670" s="649"/>
      <c r="G670" s="650"/>
      <c r="H670" s="650"/>
      <c r="I670" s="650"/>
      <c r="J670" s="650"/>
      <c r="K670" s="650"/>
      <c r="L670" s="650"/>
      <c r="M670" s="650"/>
      <c r="N670" s="651"/>
    </row>
    <row r="671" spans="1:41" ht="15.6" thickBot="1">
      <c r="A671" s="163" t="s">
        <v>353</v>
      </c>
      <c r="B671" s="451">
        <v>2000</v>
      </c>
      <c r="C671" s="162"/>
      <c r="D671" s="664"/>
      <c r="E671" s="665"/>
      <c r="F671" s="652"/>
      <c r="G671" s="653"/>
      <c r="H671" s="653"/>
      <c r="I671" s="653"/>
      <c r="J671" s="653"/>
      <c r="K671" s="653"/>
      <c r="L671" s="653"/>
      <c r="M671" s="653"/>
      <c r="N671" s="654"/>
    </row>
    <row r="672" spans="1:41" ht="15.6" thickBot="1">
      <c r="A672" s="171" t="s">
        <v>355</v>
      </c>
      <c r="B672" s="172">
        <f>IF(B670-((YEAR(I1))-B671)&gt;0,(B670-((YEAR(I1))-B671)),0)</f>
        <v>5</v>
      </c>
      <c r="C672" s="173"/>
      <c r="D672" s="666"/>
      <c r="E672" s="667"/>
      <c r="F672" s="643"/>
      <c r="G672" s="644"/>
      <c r="H672" s="644"/>
      <c r="I672" s="644"/>
      <c r="J672" s="644"/>
      <c r="K672" s="644"/>
      <c r="L672" s="644"/>
      <c r="M672" s="644"/>
      <c r="N672" s="645"/>
      <c r="O672" s="640" t="str">
        <f>A669</f>
        <v>Siding</v>
      </c>
      <c r="P672" s="641"/>
      <c r="Q672" s="641"/>
      <c r="R672" s="641"/>
      <c r="S672" s="641"/>
      <c r="T672" s="641"/>
      <c r="U672" s="641"/>
      <c r="V672" s="641"/>
      <c r="W672" s="641"/>
      <c r="X672" s="641"/>
      <c r="Y672" s="642"/>
      <c r="Z672" s="640" t="str">
        <f>A669</f>
        <v>Siding</v>
      </c>
      <c r="AA672" s="641"/>
      <c r="AB672" s="641"/>
      <c r="AC672" s="641"/>
      <c r="AD672" s="641"/>
      <c r="AE672" s="641"/>
      <c r="AF672" s="641"/>
      <c r="AG672" s="641"/>
      <c r="AH672" s="641"/>
      <c r="AI672" s="641"/>
      <c r="AJ672" s="642"/>
    </row>
    <row r="673" spans="1:41">
      <c r="A673" s="646" t="s">
        <v>357</v>
      </c>
      <c r="B673" s="647"/>
      <c r="C673" s="647"/>
      <c r="D673" s="636"/>
      <c r="E673" s="636"/>
      <c r="F673" s="636"/>
      <c r="G673" s="636" t="s">
        <v>358</v>
      </c>
      <c r="H673" s="636" t="s">
        <v>359</v>
      </c>
      <c r="I673" s="636" t="s">
        <v>360</v>
      </c>
      <c r="J673" s="636" t="s">
        <v>361</v>
      </c>
      <c r="K673" s="636" t="s">
        <v>362</v>
      </c>
      <c r="L673" s="636" t="s">
        <v>363</v>
      </c>
      <c r="M673" s="636" t="s">
        <v>364</v>
      </c>
      <c r="N673" s="638" t="s">
        <v>365</v>
      </c>
      <c r="O673" s="672" t="s">
        <v>366</v>
      </c>
      <c r="P673" s="167" t="s">
        <v>367</v>
      </c>
      <c r="Q673" s="167" t="s">
        <v>368</v>
      </c>
      <c r="R673" s="167" t="s">
        <v>369</v>
      </c>
      <c r="S673" s="167" t="s">
        <v>370</v>
      </c>
      <c r="T673" s="167" t="s">
        <v>371</v>
      </c>
      <c r="U673" s="167" t="s">
        <v>372</v>
      </c>
      <c r="V673" s="167" t="s">
        <v>373</v>
      </c>
      <c r="W673" s="167" t="s">
        <v>374</v>
      </c>
      <c r="X673" s="167" t="s">
        <v>375</v>
      </c>
      <c r="Y673" s="168" t="s">
        <v>376</v>
      </c>
      <c r="Z673" s="178" t="s">
        <v>377</v>
      </c>
      <c r="AA673" s="179" t="s">
        <v>378</v>
      </c>
      <c r="AB673" s="179" t="s">
        <v>379</v>
      </c>
      <c r="AC673" s="179" t="s">
        <v>380</v>
      </c>
      <c r="AD673" s="179" t="s">
        <v>381</v>
      </c>
      <c r="AE673" s="179" t="s">
        <v>382</v>
      </c>
      <c r="AF673" s="179" t="s">
        <v>383</v>
      </c>
      <c r="AG673" s="179" t="s">
        <v>384</v>
      </c>
      <c r="AH673" s="179" t="s">
        <v>385</v>
      </c>
      <c r="AI673" s="180" t="s">
        <v>386</v>
      </c>
      <c r="AJ673" s="674" t="s">
        <v>387</v>
      </c>
    </row>
    <row r="674" spans="1:41">
      <c r="A674" s="648"/>
      <c r="B674" s="637"/>
      <c r="C674" s="637"/>
      <c r="D674" s="637"/>
      <c r="E674" s="637"/>
      <c r="F674" s="637"/>
      <c r="G674" s="637"/>
      <c r="H674" s="637"/>
      <c r="I674" s="637"/>
      <c r="J674" s="637"/>
      <c r="K674" s="637"/>
      <c r="L674" s="637"/>
      <c r="M674" s="637"/>
      <c r="N674" s="639"/>
      <c r="O674" s="673"/>
      <c r="P674" s="166">
        <f>YEAR($I$1)+1</f>
        <v>2011</v>
      </c>
      <c r="Q674" s="166">
        <f>YEAR($I$1)+2</f>
        <v>2012</v>
      </c>
      <c r="R674" s="166">
        <f>YEAR($I$1)+3</f>
        <v>2013</v>
      </c>
      <c r="S674" s="166">
        <f>YEAR($I$1)+4</f>
        <v>2014</v>
      </c>
      <c r="T674" s="166">
        <f>YEAR($I$1)+5</f>
        <v>2015</v>
      </c>
      <c r="U674" s="166">
        <f>YEAR($I$1)+6</f>
        <v>2016</v>
      </c>
      <c r="V674" s="166">
        <f>YEAR($I$1)+7</f>
        <v>2017</v>
      </c>
      <c r="W674" s="166">
        <f>YEAR($I$1)+8</f>
        <v>2018</v>
      </c>
      <c r="X674" s="166">
        <f>YEAR($I$1)+9</f>
        <v>2019</v>
      </c>
      <c r="Y674" s="169">
        <f>YEAR($I$1)+10</f>
        <v>2020</v>
      </c>
      <c r="Z674" s="174">
        <f>YEAR($I$1)+11</f>
        <v>2021</v>
      </c>
      <c r="AA674" s="166">
        <f>YEAR($I$1)+12</f>
        <v>2022</v>
      </c>
      <c r="AB674" s="166">
        <f>YEAR($I$1)+13</f>
        <v>2023</v>
      </c>
      <c r="AC674" s="166">
        <f>YEAR($I$1)+14</f>
        <v>2024</v>
      </c>
      <c r="AD674" s="166">
        <f>YEAR($I$1)+15</f>
        <v>2025</v>
      </c>
      <c r="AE674" s="166">
        <f>YEAR($I$1)+16</f>
        <v>2026</v>
      </c>
      <c r="AF674" s="166">
        <f>YEAR($I$1)+17</f>
        <v>2027</v>
      </c>
      <c r="AG674" s="166">
        <f>YEAR($I$1)+18</f>
        <v>2028</v>
      </c>
      <c r="AH674" s="166">
        <f>YEAR($I$1)+19</f>
        <v>2029</v>
      </c>
      <c r="AI674" s="175">
        <f>YEAR($I$1)+20</f>
        <v>2030</v>
      </c>
      <c r="AJ674" s="675"/>
    </row>
    <row r="675" spans="1:41" hidden="1">
      <c r="A675" s="623" t="str">
        <f>"Existing "&amp;A669</f>
        <v>Existing Siding</v>
      </c>
      <c r="B675" s="624"/>
      <c r="C675" s="624"/>
      <c r="D675" s="624"/>
      <c r="E675" s="624"/>
      <c r="F675" s="624"/>
      <c r="G675" s="170">
        <v>1</v>
      </c>
      <c r="H675" s="154" t="s">
        <v>339</v>
      </c>
      <c r="I675" s="155">
        <v>2500</v>
      </c>
      <c r="J675" s="156">
        <f>G675*I675</f>
        <v>2500</v>
      </c>
      <c r="K675" s="625" t="s">
        <v>390</v>
      </c>
      <c r="L675" s="626"/>
      <c r="M675" s="659" t="str">
        <f>IF(OR(ISERROR(B671+B670*(1-(Controls!$B$28))),(B671+B670*(1-(Controls!$B$28)))=0),"",IF((B671+B670*(1-(Controls!$B$28)))&lt;=StartInput!$F$25,"Replace","Evaluate"))</f>
        <v>Evaluate</v>
      </c>
      <c r="N675" s="631" t="s">
        <v>205</v>
      </c>
      <c r="O675" s="159">
        <f>IF($B$672=0,J675,0)</f>
        <v>0</v>
      </c>
      <c r="P675" s="156">
        <f t="shared" ref="P675:AI675" si="194">IF(OR(($B$672+YEAR($I$1))=P674,($B$670+$B$672+YEAR($I$1))=P674,($B$670*2+$B$672+YEAR($I$1))=P674,($B$670*3+$B$672+YEAR($I$1))=P674,($B$670*4+$B$672+YEAR($I$1))=P674,($B$670*5+$B$672+YEAR($I$1))=P674),$G$675*$I$675,0)</f>
        <v>0</v>
      </c>
      <c r="Q675" s="156">
        <f t="shared" si="194"/>
        <v>0</v>
      </c>
      <c r="R675" s="156">
        <f t="shared" si="194"/>
        <v>0</v>
      </c>
      <c r="S675" s="156">
        <f t="shared" si="194"/>
        <v>0</v>
      </c>
      <c r="T675" s="156">
        <f t="shared" si="194"/>
        <v>2500</v>
      </c>
      <c r="U675" s="156">
        <f t="shared" si="194"/>
        <v>0</v>
      </c>
      <c r="V675" s="156">
        <f t="shared" si="194"/>
        <v>0</v>
      </c>
      <c r="W675" s="156">
        <f t="shared" si="194"/>
        <v>0</v>
      </c>
      <c r="X675" s="156">
        <f t="shared" si="194"/>
        <v>0</v>
      </c>
      <c r="Y675" s="156">
        <f t="shared" si="194"/>
        <v>0</v>
      </c>
      <c r="Z675" s="156">
        <f t="shared" si="194"/>
        <v>0</v>
      </c>
      <c r="AA675" s="156">
        <f t="shared" si="194"/>
        <v>0</v>
      </c>
      <c r="AB675" s="156">
        <f t="shared" si="194"/>
        <v>0</v>
      </c>
      <c r="AC675" s="156">
        <f t="shared" si="194"/>
        <v>0</v>
      </c>
      <c r="AD675" s="156">
        <f t="shared" si="194"/>
        <v>0</v>
      </c>
      <c r="AE675" s="156">
        <f t="shared" si="194"/>
        <v>0</v>
      </c>
      <c r="AF675" s="156">
        <f t="shared" si="194"/>
        <v>0</v>
      </c>
      <c r="AG675" s="156">
        <f t="shared" si="194"/>
        <v>0</v>
      </c>
      <c r="AH675" s="156">
        <f t="shared" si="194"/>
        <v>0</v>
      </c>
      <c r="AI675" s="156">
        <f t="shared" si="194"/>
        <v>2500</v>
      </c>
      <c r="AJ675" s="156">
        <f>SUM(P675:AI675)</f>
        <v>5000</v>
      </c>
    </row>
    <row r="676" spans="1:41">
      <c r="A676" s="623" t="str">
        <f>"Standard "&amp;A669</f>
        <v>Standard Siding</v>
      </c>
      <c r="B676" s="624"/>
      <c r="C676" s="624"/>
      <c r="D676" s="624"/>
      <c r="E676" s="624"/>
      <c r="F676" s="624"/>
      <c r="G676" s="452">
        <v>1</v>
      </c>
      <c r="H676" s="459" t="s">
        <v>339</v>
      </c>
      <c r="I676" s="454">
        <v>2500</v>
      </c>
      <c r="J676" s="156">
        <f>G676*I676</f>
        <v>2500</v>
      </c>
      <c r="K676" s="627"/>
      <c r="L676" s="628"/>
      <c r="M676" s="660"/>
      <c r="N676" s="632"/>
      <c r="O676" s="159">
        <f>IF($B$672=0,J676,0)</f>
        <v>0</v>
      </c>
      <c r="P676" s="156">
        <f t="shared" ref="P676:AI676" si="195">IF(OR(($B$672+YEAR($I$1))=P674,($B$670+$B$672+YEAR($I$1))=P674,($B$670*2+$B$672+YEAR($I$1))=P674,($B$670*3+$B$672+YEAR($I$1))=P674,($B$670*4+$B$672+YEAR($I$1))=P674,($B$670*5+$B$672+YEAR($I$1))=P674),$G$676*$I$676,0)</f>
        <v>0</v>
      </c>
      <c r="Q676" s="156">
        <f t="shared" si="195"/>
        <v>0</v>
      </c>
      <c r="R676" s="156">
        <f t="shared" si="195"/>
        <v>0</v>
      </c>
      <c r="S676" s="156">
        <f t="shared" si="195"/>
        <v>0</v>
      </c>
      <c r="T676" s="156">
        <f t="shared" si="195"/>
        <v>2500</v>
      </c>
      <c r="U676" s="156">
        <f t="shared" si="195"/>
        <v>0</v>
      </c>
      <c r="V676" s="156">
        <f t="shared" si="195"/>
        <v>0</v>
      </c>
      <c r="W676" s="156">
        <f t="shared" si="195"/>
        <v>0</v>
      </c>
      <c r="X676" s="156">
        <f t="shared" si="195"/>
        <v>0</v>
      </c>
      <c r="Y676" s="156">
        <f t="shared" si="195"/>
        <v>0</v>
      </c>
      <c r="Z676" s="156">
        <f t="shared" si="195"/>
        <v>0</v>
      </c>
      <c r="AA676" s="156">
        <f t="shared" si="195"/>
        <v>0</v>
      </c>
      <c r="AB676" s="156">
        <f t="shared" si="195"/>
        <v>0</v>
      </c>
      <c r="AC676" s="156">
        <f t="shared" si="195"/>
        <v>0</v>
      </c>
      <c r="AD676" s="156">
        <f t="shared" si="195"/>
        <v>0</v>
      </c>
      <c r="AE676" s="156">
        <f t="shared" si="195"/>
        <v>0</v>
      </c>
      <c r="AF676" s="156">
        <f t="shared" si="195"/>
        <v>0</v>
      </c>
      <c r="AG676" s="156">
        <f t="shared" si="195"/>
        <v>0</v>
      </c>
      <c r="AH676" s="156">
        <f t="shared" si="195"/>
        <v>0</v>
      </c>
      <c r="AI676" s="156">
        <f t="shared" si="195"/>
        <v>2500</v>
      </c>
      <c r="AJ676" s="156">
        <f>SUM(P676:AI676)</f>
        <v>5000</v>
      </c>
      <c r="AK676" s="148" t="s">
        <v>391</v>
      </c>
    </row>
    <row r="677" spans="1:41" ht="14.45" thickBot="1">
      <c r="A677" s="634" t="str">
        <f>"Green Replacement "&amp;A669</f>
        <v>Green Replacement Siding</v>
      </c>
      <c r="B677" s="635"/>
      <c r="C677" s="635"/>
      <c r="D677" s="635"/>
      <c r="E677" s="635"/>
      <c r="F677" s="635"/>
      <c r="G677" s="202">
        <f>G676</f>
        <v>1</v>
      </c>
      <c r="H677" s="204" t="str">
        <f>H676</f>
        <v>LUMP SUM</v>
      </c>
      <c r="I677" s="455">
        <v>3800</v>
      </c>
      <c r="J677" s="161">
        <f>G677*I677</f>
        <v>3800</v>
      </c>
      <c r="K677" s="629"/>
      <c r="L677" s="630"/>
      <c r="M677" s="661"/>
      <c r="N677" s="633"/>
      <c r="O677" s="159">
        <f>IF($B$672=0,J677,0)</f>
        <v>0</v>
      </c>
      <c r="P677" s="156">
        <f t="shared" ref="P677:AI677" si="196">IF(OR(($B$672+YEAR($I$1))=P674,($B$670+$B$672+YEAR($I$1))=P674,($B$670*2+$B$672+YEAR($I$1))=P674,($B$670*3+$B$672+YEAR($I$1))=P674,($B$670*4+$B$672+YEAR($I$1))=P674,($B$670*5+$B$672+YEAR($I$1))=P674),$G$677*$I$677,0)</f>
        <v>0</v>
      </c>
      <c r="Q677" s="156">
        <f t="shared" si="196"/>
        <v>0</v>
      </c>
      <c r="R677" s="156">
        <f t="shared" si="196"/>
        <v>0</v>
      </c>
      <c r="S677" s="156">
        <f t="shared" si="196"/>
        <v>0</v>
      </c>
      <c r="T677" s="156">
        <f t="shared" si="196"/>
        <v>3800</v>
      </c>
      <c r="U677" s="156">
        <f t="shared" si="196"/>
        <v>0</v>
      </c>
      <c r="V677" s="156">
        <f t="shared" si="196"/>
        <v>0</v>
      </c>
      <c r="W677" s="156">
        <f t="shared" si="196"/>
        <v>0</v>
      </c>
      <c r="X677" s="156">
        <f t="shared" si="196"/>
        <v>0</v>
      </c>
      <c r="Y677" s="156">
        <f t="shared" si="196"/>
        <v>0</v>
      </c>
      <c r="Z677" s="156">
        <f t="shared" si="196"/>
        <v>0</v>
      </c>
      <c r="AA677" s="156">
        <f t="shared" si="196"/>
        <v>0</v>
      </c>
      <c r="AB677" s="156">
        <f t="shared" si="196"/>
        <v>0</v>
      </c>
      <c r="AC677" s="156">
        <f t="shared" si="196"/>
        <v>0</v>
      </c>
      <c r="AD677" s="156">
        <f t="shared" si="196"/>
        <v>0</v>
      </c>
      <c r="AE677" s="156">
        <f t="shared" si="196"/>
        <v>0</v>
      </c>
      <c r="AF677" s="156">
        <f t="shared" si="196"/>
        <v>0</v>
      </c>
      <c r="AG677" s="156">
        <f t="shared" si="196"/>
        <v>0</v>
      </c>
      <c r="AH677" s="156">
        <f t="shared" si="196"/>
        <v>0</v>
      </c>
      <c r="AI677" s="156">
        <f t="shared" si="196"/>
        <v>3800</v>
      </c>
      <c r="AJ677" s="156">
        <f>SUM(P677:AI677)</f>
        <v>7600</v>
      </c>
      <c r="AK677" s="183">
        <f>IF((AJ677-AJ676)&lt;0,0,(AJ677-AJ676))</f>
        <v>2600</v>
      </c>
      <c r="AL677" s="183"/>
      <c r="AM677" s="183"/>
      <c r="AN677" s="183"/>
      <c r="AO677" s="183"/>
    </row>
    <row r="678" spans="1:41" ht="13.15" customHeight="1" thickBot="1"/>
    <row r="679" spans="1:41" ht="14.45" thickBot="1">
      <c r="A679" s="640" t="s">
        <v>494</v>
      </c>
      <c r="B679" s="641"/>
      <c r="C679" s="641"/>
      <c r="D679" s="641"/>
      <c r="E679" s="641"/>
      <c r="F679" s="641"/>
      <c r="G679" s="641"/>
      <c r="H679" s="641"/>
      <c r="I679" s="641"/>
      <c r="J679" s="641"/>
      <c r="K679" s="641"/>
      <c r="L679" s="641"/>
      <c r="M679" s="641"/>
      <c r="N679" s="642"/>
    </row>
    <row r="680" spans="1:41" ht="15">
      <c r="A680" s="164" t="s">
        <v>351</v>
      </c>
      <c r="B680" s="450">
        <v>16</v>
      </c>
      <c r="C680" s="165"/>
      <c r="D680" s="662" t="s">
        <v>272</v>
      </c>
      <c r="E680" s="663"/>
      <c r="F680" s="649"/>
      <c r="G680" s="650"/>
      <c r="H680" s="650"/>
      <c r="I680" s="650"/>
      <c r="J680" s="650"/>
      <c r="K680" s="650"/>
      <c r="L680" s="650"/>
      <c r="M680" s="650"/>
      <c r="N680" s="651"/>
    </row>
    <row r="681" spans="1:41" ht="15.6" thickBot="1">
      <c r="A681" s="163" t="s">
        <v>353</v>
      </c>
      <c r="B681" s="451">
        <v>2000</v>
      </c>
      <c r="C681" s="162"/>
      <c r="D681" s="664"/>
      <c r="E681" s="665"/>
      <c r="F681" s="652"/>
      <c r="G681" s="653"/>
      <c r="H681" s="653"/>
      <c r="I681" s="653"/>
      <c r="J681" s="653"/>
      <c r="K681" s="653"/>
      <c r="L681" s="653"/>
      <c r="M681" s="653"/>
      <c r="N681" s="654"/>
    </row>
    <row r="682" spans="1:41" ht="15.6" thickBot="1">
      <c r="A682" s="171" t="s">
        <v>355</v>
      </c>
      <c r="B682" s="172">
        <f>IF(B680-((YEAR(I1))-B681)&gt;0,(B680-((YEAR(I1))-B681)),0)</f>
        <v>6</v>
      </c>
      <c r="C682" s="173"/>
      <c r="D682" s="666"/>
      <c r="E682" s="667"/>
      <c r="F682" s="643"/>
      <c r="G682" s="644"/>
      <c r="H682" s="644"/>
      <c r="I682" s="644"/>
      <c r="J682" s="644"/>
      <c r="K682" s="644"/>
      <c r="L682" s="644"/>
      <c r="M682" s="644"/>
      <c r="N682" s="645"/>
      <c r="O682" s="640" t="str">
        <f>A679</f>
        <v>Exterior Stairwells/Fire Escapes</v>
      </c>
      <c r="P682" s="641"/>
      <c r="Q682" s="641"/>
      <c r="R682" s="641"/>
      <c r="S682" s="641"/>
      <c r="T682" s="641"/>
      <c r="U682" s="641"/>
      <c r="V682" s="641"/>
      <c r="W682" s="641"/>
      <c r="X682" s="641"/>
      <c r="Y682" s="642"/>
      <c r="Z682" s="640" t="str">
        <f>A679</f>
        <v>Exterior Stairwells/Fire Escapes</v>
      </c>
      <c r="AA682" s="641"/>
      <c r="AB682" s="641"/>
      <c r="AC682" s="641"/>
      <c r="AD682" s="641"/>
      <c r="AE682" s="641"/>
      <c r="AF682" s="641"/>
      <c r="AG682" s="641"/>
      <c r="AH682" s="641"/>
      <c r="AI682" s="641"/>
      <c r="AJ682" s="642"/>
    </row>
    <row r="683" spans="1:41">
      <c r="A683" s="646" t="s">
        <v>357</v>
      </c>
      <c r="B683" s="647"/>
      <c r="C683" s="647"/>
      <c r="D683" s="636"/>
      <c r="E683" s="636"/>
      <c r="F683" s="636"/>
      <c r="G683" s="636" t="s">
        <v>358</v>
      </c>
      <c r="H683" s="636" t="s">
        <v>359</v>
      </c>
      <c r="I683" s="636" t="s">
        <v>360</v>
      </c>
      <c r="J683" s="636" t="s">
        <v>361</v>
      </c>
      <c r="K683" s="636" t="s">
        <v>362</v>
      </c>
      <c r="L683" s="636" t="s">
        <v>363</v>
      </c>
      <c r="M683" s="636" t="s">
        <v>364</v>
      </c>
      <c r="N683" s="638" t="s">
        <v>365</v>
      </c>
      <c r="O683" s="672" t="s">
        <v>366</v>
      </c>
      <c r="P683" s="167" t="s">
        <v>367</v>
      </c>
      <c r="Q683" s="167" t="s">
        <v>368</v>
      </c>
      <c r="R683" s="167" t="s">
        <v>369</v>
      </c>
      <c r="S683" s="167" t="s">
        <v>370</v>
      </c>
      <c r="T683" s="167" t="s">
        <v>371</v>
      </c>
      <c r="U683" s="167" t="s">
        <v>372</v>
      </c>
      <c r="V683" s="167" t="s">
        <v>373</v>
      </c>
      <c r="W683" s="167" t="s">
        <v>374</v>
      </c>
      <c r="X683" s="167" t="s">
        <v>375</v>
      </c>
      <c r="Y683" s="168" t="s">
        <v>376</v>
      </c>
      <c r="Z683" s="178" t="s">
        <v>377</v>
      </c>
      <c r="AA683" s="179" t="s">
        <v>378</v>
      </c>
      <c r="AB683" s="179" t="s">
        <v>379</v>
      </c>
      <c r="AC683" s="179" t="s">
        <v>380</v>
      </c>
      <c r="AD683" s="179" t="s">
        <v>381</v>
      </c>
      <c r="AE683" s="179" t="s">
        <v>382</v>
      </c>
      <c r="AF683" s="179" t="s">
        <v>383</v>
      </c>
      <c r="AG683" s="179" t="s">
        <v>384</v>
      </c>
      <c r="AH683" s="179" t="s">
        <v>385</v>
      </c>
      <c r="AI683" s="180" t="s">
        <v>386</v>
      </c>
      <c r="AJ683" s="674" t="s">
        <v>387</v>
      </c>
    </row>
    <row r="684" spans="1:41">
      <c r="A684" s="648"/>
      <c r="B684" s="637"/>
      <c r="C684" s="637"/>
      <c r="D684" s="637"/>
      <c r="E684" s="637"/>
      <c r="F684" s="637"/>
      <c r="G684" s="637"/>
      <c r="H684" s="637"/>
      <c r="I684" s="637"/>
      <c r="J684" s="637"/>
      <c r="K684" s="637"/>
      <c r="L684" s="637"/>
      <c r="M684" s="637"/>
      <c r="N684" s="639"/>
      <c r="O684" s="673"/>
      <c r="P684" s="166">
        <f>YEAR($I$1)+1</f>
        <v>2011</v>
      </c>
      <c r="Q684" s="166">
        <f>YEAR($I$1)+2</f>
        <v>2012</v>
      </c>
      <c r="R684" s="166">
        <f>YEAR($I$1)+3</f>
        <v>2013</v>
      </c>
      <c r="S684" s="166">
        <f>YEAR($I$1)+4</f>
        <v>2014</v>
      </c>
      <c r="T684" s="166">
        <f>YEAR($I$1)+5</f>
        <v>2015</v>
      </c>
      <c r="U684" s="166">
        <f>YEAR($I$1)+6</f>
        <v>2016</v>
      </c>
      <c r="V684" s="166">
        <f>YEAR($I$1)+7</f>
        <v>2017</v>
      </c>
      <c r="W684" s="166">
        <f>YEAR($I$1)+8</f>
        <v>2018</v>
      </c>
      <c r="X684" s="166">
        <f>YEAR($I$1)+9</f>
        <v>2019</v>
      </c>
      <c r="Y684" s="169">
        <f>YEAR($I$1)+10</f>
        <v>2020</v>
      </c>
      <c r="Z684" s="174">
        <f>YEAR($I$1)+11</f>
        <v>2021</v>
      </c>
      <c r="AA684" s="166">
        <f>YEAR($I$1)+12</f>
        <v>2022</v>
      </c>
      <c r="AB684" s="166">
        <f>YEAR($I$1)+13</f>
        <v>2023</v>
      </c>
      <c r="AC684" s="166">
        <f>YEAR($I$1)+14</f>
        <v>2024</v>
      </c>
      <c r="AD684" s="166">
        <f>YEAR($I$1)+15</f>
        <v>2025</v>
      </c>
      <c r="AE684" s="166">
        <f>YEAR($I$1)+16</f>
        <v>2026</v>
      </c>
      <c r="AF684" s="166">
        <f>YEAR($I$1)+17</f>
        <v>2027</v>
      </c>
      <c r="AG684" s="166">
        <f>YEAR($I$1)+18</f>
        <v>2028</v>
      </c>
      <c r="AH684" s="166">
        <f>YEAR($I$1)+19</f>
        <v>2029</v>
      </c>
      <c r="AI684" s="175">
        <f>YEAR($I$1)+20</f>
        <v>2030</v>
      </c>
      <c r="AJ684" s="675"/>
    </row>
    <row r="685" spans="1:41" hidden="1">
      <c r="A685" s="623" t="str">
        <f>"Existing "&amp;A679</f>
        <v>Existing Exterior Stairwells/Fire Escapes</v>
      </c>
      <c r="B685" s="624"/>
      <c r="C685" s="624"/>
      <c r="D685" s="624"/>
      <c r="E685" s="624"/>
      <c r="F685" s="624"/>
      <c r="G685" s="170"/>
      <c r="H685" s="154"/>
      <c r="I685" s="155">
        <v>0</v>
      </c>
      <c r="J685" s="156">
        <f>G685*I685</f>
        <v>0</v>
      </c>
      <c r="K685" s="625" t="s">
        <v>390</v>
      </c>
      <c r="L685" s="626"/>
      <c r="M685" s="659" t="str">
        <f>IF(OR(ISERROR(B681+B680*(1-(Controls!$B$28))),(B681+B680*(1-(Controls!$B$28)))=0),"",IF((B681+B680*(1-(Controls!$B$28)))&lt;=StartInput!$F$25,"Replace","Evaluate"))</f>
        <v>Evaluate</v>
      </c>
      <c r="N685" s="631" t="s">
        <v>205</v>
      </c>
      <c r="O685" s="159">
        <f>IF($B$682=0,J685,0)</f>
        <v>0</v>
      </c>
      <c r="P685" s="156">
        <f t="shared" ref="P685:AI685" si="197">IF(OR(($B$682+YEAR($I$1))=P684,($B$680+$B$682+YEAR($I$1))=P684,($B$680*2+$B$682+YEAR($I$1))=P684,($B$680*3+$B$682+YEAR($I$1))=P684,($B$680*4+$B$682+YEAR($I$1))=P684,($B$680*5+$B$682+YEAR($I$1))=P684),$G$685*$I$685,0)</f>
        <v>0</v>
      </c>
      <c r="Q685" s="156">
        <f t="shared" si="197"/>
        <v>0</v>
      </c>
      <c r="R685" s="156">
        <f t="shared" si="197"/>
        <v>0</v>
      </c>
      <c r="S685" s="156">
        <f t="shared" si="197"/>
        <v>0</v>
      </c>
      <c r="T685" s="156">
        <f t="shared" si="197"/>
        <v>0</v>
      </c>
      <c r="U685" s="156">
        <f t="shared" si="197"/>
        <v>0</v>
      </c>
      <c r="V685" s="156">
        <f t="shared" si="197"/>
        <v>0</v>
      </c>
      <c r="W685" s="156">
        <f t="shared" si="197"/>
        <v>0</v>
      </c>
      <c r="X685" s="156">
        <f t="shared" si="197"/>
        <v>0</v>
      </c>
      <c r="Y685" s="156">
        <f t="shared" si="197"/>
        <v>0</v>
      </c>
      <c r="Z685" s="156">
        <f t="shared" si="197"/>
        <v>0</v>
      </c>
      <c r="AA685" s="156">
        <f t="shared" si="197"/>
        <v>0</v>
      </c>
      <c r="AB685" s="156">
        <f t="shared" si="197"/>
        <v>0</v>
      </c>
      <c r="AC685" s="156">
        <f t="shared" si="197"/>
        <v>0</v>
      </c>
      <c r="AD685" s="156">
        <f t="shared" si="197"/>
        <v>0</v>
      </c>
      <c r="AE685" s="156">
        <f t="shared" si="197"/>
        <v>0</v>
      </c>
      <c r="AF685" s="156">
        <f t="shared" si="197"/>
        <v>0</v>
      </c>
      <c r="AG685" s="156">
        <f t="shared" si="197"/>
        <v>0</v>
      </c>
      <c r="AH685" s="156">
        <f t="shared" si="197"/>
        <v>0</v>
      </c>
      <c r="AI685" s="156">
        <f t="shared" si="197"/>
        <v>0</v>
      </c>
      <c r="AJ685" s="156">
        <f>SUM(P685:AI685)</f>
        <v>0</v>
      </c>
    </row>
    <row r="686" spans="1:41">
      <c r="A686" s="623" t="str">
        <f>"Standard "&amp;A679</f>
        <v>Standard Exterior Stairwells/Fire Escapes</v>
      </c>
      <c r="B686" s="624"/>
      <c r="C686" s="624"/>
      <c r="D686" s="624"/>
      <c r="E686" s="624"/>
      <c r="F686" s="624"/>
      <c r="G686" s="452">
        <v>0</v>
      </c>
      <c r="H686" s="459"/>
      <c r="I686" s="454">
        <v>0</v>
      </c>
      <c r="J686" s="156">
        <f>G686*I686</f>
        <v>0</v>
      </c>
      <c r="K686" s="627"/>
      <c r="L686" s="628"/>
      <c r="M686" s="660"/>
      <c r="N686" s="632"/>
      <c r="O686" s="159">
        <f>IF($B$682=0,J686,0)</f>
        <v>0</v>
      </c>
      <c r="P686" s="156">
        <f t="shared" ref="P686:AI686" si="198">IF(OR(($B$682+YEAR($I$1))=P684,($B$680+$B$682+YEAR($I$1))=P684,($B$680*2+$B$682+YEAR($I$1))=P684,($B$680*3+$B$682+YEAR($I$1))=P684,($B$680*4+$B$682+YEAR($I$1))=P684,($B$680*5+$B$682+YEAR($I$1))=P684),$G$686*$I$686,0)</f>
        <v>0</v>
      </c>
      <c r="Q686" s="156">
        <f t="shared" si="198"/>
        <v>0</v>
      </c>
      <c r="R686" s="156">
        <f t="shared" si="198"/>
        <v>0</v>
      </c>
      <c r="S686" s="156">
        <f t="shared" si="198"/>
        <v>0</v>
      </c>
      <c r="T686" s="156">
        <f t="shared" si="198"/>
        <v>0</v>
      </c>
      <c r="U686" s="156">
        <f t="shared" si="198"/>
        <v>0</v>
      </c>
      <c r="V686" s="156">
        <f t="shared" si="198"/>
        <v>0</v>
      </c>
      <c r="W686" s="156">
        <f t="shared" si="198"/>
        <v>0</v>
      </c>
      <c r="X686" s="156">
        <f t="shared" si="198"/>
        <v>0</v>
      </c>
      <c r="Y686" s="156">
        <f t="shared" si="198"/>
        <v>0</v>
      </c>
      <c r="Z686" s="156">
        <f t="shared" si="198"/>
        <v>0</v>
      </c>
      <c r="AA686" s="156">
        <f t="shared" si="198"/>
        <v>0</v>
      </c>
      <c r="AB686" s="156">
        <f t="shared" si="198"/>
        <v>0</v>
      </c>
      <c r="AC686" s="156">
        <f t="shared" si="198"/>
        <v>0</v>
      </c>
      <c r="AD686" s="156">
        <f t="shared" si="198"/>
        <v>0</v>
      </c>
      <c r="AE686" s="156">
        <f t="shared" si="198"/>
        <v>0</v>
      </c>
      <c r="AF686" s="156">
        <f t="shared" si="198"/>
        <v>0</v>
      </c>
      <c r="AG686" s="156">
        <f t="shared" si="198"/>
        <v>0</v>
      </c>
      <c r="AH686" s="156">
        <f t="shared" si="198"/>
        <v>0</v>
      </c>
      <c r="AI686" s="156">
        <f t="shared" si="198"/>
        <v>0</v>
      </c>
      <c r="AJ686" s="156">
        <f>SUM(P686:AI686)</f>
        <v>0</v>
      </c>
      <c r="AK686" s="148" t="s">
        <v>391</v>
      </c>
    </row>
    <row r="687" spans="1:41" ht="14.45" thickBot="1">
      <c r="A687" s="634" t="str">
        <f>"Green Replacement "&amp;A679</f>
        <v>Green Replacement Exterior Stairwells/Fire Escapes</v>
      </c>
      <c r="B687" s="635"/>
      <c r="C687" s="635"/>
      <c r="D687" s="635"/>
      <c r="E687" s="635"/>
      <c r="F687" s="635"/>
      <c r="G687" s="202">
        <f>G686</f>
        <v>0</v>
      </c>
      <c r="H687" s="204">
        <f>H686</f>
        <v>0</v>
      </c>
      <c r="I687" s="455">
        <v>0</v>
      </c>
      <c r="J687" s="161">
        <f>G687*I687</f>
        <v>0</v>
      </c>
      <c r="K687" s="629"/>
      <c r="L687" s="630"/>
      <c r="M687" s="661"/>
      <c r="N687" s="633"/>
      <c r="O687" s="159">
        <f>IF($B$682=0,J687,0)</f>
        <v>0</v>
      </c>
      <c r="P687" s="156">
        <f t="shared" ref="P687:AI687" si="199">IF(OR(($B$682+YEAR($I$1))=P684,($B$680+$B$682+YEAR($I$1))=P684,($B$680*2+$B$682+YEAR($I$1))=P684,($B$680*3+$B$682+YEAR($I$1))=P684,($B$680*4+$B$682+YEAR($I$1))=P684,($B$680*5+$B$682+YEAR($I$1))=P684),$G$687*$I$687,0)</f>
        <v>0</v>
      </c>
      <c r="Q687" s="156">
        <f t="shared" si="199"/>
        <v>0</v>
      </c>
      <c r="R687" s="156">
        <f t="shared" si="199"/>
        <v>0</v>
      </c>
      <c r="S687" s="156">
        <f t="shared" si="199"/>
        <v>0</v>
      </c>
      <c r="T687" s="156">
        <f t="shared" si="199"/>
        <v>0</v>
      </c>
      <c r="U687" s="156">
        <f t="shared" si="199"/>
        <v>0</v>
      </c>
      <c r="V687" s="156">
        <f t="shared" si="199"/>
        <v>0</v>
      </c>
      <c r="W687" s="156">
        <f t="shared" si="199"/>
        <v>0</v>
      </c>
      <c r="X687" s="156">
        <f t="shared" si="199"/>
        <v>0</v>
      </c>
      <c r="Y687" s="156">
        <f t="shared" si="199"/>
        <v>0</v>
      </c>
      <c r="Z687" s="156">
        <f t="shared" si="199"/>
        <v>0</v>
      </c>
      <c r="AA687" s="156">
        <f t="shared" si="199"/>
        <v>0</v>
      </c>
      <c r="AB687" s="156">
        <f t="shared" si="199"/>
        <v>0</v>
      </c>
      <c r="AC687" s="156">
        <f t="shared" si="199"/>
        <v>0</v>
      </c>
      <c r="AD687" s="156">
        <f t="shared" si="199"/>
        <v>0</v>
      </c>
      <c r="AE687" s="156">
        <f t="shared" si="199"/>
        <v>0</v>
      </c>
      <c r="AF687" s="156">
        <f t="shared" si="199"/>
        <v>0</v>
      </c>
      <c r="AG687" s="156">
        <f t="shared" si="199"/>
        <v>0</v>
      </c>
      <c r="AH687" s="156">
        <f t="shared" si="199"/>
        <v>0</v>
      </c>
      <c r="AI687" s="156">
        <f t="shared" si="199"/>
        <v>0</v>
      </c>
      <c r="AJ687" s="156">
        <f>SUM(P687:AI687)</f>
        <v>0</v>
      </c>
      <c r="AK687" s="183">
        <f>IF((AJ687-AJ686)&lt;0,0,(AJ687-AJ686))</f>
        <v>0</v>
      </c>
      <c r="AL687" s="183"/>
      <c r="AM687" s="183"/>
      <c r="AN687" s="183"/>
      <c r="AO687" s="183"/>
    </row>
    <row r="688" spans="1:41" ht="13.15" customHeight="1" thickBot="1"/>
    <row r="689" spans="1:41" ht="14.45" thickBot="1">
      <c r="A689" s="640" t="s">
        <v>495</v>
      </c>
      <c r="B689" s="641"/>
      <c r="C689" s="641"/>
      <c r="D689" s="641"/>
      <c r="E689" s="641"/>
      <c r="F689" s="641"/>
      <c r="G689" s="641"/>
      <c r="H689" s="641"/>
      <c r="I689" s="641"/>
      <c r="J689" s="641"/>
      <c r="K689" s="641"/>
      <c r="L689" s="641"/>
      <c r="M689" s="641"/>
      <c r="N689" s="642"/>
    </row>
    <row r="690" spans="1:41" ht="15">
      <c r="A690" s="164" t="s">
        <v>351</v>
      </c>
      <c r="B690" s="450">
        <v>17</v>
      </c>
      <c r="C690" s="165"/>
      <c r="D690" s="662" t="s">
        <v>272</v>
      </c>
      <c r="E690" s="663"/>
      <c r="F690" s="649"/>
      <c r="G690" s="650"/>
      <c r="H690" s="650"/>
      <c r="I690" s="650"/>
      <c r="J690" s="650"/>
      <c r="K690" s="650"/>
      <c r="L690" s="650"/>
      <c r="M690" s="650"/>
      <c r="N690" s="651"/>
    </row>
    <row r="691" spans="1:41" ht="15.6" thickBot="1">
      <c r="A691" s="163" t="s">
        <v>353</v>
      </c>
      <c r="B691" s="451">
        <v>2000</v>
      </c>
      <c r="C691" s="162"/>
      <c r="D691" s="664"/>
      <c r="E691" s="665"/>
      <c r="F691" s="652"/>
      <c r="G691" s="653"/>
      <c r="H691" s="653"/>
      <c r="I691" s="653"/>
      <c r="J691" s="653"/>
      <c r="K691" s="653"/>
      <c r="L691" s="653"/>
      <c r="M691" s="653"/>
      <c r="N691" s="654"/>
    </row>
    <row r="692" spans="1:41" ht="15.6" thickBot="1">
      <c r="A692" s="171" t="s">
        <v>355</v>
      </c>
      <c r="B692" s="172">
        <f>IF(B690-((YEAR(I1))-B691)&gt;0,(B690-((YEAR(I1))-B691)),0)</f>
        <v>7</v>
      </c>
      <c r="C692" s="173"/>
      <c r="D692" s="666"/>
      <c r="E692" s="667"/>
      <c r="F692" s="643"/>
      <c r="G692" s="644"/>
      <c r="H692" s="644"/>
      <c r="I692" s="644"/>
      <c r="J692" s="644"/>
      <c r="K692" s="644"/>
      <c r="L692" s="644"/>
      <c r="M692" s="644"/>
      <c r="N692" s="645"/>
      <c r="O692" s="640" t="str">
        <f>A689</f>
        <v>Landings &amp; Railings</v>
      </c>
      <c r="P692" s="641"/>
      <c r="Q692" s="641"/>
      <c r="R692" s="641"/>
      <c r="S692" s="641"/>
      <c r="T692" s="641"/>
      <c r="U692" s="641"/>
      <c r="V692" s="641"/>
      <c r="W692" s="641"/>
      <c r="X692" s="641"/>
      <c r="Y692" s="642"/>
      <c r="Z692" s="640" t="str">
        <f>A689</f>
        <v>Landings &amp; Railings</v>
      </c>
      <c r="AA692" s="641"/>
      <c r="AB692" s="641"/>
      <c r="AC692" s="641"/>
      <c r="AD692" s="641"/>
      <c r="AE692" s="641"/>
      <c r="AF692" s="641"/>
      <c r="AG692" s="641"/>
      <c r="AH692" s="641"/>
      <c r="AI692" s="641"/>
      <c r="AJ692" s="642"/>
    </row>
    <row r="693" spans="1:41">
      <c r="A693" s="646" t="s">
        <v>357</v>
      </c>
      <c r="B693" s="647"/>
      <c r="C693" s="647"/>
      <c r="D693" s="636"/>
      <c r="E693" s="636"/>
      <c r="F693" s="636"/>
      <c r="G693" s="636" t="s">
        <v>358</v>
      </c>
      <c r="H693" s="636" t="s">
        <v>359</v>
      </c>
      <c r="I693" s="636" t="s">
        <v>360</v>
      </c>
      <c r="J693" s="636" t="s">
        <v>361</v>
      </c>
      <c r="K693" s="636" t="s">
        <v>362</v>
      </c>
      <c r="L693" s="636" t="s">
        <v>363</v>
      </c>
      <c r="M693" s="636" t="s">
        <v>364</v>
      </c>
      <c r="N693" s="638" t="s">
        <v>365</v>
      </c>
      <c r="O693" s="672" t="s">
        <v>366</v>
      </c>
      <c r="P693" s="167" t="s">
        <v>367</v>
      </c>
      <c r="Q693" s="167" t="s">
        <v>368</v>
      </c>
      <c r="R693" s="167" t="s">
        <v>369</v>
      </c>
      <c r="S693" s="167" t="s">
        <v>370</v>
      </c>
      <c r="T693" s="167" t="s">
        <v>371</v>
      </c>
      <c r="U693" s="167" t="s">
        <v>372</v>
      </c>
      <c r="V693" s="167" t="s">
        <v>373</v>
      </c>
      <c r="W693" s="167" t="s">
        <v>374</v>
      </c>
      <c r="X693" s="167" t="s">
        <v>375</v>
      </c>
      <c r="Y693" s="168" t="s">
        <v>376</v>
      </c>
      <c r="Z693" s="178" t="s">
        <v>377</v>
      </c>
      <c r="AA693" s="179" t="s">
        <v>378</v>
      </c>
      <c r="AB693" s="179" t="s">
        <v>379</v>
      </c>
      <c r="AC693" s="179" t="s">
        <v>380</v>
      </c>
      <c r="AD693" s="179" t="s">
        <v>381</v>
      </c>
      <c r="AE693" s="179" t="s">
        <v>382</v>
      </c>
      <c r="AF693" s="179" t="s">
        <v>383</v>
      </c>
      <c r="AG693" s="179" t="s">
        <v>384</v>
      </c>
      <c r="AH693" s="179" t="s">
        <v>385</v>
      </c>
      <c r="AI693" s="180" t="s">
        <v>386</v>
      </c>
      <c r="AJ693" s="674" t="s">
        <v>387</v>
      </c>
    </row>
    <row r="694" spans="1:41">
      <c r="A694" s="648"/>
      <c r="B694" s="637"/>
      <c r="C694" s="637"/>
      <c r="D694" s="637"/>
      <c r="E694" s="637"/>
      <c r="F694" s="637"/>
      <c r="G694" s="637"/>
      <c r="H694" s="637"/>
      <c r="I694" s="637"/>
      <c r="J694" s="637"/>
      <c r="K694" s="637"/>
      <c r="L694" s="637"/>
      <c r="M694" s="637"/>
      <c r="N694" s="639"/>
      <c r="O694" s="673"/>
      <c r="P694" s="166">
        <f>YEAR($I$1)+1</f>
        <v>2011</v>
      </c>
      <c r="Q694" s="166">
        <f>YEAR($I$1)+2</f>
        <v>2012</v>
      </c>
      <c r="R694" s="166">
        <f>YEAR($I$1)+3</f>
        <v>2013</v>
      </c>
      <c r="S694" s="166">
        <f>YEAR($I$1)+4</f>
        <v>2014</v>
      </c>
      <c r="T694" s="166">
        <f>YEAR($I$1)+5</f>
        <v>2015</v>
      </c>
      <c r="U694" s="166">
        <f>YEAR($I$1)+6</f>
        <v>2016</v>
      </c>
      <c r="V694" s="166">
        <f>YEAR($I$1)+7</f>
        <v>2017</v>
      </c>
      <c r="W694" s="166">
        <f>YEAR($I$1)+8</f>
        <v>2018</v>
      </c>
      <c r="X694" s="166">
        <f>YEAR($I$1)+9</f>
        <v>2019</v>
      </c>
      <c r="Y694" s="169">
        <f>YEAR($I$1)+10</f>
        <v>2020</v>
      </c>
      <c r="Z694" s="174">
        <f>YEAR($I$1)+11</f>
        <v>2021</v>
      </c>
      <c r="AA694" s="166">
        <f>YEAR($I$1)+12</f>
        <v>2022</v>
      </c>
      <c r="AB694" s="166">
        <f>YEAR($I$1)+13</f>
        <v>2023</v>
      </c>
      <c r="AC694" s="166">
        <f>YEAR($I$1)+14</f>
        <v>2024</v>
      </c>
      <c r="AD694" s="166">
        <f>YEAR($I$1)+15</f>
        <v>2025</v>
      </c>
      <c r="AE694" s="166">
        <f>YEAR($I$1)+16</f>
        <v>2026</v>
      </c>
      <c r="AF694" s="166">
        <f>YEAR($I$1)+17</f>
        <v>2027</v>
      </c>
      <c r="AG694" s="166">
        <f>YEAR($I$1)+18</f>
        <v>2028</v>
      </c>
      <c r="AH694" s="166">
        <f>YEAR($I$1)+19</f>
        <v>2029</v>
      </c>
      <c r="AI694" s="175">
        <f>YEAR($I$1)+20</f>
        <v>2030</v>
      </c>
      <c r="AJ694" s="675"/>
    </row>
    <row r="695" spans="1:41" hidden="1">
      <c r="A695" s="623" t="str">
        <f>"Existing "&amp;A689</f>
        <v>Existing Landings &amp; Railings</v>
      </c>
      <c r="B695" s="624"/>
      <c r="C695" s="624"/>
      <c r="D695" s="624"/>
      <c r="E695" s="624"/>
      <c r="F695" s="624"/>
      <c r="G695" s="170"/>
      <c r="H695" s="154"/>
      <c r="I695" s="155">
        <v>0</v>
      </c>
      <c r="J695" s="156">
        <f>G695*I695</f>
        <v>0</v>
      </c>
      <c r="K695" s="625" t="s">
        <v>390</v>
      </c>
      <c r="L695" s="626"/>
      <c r="M695" s="659" t="str">
        <f>IF(OR(ISERROR(B691+B690*(1-(Controls!$B$28))),(B691+B690*(1-(Controls!$B$28)))=0),"",IF((B691+B690*(1-(Controls!$B$28)))&lt;=StartInput!$F$25,"Replace","Evaluate"))</f>
        <v>Evaluate</v>
      </c>
      <c r="N695" s="631" t="s">
        <v>205</v>
      </c>
      <c r="O695" s="159">
        <f>IF($B$692=0,J695,0)</f>
        <v>0</v>
      </c>
      <c r="P695" s="156">
        <f t="shared" ref="P695:AI695" si="200">IF(OR(($B$692+YEAR($I$1))=P694,($B$690+$B$692+YEAR($I$1))=P694,($B$690*2+$B$692+YEAR($I$1))=P694,($B$690*3+$B$692+YEAR($I$1))=P694,($B$690*4+$B$692+YEAR($I$1))=P694,($B$690*5+$B$692+YEAR($I$1))=P694),$G$695*$I$695,0)</f>
        <v>0</v>
      </c>
      <c r="Q695" s="156">
        <f t="shared" si="200"/>
        <v>0</v>
      </c>
      <c r="R695" s="156">
        <f t="shared" si="200"/>
        <v>0</v>
      </c>
      <c r="S695" s="156">
        <f t="shared" si="200"/>
        <v>0</v>
      </c>
      <c r="T695" s="156">
        <f t="shared" si="200"/>
        <v>0</v>
      </c>
      <c r="U695" s="156">
        <f t="shared" si="200"/>
        <v>0</v>
      </c>
      <c r="V695" s="156">
        <f t="shared" si="200"/>
        <v>0</v>
      </c>
      <c r="W695" s="156">
        <f t="shared" si="200"/>
        <v>0</v>
      </c>
      <c r="X695" s="156">
        <f t="shared" si="200"/>
        <v>0</v>
      </c>
      <c r="Y695" s="156">
        <f t="shared" si="200"/>
        <v>0</v>
      </c>
      <c r="Z695" s="156">
        <f t="shared" si="200"/>
        <v>0</v>
      </c>
      <c r="AA695" s="156">
        <f t="shared" si="200"/>
        <v>0</v>
      </c>
      <c r="AB695" s="156">
        <f t="shared" si="200"/>
        <v>0</v>
      </c>
      <c r="AC695" s="156">
        <f t="shared" si="200"/>
        <v>0</v>
      </c>
      <c r="AD695" s="156">
        <f t="shared" si="200"/>
        <v>0</v>
      </c>
      <c r="AE695" s="156">
        <f t="shared" si="200"/>
        <v>0</v>
      </c>
      <c r="AF695" s="156">
        <f t="shared" si="200"/>
        <v>0</v>
      </c>
      <c r="AG695" s="156">
        <f t="shared" si="200"/>
        <v>0</v>
      </c>
      <c r="AH695" s="156">
        <f t="shared" si="200"/>
        <v>0</v>
      </c>
      <c r="AI695" s="156">
        <f t="shared" si="200"/>
        <v>0</v>
      </c>
      <c r="AJ695" s="156">
        <f>SUM(P695:AI695)</f>
        <v>0</v>
      </c>
    </row>
    <row r="696" spans="1:41">
      <c r="A696" s="623" t="str">
        <f>"Standard "&amp;A689</f>
        <v>Standard Landings &amp; Railings</v>
      </c>
      <c r="B696" s="624"/>
      <c r="C696" s="624"/>
      <c r="D696" s="624"/>
      <c r="E696" s="624"/>
      <c r="F696" s="624"/>
      <c r="G696" s="452">
        <v>0</v>
      </c>
      <c r="H696" s="459"/>
      <c r="I696" s="454">
        <v>0</v>
      </c>
      <c r="J696" s="156">
        <f>G696*I696</f>
        <v>0</v>
      </c>
      <c r="K696" s="627"/>
      <c r="L696" s="628"/>
      <c r="M696" s="660"/>
      <c r="N696" s="632"/>
      <c r="O696" s="159">
        <f>IF($B$692=0,J696,0)</f>
        <v>0</v>
      </c>
      <c r="P696" s="156">
        <f t="shared" ref="P696:AI696" si="201">IF(OR(($B$692+YEAR($I$1))=P694,($B$690+$B$692+YEAR($I$1))=P694,($B$690*2+$B$692+YEAR($I$1))=P694,($B$690*3+$B$692+YEAR($I$1))=P694,($B$690*4+$B$692+YEAR($I$1))=P694,($B$690*5+$B$692+YEAR($I$1))=P694),$G$696*$I$696,0)</f>
        <v>0</v>
      </c>
      <c r="Q696" s="156">
        <f t="shared" si="201"/>
        <v>0</v>
      </c>
      <c r="R696" s="156">
        <f t="shared" si="201"/>
        <v>0</v>
      </c>
      <c r="S696" s="156">
        <f t="shared" si="201"/>
        <v>0</v>
      </c>
      <c r="T696" s="156">
        <f t="shared" si="201"/>
        <v>0</v>
      </c>
      <c r="U696" s="156">
        <f t="shared" si="201"/>
        <v>0</v>
      </c>
      <c r="V696" s="156">
        <f t="shared" si="201"/>
        <v>0</v>
      </c>
      <c r="W696" s="156">
        <f t="shared" si="201"/>
        <v>0</v>
      </c>
      <c r="X696" s="156">
        <f t="shared" si="201"/>
        <v>0</v>
      </c>
      <c r="Y696" s="156">
        <f t="shared" si="201"/>
        <v>0</v>
      </c>
      <c r="Z696" s="156">
        <f t="shared" si="201"/>
        <v>0</v>
      </c>
      <c r="AA696" s="156">
        <f t="shared" si="201"/>
        <v>0</v>
      </c>
      <c r="AB696" s="156">
        <f t="shared" si="201"/>
        <v>0</v>
      </c>
      <c r="AC696" s="156">
        <f t="shared" si="201"/>
        <v>0</v>
      </c>
      <c r="AD696" s="156">
        <f t="shared" si="201"/>
        <v>0</v>
      </c>
      <c r="AE696" s="156">
        <f t="shared" si="201"/>
        <v>0</v>
      </c>
      <c r="AF696" s="156">
        <f t="shared" si="201"/>
        <v>0</v>
      </c>
      <c r="AG696" s="156">
        <f t="shared" si="201"/>
        <v>0</v>
      </c>
      <c r="AH696" s="156">
        <f t="shared" si="201"/>
        <v>0</v>
      </c>
      <c r="AI696" s="156">
        <f t="shared" si="201"/>
        <v>0</v>
      </c>
      <c r="AJ696" s="156">
        <f>SUM(P696:AI696)</f>
        <v>0</v>
      </c>
      <c r="AK696" s="148" t="s">
        <v>391</v>
      </c>
    </row>
    <row r="697" spans="1:41" ht="14.45" thickBot="1">
      <c r="A697" s="634" t="str">
        <f>"Green Replacement "&amp;A689</f>
        <v>Green Replacement Landings &amp; Railings</v>
      </c>
      <c r="B697" s="635"/>
      <c r="C697" s="635"/>
      <c r="D697" s="635"/>
      <c r="E697" s="635"/>
      <c r="F697" s="635"/>
      <c r="G697" s="202">
        <f>G696</f>
        <v>0</v>
      </c>
      <c r="H697" s="204">
        <f>H696</f>
        <v>0</v>
      </c>
      <c r="I697" s="455">
        <v>0</v>
      </c>
      <c r="J697" s="161">
        <f>G697*I697</f>
        <v>0</v>
      </c>
      <c r="K697" s="629"/>
      <c r="L697" s="630"/>
      <c r="M697" s="661"/>
      <c r="N697" s="633"/>
      <c r="O697" s="159">
        <f>IF($B$692=0,J697,0)</f>
        <v>0</v>
      </c>
      <c r="P697" s="156">
        <f t="shared" ref="P697:AI697" si="202">IF(OR(($B$692+YEAR($I$1))=P694,($B$690+$B$692+YEAR($I$1))=P694,($B$690*2+$B$692+YEAR($I$1))=P694,($B$690*3+$B$692+YEAR($I$1))=P694,($B$690*4+$B$692+YEAR($I$1))=P694,($B$690*5+$B$692+YEAR($I$1))=P694),$G$697*$I$697,0)</f>
        <v>0</v>
      </c>
      <c r="Q697" s="156">
        <f t="shared" si="202"/>
        <v>0</v>
      </c>
      <c r="R697" s="156">
        <f t="shared" si="202"/>
        <v>0</v>
      </c>
      <c r="S697" s="156">
        <f t="shared" si="202"/>
        <v>0</v>
      </c>
      <c r="T697" s="156">
        <f t="shared" si="202"/>
        <v>0</v>
      </c>
      <c r="U697" s="156">
        <f t="shared" si="202"/>
        <v>0</v>
      </c>
      <c r="V697" s="156">
        <f t="shared" si="202"/>
        <v>0</v>
      </c>
      <c r="W697" s="156">
        <f t="shared" si="202"/>
        <v>0</v>
      </c>
      <c r="X697" s="156">
        <f t="shared" si="202"/>
        <v>0</v>
      </c>
      <c r="Y697" s="156">
        <f t="shared" si="202"/>
        <v>0</v>
      </c>
      <c r="Z697" s="156">
        <f t="shared" si="202"/>
        <v>0</v>
      </c>
      <c r="AA697" s="156">
        <f t="shared" si="202"/>
        <v>0</v>
      </c>
      <c r="AB697" s="156">
        <f t="shared" si="202"/>
        <v>0</v>
      </c>
      <c r="AC697" s="156">
        <f t="shared" si="202"/>
        <v>0</v>
      </c>
      <c r="AD697" s="156">
        <f t="shared" si="202"/>
        <v>0</v>
      </c>
      <c r="AE697" s="156">
        <f t="shared" si="202"/>
        <v>0</v>
      </c>
      <c r="AF697" s="156">
        <f t="shared" si="202"/>
        <v>0</v>
      </c>
      <c r="AG697" s="156">
        <f t="shared" si="202"/>
        <v>0</v>
      </c>
      <c r="AH697" s="156">
        <f t="shared" si="202"/>
        <v>0</v>
      </c>
      <c r="AI697" s="156">
        <f t="shared" si="202"/>
        <v>0</v>
      </c>
      <c r="AJ697" s="156">
        <f>SUM(P697:AI697)</f>
        <v>0</v>
      </c>
      <c r="AK697" s="183">
        <f>IF((AJ697-AJ696)&lt;0,0,(AJ697-AJ696))</f>
        <v>0</v>
      </c>
      <c r="AL697" s="183"/>
      <c r="AM697" s="183"/>
      <c r="AN697" s="183"/>
      <c r="AO697" s="183"/>
    </row>
    <row r="698" spans="1:41" ht="13.15" customHeight="1" thickBot="1"/>
    <row r="699" spans="1:41" ht="14.45" thickBot="1">
      <c r="A699" s="640" t="s">
        <v>496</v>
      </c>
      <c r="B699" s="641"/>
      <c r="C699" s="641"/>
      <c r="D699" s="641"/>
      <c r="E699" s="641"/>
      <c r="F699" s="641"/>
      <c r="G699" s="641"/>
      <c r="H699" s="641"/>
      <c r="I699" s="641"/>
      <c r="J699" s="641"/>
      <c r="K699" s="641"/>
      <c r="L699" s="641"/>
      <c r="M699" s="641"/>
      <c r="N699" s="642"/>
    </row>
    <row r="700" spans="1:41" ht="15">
      <c r="A700" s="164" t="s">
        <v>351</v>
      </c>
      <c r="B700" s="450">
        <v>18</v>
      </c>
      <c r="C700" s="165"/>
      <c r="D700" s="662" t="s">
        <v>272</v>
      </c>
      <c r="E700" s="663"/>
      <c r="F700" s="649"/>
      <c r="G700" s="650"/>
      <c r="H700" s="650"/>
      <c r="I700" s="650"/>
      <c r="J700" s="650"/>
      <c r="K700" s="650"/>
      <c r="L700" s="650"/>
      <c r="M700" s="650"/>
      <c r="N700" s="651"/>
    </row>
    <row r="701" spans="1:41" ht="15.6" thickBot="1">
      <c r="A701" s="163" t="s">
        <v>353</v>
      </c>
      <c r="B701" s="451">
        <v>2000</v>
      </c>
      <c r="C701" s="162"/>
      <c r="D701" s="664"/>
      <c r="E701" s="665"/>
      <c r="F701" s="652"/>
      <c r="G701" s="653"/>
      <c r="H701" s="653"/>
      <c r="I701" s="653"/>
      <c r="J701" s="653"/>
      <c r="K701" s="653"/>
      <c r="L701" s="653"/>
      <c r="M701" s="653"/>
      <c r="N701" s="654"/>
    </row>
    <row r="702" spans="1:41" ht="15.6" thickBot="1">
      <c r="A702" s="171" t="s">
        <v>355</v>
      </c>
      <c r="B702" s="172">
        <f>IF(B700-((YEAR(I1))-B701)&gt;0,(B700-((YEAR(I1))-B701)),0)</f>
        <v>8</v>
      </c>
      <c r="C702" s="173"/>
      <c r="D702" s="666"/>
      <c r="E702" s="667"/>
      <c r="F702" s="643"/>
      <c r="G702" s="644"/>
      <c r="H702" s="644"/>
      <c r="I702" s="644"/>
      <c r="J702" s="644"/>
      <c r="K702" s="644"/>
      <c r="L702" s="644"/>
      <c r="M702" s="644"/>
      <c r="N702" s="645"/>
      <c r="O702" s="640" t="str">
        <f>A699</f>
        <v>Balconies &amp; Railings</v>
      </c>
      <c r="P702" s="641"/>
      <c r="Q702" s="641"/>
      <c r="R702" s="641"/>
      <c r="S702" s="641"/>
      <c r="T702" s="641"/>
      <c r="U702" s="641"/>
      <c r="V702" s="641"/>
      <c r="W702" s="641"/>
      <c r="X702" s="641"/>
      <c r="Y702" s="642"/>
      <c r="Z702" s="640" t="str">
        <f>A699</f>
        <v>Balconies &amp; Railings</v>
      </c>
      <c r="AA702" s="641"/>
      <c r="AB702" s="641"/>
      <c r="AC702" s="641"/>
      <c r="AD702" s="641"/>
      <c r="AE702" s="641"/>
      <c r="AF702" s="641"/>
      <c r="AG702" s="641"/>
      <c r="AH702" s="641"/>
      <c r="AI702" s="641"/>
      <c r="AJ702" s="642"/>
    </row>
    <row r="703" spans="1:41">
      <c r="A703" s="646" t="s">
        <v>357</v>
      </c>
      <c r="B703" s="647"/>
      <c r="C703" s="647"/>
      <c r="D703" s="636"/>
      <c r="E703" s="636"/>
      <c r="F703" s="636"/>
      <c r="G703" s="636" t="s">
        <v>358</v>
      </c>
      <c r="H703" s="636" t="s">
        <v>359</v>
      </c>
      <c r="I703" s="636" t="s">
        <v>360</v>
      </c>
      <c r="J703" s="636" t="s">
        <v>361</v>
      </c>
      <c r="K703" s="636" t="s">
        <v>362</v>
      </c>
      <c r="L703" s="636" t="s">
        <v>363</v>
      </c>
      <c r="M703" s="636" t="s">
        <v>364</v>
      </c>
      <c r="N703" s="638" t="s">
        <v>365</v>
      </c>
      <c r="O703" s="672" t="s">
        <v>366</v>
      </c>
      <c r="P703" s="167" t="s">
        <v>367</v>
      </c>
      <c r="Q703" s="167" t="s">
        <v>368</v>
      </c>
      <c r="R703" s="167" t="s">
        <v>369</v>
      </c>
      <c r="S703" s="167" t="s">
        <v>370</v>
      </c>
      <c r="T703" s="167" t="s">
        <v>371</v>
      </c>
      <c r="U703" s="167" t="s">
        <v>372</v>
      </c>
      <c r="V703" s="167" t="s">
        <v>373</v>
      </c>
      <c r="W703" s="167" t="s">
        <v>374</v>
      </c>
      <c r="X703" s="167" t="s">
        <v>375</v>
      </c>
      <c r="Y703" s="168" t="s">
        <v>376</v>
      </c>
      <c r="Z703" s="178" t="s">
        <v>377</v>
      </c>
      <c r="AA703" s="179" t="s">
        <v>378</v>
      </c>
      <c r="AB703" s="179" t="s">
        <v>379</v>
      </c>
      <c r="AC703" s="179" t="s">
        <v>380</v>
      </c>
      <c r="AD703" s="179" t="s">
        <v>381</v>
      </c>
      <c r="AE703" s="179" t="s">
        <v>382</v>
      </c>
      <c r="AF703" s="179" t="s">
        <v>383</v>
      </c>
      <c r="AG703" s="179" t="s">
        <v>384</v>
      </c>
      <c r="AH703" s="179" t="s">
        <v>385</v>
      </c>
      <c r="AI703" s="180" t="s">
        <v>386</v>
      </c>
      <c r="AJ703" s="674" t="s">
        <v>387</v>
      </c>
    </row>
    <row r="704" spans="1:41">
      <c r="A704" s="648"/>
      <c r="B704" s="637"/>
      <c r="C704" s="637"/>
      <c r="D704" s="637"/>
      <c r="E704" s="637"/>
      <c r="F704" s="637"/>
      <c r="G704" s="637"/>
      <c r="H704" s="637"/>
      <c r="I704" s="637"/>
      <c r="J704" s="637"/>
      <c r="K704" s="637"/>
      <c r="L704" s="637"/>
      <c r="M704" s="637"/>
      <c r="N704" s="639"/>
      <c r="O704" s="673"/>
      <c r="P704" s="166">
        <f>YEAR($I$1)+1</f>
        <v>2011</v>
      </c>
      <c r="Q704" s="166">
        <f>YEAR($I$1)+2</f>
        <v>2012</v>
      </c>
      <c r="R704" s="166">
        <f>YEAR($I$1)+3</f>
        <v>2013</v>
      </c>
      <c r="S704" s="166">
        <f>YEAR($I$1)+4</f>
        <v>2014</v>
      </c>
      <c r="T704" s="166">
        <f>YEAR($I$1)+5</f>
        <v>2015</v>
      </c>
      <c r="U704" s="166">
        <f>YEAR($I$1)+6</f>
        <v>2016</v>
      </c>
      <c r="V704" s="166">
        <f>YEAR($I$1)+7</f>
        <v>2017</v>
      </c>
      <c r="W704" s="166">
        <f>YEAR($I$1)+8</f>
        <v>2018</v>
      </c>
      <c r="X704" s="166">
        <f>YEAR($I$1)+9</f>
        <v>2019</v>
      </c>
      <c r="Y704" s="169">
        <f>YEAR($I$1)+10</f>
        <v>2020</v>
      </c>
      <c r="Z704" s="174">
        <f>YEAR($I$1)+11</f>
        <v>2021</v>
      </c>
      <c r="AA704" s="166">
        <f>YEAR($I$1)+12</f>
        <v>2022</v>
      </c>
      <c r="AB704" s="166">
        <f>YEAR($I$1)+13</f>
        <v>2023</v>
      </c>
      <c r="AC704" s="166">
        <f>YEAR($I$1)+14</f>
        <v>2024</v>
      </c>
      <c r="AD704" s="166">
        <f>YEAR($I$1)+15</f>
        <v>2025</v>
      </c>
      <c r="AE704" s="166">
        <f>YEAR($I$1)+16</f>
        <v>2026</v>
      </c>
      <c r="AF704" s="166">
        <f>YEAR($I$1)+17</f>
        <v>2027</v>
      </c>
      <c r="AG704" s="166">
        <f>YEAR($I$1)+18</f>
        <v>2028</v>
      </c>
      <c r="AH704" s="166">
        <f>YEAR($I$1)+19</f>
        <v>2029</v>
      </c>
      <c r="AI704" s="175">
        <f>YEAR($I$1)+20</f>
        <v>2030</v>
      </c>
      <c r="AJ704" s="675"/>
    </row>
    <row r="705" spans="1:41" hidden="1">
      <c r="A705" s="623" t="str">
        <f>"Existing "&amp;A699</f>
        <v>Existing Balconies &amp; Railings</v>
      </c>
      <c r="B705" s="624"/>
      <c r="C705" s="624"/>
      <c r="D705" s="624"/>
      <c r="E705" s="624"/>
      <c r="F705" s="624"/>
      <c r="G705" s="170"/>
      <c r="H705" s="154"/>
      <c r="I705" s="155">
        <v>0</v>
      </c>
      <c r="J705" s="156">
        <f>G705*I705</f>
        <v>0</v>
      </c>
      <c r="K705" s="625" t="s">
        <v>390</v>
      </c>
      <c r="L705" s="626"/>
      <c r="M705" s="659" t="str">
        <f>IF(OR(ISERROR(B701+B700*(1-(Controls!$B$28))),(B701+B700*(1-(Controls!$B$28)))=0),"",IF((B701+B700*(1-(Controls!$B$28)))&lt;=StartInput!$F$25,"Replace","Evaluate"))</f>
        <v>Evaluate</v>
      </c>
      <c r="N705" s="631" t="s">
        <v>205</v>
      </c>
      <c r="O705" s="159">
        <f>IF($B$702=0,J705,0)</f>
        <v>0</v>
      </c>
      <c r="P705" s="156">
        <f t="shared" ref="P705:AI705" si="203">IF(OR(($B$702+YEAR($I$1))=P704,($B$700+$B$702+YEAR($I$1))=P704,($B$700*2+$B$702+YEAR($I$1))=P704,($B$700*3+$B$702+YEAR($I$1))=P704,($B$700*4+$B$702+YEAR($I$1))=P704,($B$700*5+$B$702+YEAR($I$1))=P704),$G$705*$I$705,0)</f>
        <v>0</v>
      </c>
      <c r="Q705" s="156">
        <f t="shared" si="203"/>
        <v>0</v>
      </c>
      <c r="R705" s="156">
        <f t="shared" si="203"/>
        <v>0</v>
      </c>
      <c r="S705" s="156">
        <f t="shared" si="203"/>
        <v>0</v>
      </c>
      <c r="T705" s="156">
        <f t="shared" si="203"/>
        <v>0</v>
      </c>
      <c r="U705" s="156">
        <f t="shared" si="203"/>
        <v>0</v>
      </c>
      <c r="V705" s="156">
        <f t="shared" si="203"/>
        <v>0</v>
      </c>
      <c r="W705" s="156">
        <f t="shared" si="203"/>
        <v>0</v>
      </c>
      <c r="X705" s="156">
        <f t="shared" si="203"/>
        <v>0</v>
      </c>
      <c r="Y705" s="156">
        <f t="shared" si="203"/>
        <v>0</v>
      </c>
      <c r="Z705" s="156">
        <f t="shared" si="203"/>
        <v>0</v>
      </c>
      <c r="AA705" s="156">
        <f t="shared" si="203"/>
        <v>0</v>
      </c>
      <c r="AB705" s="156">
        <f t="shared" si="203"/>
        <v>0</v>
      </c>
      <c r="AC705" s="156">
        <f t="shared" si="203"/>
        <v>0</v>
      </c>
      <c r="AD705" s="156">
        <f t="shared" si="203"/>
        <v>0</v>
      </c>
      <c r="AE705" s="156">
        <f t="shared" si="203"/>
        <v>0</v>
      </c>
      <c r="AF705" s="156">
        <f t="shared" si="203"/>
        <v>0</v>
      </c>
      <c r="AG705" s="156">
        <f t="shared" si="203"/>
        <v>0</v>
      </c>
      <c r="AH705" s="156">
        <f t="shared" si="203"/>
        <v>0</v>
      </c>
      <c r="AI705" s="156">
        <f t="shared" si="203"/>
        <v>0</v>
      </c>
      <c r="AJ705" s="156">
        <f>SUM(P705:AI705)</f>
        <v>0</v>
      </c>
    </row>
    <row r="706" spans="1:41">
      <c r="A706" s="623" t="str">
        <f>"Standard "&amp;A699</f>
        <v>Standard Balconies &amp; Railings</v>
      </c>
      <c r="B706" s="624"/>
      <c r="C706" s="624"/>
      <c r="D706" s="624"/>
      <c r="E706" s="624"/>
      <c r="F706" s="624"/>
      <c r="G706" s="452">
        <v>0</v>
      </c>
      <c r="H706" s="459"/>
      <c r="I706" s="454">
        <v>0</v>
      </c>
      <c r="J706" s="156">
        <f>G706*I706</f>
        <v>0</v>
      </c>
      <c r="K706" s="627"/>
      <c r="L706" s="628"/>
      <c r="M706" s="660"/>
      <c r="N706" s="632"/>
      <c r="O706" s="159">
        <f>IF($B$702=0,J706,0)</f>
        <v>0</v>
      </c>
      <c r="P706" s="156">
        <f t="shared" ref="P706:AI706" si="204">IF(OR(($B$702+YEAR($I$1))=P704,($B$700+$B$702+YEAR($I$1))=P704,($B$700*2+$B$702+YEAR($I$1))=P704,($B$700*3+$B$702+YEAR($I$1))=P704,($B$700*4+$B$702+YEAR($I$1))=P704,($B$700*5+$B$702+YEAR($I$1))=P704),$G$706*$I$706,0)</f>
        <v>0</v>
      </c>
      <c r="Q706" s="156">
        <f t="shared" si="204"/>
        <v>0</v>
      </c>
      <c r="R706" s="156">
        <f t="shared" si="204"/>
        <v>0</v>
      </c>
      <c r="S706" s="156">
        <f t="shared" si="204"/>
        <v>0</v>
      </c>
      <c r="T706" s="156">
        <f t="shared" si="204"/>
        <v>0</v>
      </c>
      <c r="U706" s="156">
        <f t="shared" si="204"/>
        <v>0</v>
      </c>
      <c r="V706" s="156">
        <f t="shared" si="204"/>
        <v>0</v>
      </c>
      <c r="W706" s="156">
        <f t="shared" si="204"/>
        <v>0</v>
      </c>
      <c r="X706" s="156">
        <f t="shared" si="204"/>
        <v>0</v>
      </c>
      <c r="Y706" s="156">
        <f t="shared" si="204"/>
        <v>0</v>
      </c>
      <c r="Z706" s="156">
        <f t="shared" si="204"/>
        <v>0</v>
      </c>
      <c r="AA706" s="156">
        <f t="shared" si="204"/>
        <v>0</v>
      </c>
      <c r="AB706" s="156">
        <f t="shared" si="204"/>
        <v>0</v>
      </c>
      <c r="AC706" s="156">
        <f t="shared" si="204"/>
        <v>0</v>
      </c>
      <c r="AD706" s="156">
        <f t="shared" si="204"/>
        <v>0</v>
      </c>
      <c r="AE706" s="156">
        <f t="shared" si="204"/>
        <v>0</v>
      </c>
      <c r="AF706" s="156">
        <f t="shared" si="204"/>
        <v>0</v>
      </c>
      <c r="AG706" s="156">
        <f t="shared" si="204"/>
        <v>0</v>
      </c>
      <c r="AH706" s="156">
        <f t="shared" si="204"/>
        <v>0</v>
      </c>
      <c r="AI706" s="156">
        <f t="shared" si="204"/>
        <v>0</v>
      </c>
      <c r="AJ706" s="156">
        <f>SUM(P706:AI706)</f>
        <v>0</v>
      </c>
      <c r="AK706" s="148" t="s">
        <v>391</v>
      </c>
    </row>
    <row r="707" spans="1:41" ht="14.45" thickBot="1">
      <c r="A707" s="634" t="str">
        <f>"Green Replacement "&amp;A699</f>
        <v>Green Replacement Balconies &amp; Railings</v>
      </c>
      <c r="B707" s="635"/>
      <c r="C707" s="635"/>
      <c r="D707" s="635"/>
      <c r="E707" s="635"/>
      <c r="F707" s="635"/>
      <c r="G707" s="202">
        <f>G706</f>
        <v>0</v>
      </c>
      <c r="H707" s="204">
        <f>H706</f>
        <v>0</v>
      </c>
      <c r="I707" s="455">
        <v>0</v>
      </c>
      <c r="J707" s="161">
        <f>G707*I707</f>
        <v>0</v>
      </c>
      <c r="K707" s="629"/>
      <c r="L707" s="630"/>
      <c r="M707" s="661"/>
      <c r="N707" s="633"/>
      <c r="O707" s="159">
        <f>IF($B$702=0,J707,0)</f>
        <v>0</v>
      </c>
      <c r="P707" s="156">
        <f t="shared" ref="P707:AI707" si="205">IF(OR(($B$702+YEAR($I$1))=P704,($B$700+$B$702+YEAR($I$1))=P704,($B$700*2+$B$702+YEAR($I$1))=P704,($B$700*3+$B$702+YEAR($I$1))=P704,($B$700*4+$B$702+YEAR($I$1))=P704,($B$700*5+$B$702+YEAR($I$1))=P704),$G$707*$I$707,0)</f>
        <v>0</v>
      </c>
      <c r="Q707" s="156">
        <f t="shared" si="205"/>
        <v>0</v>
      </c>
      <c r="R707" s="156">
        <f t="shared" si="205"/>
        <v>0</v>
      </c>
      <c r="S707" s="156">
        <f t="shared" si="205"/>
        <v>0</v>
      </c>
      <c r="T707" s="156">
        <f t="shared" si="205"/>
        <v>0</v>
      </c>
      <c r="U707" s="156">
        <f t="shared" si="205"/>
        <v>0</v>
      </c>
      <c r="V707" s="156">
        <f t="shared" si="205"/>
        <v>0</v>
      </c>
      <c r="W707" s="156">
        <f t="shared" si="205"/>
        <v>0</v>
      </c>
      <c r="X707" s="156">
        <f t="shared" si="205"/>
        <v>0</v>
      </c>
      <c r="Y707" s="156">
        <f t="shared" si="205"/>
        <v>0</v>
      </c>
      <c r="Z707" s="156">
        <f t="shared" si="205"/>
        <v>0</v>
      </c>
      <c r="AA707" s="156">
        <f t="shared" si="205"/>
        <v>0</v>
      </c>
      <c r="AB707" s="156">
        <f t="shared" si="205"/>
        <v>0</v>
      </c>
      <c r="AC707" s="156">
        <f t="shared" si="205"/>
        <v>0</v>
      </c>
      <c r="AD707" s="156">
        <f t="shared" si="205"/>
        <v>0</v>
      </c>
      <c r="AE707" s="156">
        <f t="shared" si="205"/>
        <v>0</v>
      </c>
      <c r="AF707" s="156">
        <f t="shared" si="205"/>
        <v>0</v>
      </c>
      <c r="AG707" s="156">
        <f t="shared" si="205"/>
        <v>0</v>
      </c>
      <c r="AH707" s="156">
        <f t="shared" si="205"/>
        <v>0</v>
      </c>
      <c r="AI707" s="156">
        <f t="shared" si="205"/>
        <v>0</v>
      </c>
      <c r="AJ707" s="156">
        <f>SUM(P707:AI707)</f>
        <v>0</v>
      </c>
      <c r="AK707" s="183">
        <f>IF((AJ707-AJ706)&lt;0,0,(AJ707-AJ706))</f>
        <v>0</v>
      </c>
      <c r="AL707" s="183"/>
      <c r="AM707" s="183"/>
      <c r="AN707" s="183"/>
      <c r="AO707" s="183"/>
    </row>
    <row r="708" spans="1:41" ht="13.15" customHeight="1" thickBot="1"/>
    <row r="709" spans="1:41" ht="14.45" thickBot="1">
      <c r="A709" s="640" t="s">
        <v>497</v>
      </c>
      <c r="B709" s="641"/>
      <c r="C709" s="641"/>
      <c r="D709" s="641"/>
      <c r="E709" s="641"/>
      <c r="F709" s="641"/>
      <c r="G709" s="641"/>
      <c r="H709" s="641"/>
      <c r="I709" s="641"/>
      <c r="J709" s="641"/>
      <c r="K709" s="641"/>
      <c r="L709" s="641"/>
      <c r="M709" s="641"/>
      <c r="N709" s="642"/>
    </row>
    <row r="710" spans="1:41" ht="15">
      <c r="A710" s="164" t="s">
        <v>351</v>
      </c>
      <c r="B710" s="450">
        <v>19</v>
      </c>
      <c r="C710" s="165"/>
      <c r="D710" s="662" t="s">
        <v>272</v>
      </c>
      <c r="E710" s="663"/>
      <c r="F710" s="649"/>
      <c r="G710" s="650"/>
      <c r="H710" s="650"/>
      <c r="I710" s="650"/>
      <c r="J710" s="650"/>
      <c r="K710" s="650"/>
      <c r="L710" s="650"/>
      <c r="M710" s="650"/>
      <c r="N710" s="651"/>
    </row>
    <row r="711" spans="1:41" ht="15.6" thickBot="1">
      <c r="A711" s="163" t="s">
        <v>353</v>
      </c>
      <c r="B711" s="451">
        <v>2000</v>
      </c>
      <c r="C711" s="162"/>
      <c r="D711" s="664"/>
      <c r="E711" s="665"/>
      <c r="F711" s="652"/>
      <c r="G711" s="653"/>
      <c r="H711" s="653"/>
      <c r="I711" s="653"/>
      <c r="J711" s="653"/>
      <c r="K711" s="653"/>
      <c r="L711" s="653"/>
      <c r="M711" s="653"/>
      <c r="N711" s="654"/>
    </row>
    <row r="712" spans="1:41" ht="15.6" thickBot="1">
      <c r="A712" s="171" t="s">
        <v>355</v>
      </c>
      <c r="B712" s="172">
        <f>IF(B710-((YEAR(I1))-B711)&gt;0,(B710-((YEAR(I1))-B711)),0)</f>
        <v>9</v>
      </c>
      <c r="C712" s="173"/>
      <c r="D712" s="666"/>
      <c r="E712" s="667"/>
      <c r="F712" s="643"/>
      <c r="G712" s="644"/>
      <c r="H712" s="644"/>
      <c r="I712" s="644"/>
      <c r="J712" s="644"/>
      <c r="K712" s="644"/>
      <c r="L712" s="644"/>
      <c r="M712" s="644"/>
      <c r="N712" s="645"/>
      <c r="O712" s="640" t="str">
        <f>A709</f>
        <v>Mail Facilities</v>
      </c>
      <c r="P712" s="641"/>
      <c r="Q712" s="641"/>
      <c r="R712" s="641"/>
      <c r="S712" s="641"/>
      <c r="T712" s="641"/>
      <c r="U712" s="641"/>
      <c r="V712" s="641"/>
      <c r="W712" s="641"/>
      <c r="X712" s="641"/>
      <c r="Y712" s="642"/>
      <c r="Z712" s="640" t="str">
        <f>A709</f>
        <v>Mail Facilities</v>
      </c>
      <c r="AA712" s="641"/>
      <c r="AB712" s="641"/>
      <c r="AC712" s="641"/>
      <c r="AD712" s="641"/>
      <c r="AE712" s="641"/>
      <c r="AF712" s="641"/>
      <c r="AG712" s="641"/>
      <c r="AH712" s="641"/>
      <c r="AI712" s="641"/>
      <c r="AJ712" s="642"/>
    </row>
    <row r="713" spans="1:41">
      <c r="A713" s="646" t="s">
        <v>357</v>
      </c>
      <c r="B713" s="647"/>
      <c r="C713" s="647"/>
      <c r="D713" s="636"/>
      <c r="E713" s="636"/>
      <c r="F713" s="636"/>
      <c r="G713" s="636" t="s">
        <v>358</v>
      </c>
      <c r="H713" s="636" t="s">
        <v>359</v>
      </c>
      <c r="I713" s="636" t="s">
        <v>360</v>
      </c>
      <c r="J713" s="636" t="s">
        <v>361</v>
      </c>
      <c r="K713" s="636" t="s">
        <v>362</v>
      </c>
      <c r="L713" s="636" t="s">
        <v>363</v>
      </c>
      <c r="M713" s="636" t="s">
        <v>364</v>
      </c>
      <c r="N713" s="638" t="s">
        <v>365</v>
      </c>
      <c r="O713" s="672" t="s">
        <v>366</v>
      </c>
      <c r="P713" s="167" t="s">
        <v>367</v>
      </c>
      <c r="Q713" s="167" t="s">
        <v>368</v>
      </c>
      <c r="R713" s="167" t="s">
        <v>369</v>
      </c>
      <c r="S713" s="167" t="s">
        <v>370</v>
      </c>
      <c r="T713" s="167" t="s">
        <v>371</v>
      </c>
      <c r="U713" s="167" t="s">
        <v>372</v>
      </c>
      <c r="V713" s="167" t="s">
        <v>373</v>
      </c>
      <c r="W713" s="167" t="s">
        <v>374</v>
      </c>
      <c r="X713" s="167" t="s">
        <v>375</v>
      </c>
      <c r="Y713" s="168" t="s">
        <v>376</v>
      </c>
      <c r="Z713" s="178" t="s">
        <v>377</v>
      </c>
      <c r="AA713" s="179" t="s">
        <v>378</v>
      </c>
      <c r="AB713" s="179" t="s">
        <v>379</v>
      </c>
      <c r="AC713" s="179" t="s">
        <v>380</v>
      </c>
      <c r="AD713" s="179" t="s">
        <v>381</v>
      </c>
      <c r="AE713" s="179" t="s">
        <v>382</v>
      </c>
      <c r="AF713" s="179" t="s">
        <v>383</v>
      </c>
      <c r="AG713" s="179" t="s">
        <v>384</v>
      </c>
      <c r="AH713" s="179" t="s">
        <v>385</v>
      </c>
      <c r="AI713" s="180" t="s">
        <v>386</v>
      </c>
      <c r="AJ713" s="674" t="s">
        <v>387</v>
      </c>
    </row>
    <row r="714" spans="1:41">
      <c r="A714" s="648"/>
      <c r="B714" s="637"/>
      <c r="C714" s="637"/>
      <c r="D714" s="637"/>
      <c r="E714" s="637"/>
      <c r="F714" s="637"/>
      <c r="G714" s="637"/>
      <c r="H714" s="637"/>
      <c r="I714" s="637"/>
      <c r="J714" s="637"/>
      <c r="K714" s="637"/>
      <c r="L714" s="637"/>
      <c r="M714" s="637"/>
      <c r="N714" s="639"/>
      <c r="O714" s="673"/>
      <c r="P714" s="166">
        <f>YEAR($I$1)+1</f>
        <v>2011</v>
      </c>
      <c r="Q714" s="166">
        <f>YEAR($I$1)+2</f>
        <v>2012</v>
      </c>
      <c r="R714" s="166">
        <f>YEAR($I$1)+3</f>
        <v>2013</v>
      </c>
      <c r="S714" s="166">
        <f>YEAR($I$1)+4</f>
        <v>2014</v>
      </c>
      <c r="T714" s="166">
        <f>YEAR($I$1)+5</f>
        <v>2015</v>
      </c>
      <c r="U714" s="166">
        <f>YEAR($I$1)+6</f>
        <v>2016</v>
      </c>
      <c r="V714" s="166">
        <f>YEAR($I$1)+7</f>
        <v>2017</v>
      </c>
      <c r="W714" s="166">
        <f>YEAR($I$1)+8</f>
        <v>2018</v>
      </c>
      <c r="X714" s="166">
        <f>YEAR($I$1)+9</f>
        <v>2019</v>
      </c>
      <c r="Y714" s="169">
        <f>YEAR($I$1)+10</f>
        <v>2020</v>
      </c>
      <c r="Z714" s="174">
        <f>YEAR($I$1)+11</f>
        <v>2021</v>
      </c>
      <c r="AA714" s="166">
        <f>YEAR($I$1)+12</f>
        <v>2022</v>
      </c>
      <c r="AB714" s="166">
        <f>YEAR($I$1)+13</f>
        <v>2023</v>
      </c>
      <c r="AC714" s="166">
        <f>YEAR($I$1)+14</f>
        <v>2024</v>
      </c>
      <c r="AD714" s="166">
        <f>YEAR($I$1)+15</f>
        <v>2025</v>
      </c>
      <c r="AE714" s="166">
        <f>YEAR($I$1)+16</f>
        <v>2026</v>
      </c>
      <c r="AF714" s="166">
        <f>YEAR($I$1)+17</f>
        <v>2027</v>
      </c>
      <c r="AG714" s="166">
        <f>YEAR($I$1)+18</f>
        <v>2028</v>
      </c>
      <c r="AH714" s="166">
        <f>YEAR($I$1)+19</f>
        <v>2029</v>
      </c>
      <c r="AI714" s="175">
        <f>YEAR($I$1)+20</f>
        <v>2030</v>
      </c>
      <c r="AJ714" s="675"/>
    </row>
    <row r="715" spans="1:41" hidden="1">
      <c r="A715" s="623" t="str">
        <f>"Existing "&amp;A709</f>
        <v>Existing Mail Facilities</v>
      </c>
      <c r="B715" s="624"/>
      <c r="C715" s="624"/>
      <c r="D715" s="624"/>
      <c r="E715" s="624"/>
      <c r="F715" s="624"/>
      <c r="G715" s="170"/>
      <c r="H715" s="154"/>
      <c r="I715" s="155">
        <v>0</v>
      </c>
      <c r="J715" s="156">
        <f>G715*I715</f>
        <v>0</v>
      </c>
      <c r="K715" s="625" t="s">
        <v>390</v>
      </c>
      <c r="L715" s="626"/>
      <c r="M715" s="659" t="str">
        <f>IF(OR(ISERROR(B711+B710*(1-(Controls!$B$28))),(B711+B710*(1-(Controls!$B$28)))=0),"",IF((B711+B710*(1-(Controls!$B$28)))&lt;=StartInput!$F$25,"Replace","Evaluate"))</f>
        <v>Evaluate</v>
      </c>
      <c r="N715" s="631" t="s">
        <v>205</v>
      </c>
      <c r="O715" s="159">
        <f>IF($B$712=0,J715,0)</f>
        <v>0</v>
      </c>
      <c r="P715" s="156">
        <f t="shared" ref="P715:AI715" si="206">IF(OR(($B$712+YEAR($I$1))=P714,($B$710+$B$712+YEAR($I$1))=P714,($B$710*2+$B$712+YEAR($I$1))=P714,($B$710*3+$B$712+YEAR($I$1))=P714,($B$710*4+$B$712+YEAR($I$1))=P714,($B$710*5+$B$712+YEAR($I$1))=P714),$G$715*$I$715,0)</f>
        <v>0</v>
      </c>
      <c r="Q715" s="156">
        <f t="shared" si="206"/>
        <v>0</v>
      </c>
      <c r="R715" s="156">
        <f t="shared" si="206"/>
        <v>0</v>
      </c>
      <c r="S715" s="156">
        <f t="shared" si="206"/>
        <v>0</v>
      </c>
      <c r="T715" s="156">
        <f t="shared" si="206"/>
        <v>0</v>
      </c>
      <c r="U715" s="156">
        <f t="shared" si="206"/>
        <v>0</v>
      </c>
      <c r="V715" s="156">
        <f t="shared" si="206"/>
        <v>0</v>
      </c>
      <c r="W715" s="156">
        <f t="shared" si="206"/>
        <v>0</v>
      </c>
      <c r="X715" s="156">
        <f t="shared" si="206"/>
        <v>0</v>
      </c>
      <c r="Y715" s="156">
        <f t="shared" si="206"/>
        <v>0</v>
      </c>
      <c r="Z715" s="156">
        <f t="shared" si="206"/>
        <v>0</v>
      </c>
      <c r="AA715" s="156">
        <f t="shared" si="206"/>
        <v>0</v>
      </c>
      <c r="AB715" s="156">
        <f t="shared" si="206"/>
        <v>0</v>
      </c>
      <c r="AC715" s="156">
        <f t="shared" si="206"/>
        <v>0</v>
      </c>
      <c r="AD715" s="156">
        <f t="shared" si="206"/>
        <v>0</v>
      </c>
      <c r="AE715" s="156">
        <f t="shared" si="206"/>
        <v>0</v>
      </c>
      <c r="AF715" s="156">
        <f t="shared" si="206"/>
        <v>0</v>
      </c>
      <c r="AG715" s="156">
        <f t="shared" si="206"/>
        <v>0</v>
      </c>
      <c r="AH715" s="156">
        <f t="shared" si="206"/>
        <v>0</v>
      </c>
      <c r="AI715" s="156">
        <f t="shared" si="206"/>
        <v>0</v>
      </c>
      <c r="AJ715" s="156">
        <f>SUM(P715:AI715)</f>
        <v>0</v>
      </c>
    </row>
    <row r="716" spans="1:41">
      <c r="A716" s="623" t="str">
        <f>"Standard "&amp;A709</f>
        <v>Standard Mail Facilities</v>
      </c>
      <c r="B716" s="624"/>
      <c r="C716" s="624"/>
      <c r="D716" s="624"/>
      <c r="E716" s="624"/>
      <c r="F716" s="624"/>
      <c r="G716" s="452">
        <v>0</v>
      </c>
      <c r="H716" s="459"/>
      <c r="I716" s="454">
        <v>0</v>
      </c>
      <c r="J716" s="156">
        <f>G716*I716</f>
        <v>0</v>
      </c>
      <c r="K716" s="627"/>
      <c r="L716" s="628"/>
      <c r="M716" s="660"/>
      <c r="N716" s="632"/>
      <c r="O716" s="159">
        <f>IF($B$712=0,J716,0)</f>
        <v>0</v>
      </c>
      <c r="P716" s="156">
        <f t="shared" ref="P716:AI716" si="207">IF(OR(($B$712+YEAR($I$1))=P714,($B$710+$B$712+YEAR($I$1))=P714,($B$710*2+$B$712+YEAR($I$1))=P714,($B$710*3+$B$712+YEAR($I$1))=P714,($B$710*4+$B$712+YEAR($I$1))=P714,($B$710*5+$B$712+YEAR($I$1))=P714),$G$716*$I$716,0)</f>
        <v>0</v>
      </c>
      <c r="Q716" s="156">
        <f t="shared" si="207"/>
        <v>0</v>
      </c>
      <c r="R716" s="156">
        <f t="shared" si="207"/>
        <v>0</v>
      </c>
      <c r="S716" s="156">
        <f t="shared" si="207"/>
        <v>0</v>
      </c>
      <c r="T716" s="156">
        <f t="shared" si="207"/>
        <v>0</v>
      </c>
      <c r="U716" s="156">
        <f t="shared" si="207"/>
        <v>0</v>
      </c>
      <c r="V716" s="156">
        <f t="shared" si="207"/>
        <v>0</v>
      </c>
      <c r="W716" s="156">
        <f t="shared" si="207"/>
        <v>0</v>
      </c>
      <c r="X716" s="156">
        <f t="shared" si="207"/>
        <v>0</v>
      </c>
      <c r="Y716" s="156">
        <f t="shared" si="207"/>
        <v>0</v>
      </c>
      <c r="Z716" s="156">
        <f t="shared" si="207"/>
        <v>0</v>
      </c>
      <c r="AA716" s="156">
        <f t="shared" si="207"/>
        <v>0</v>
      </c>
      <c r="AB716" s="156">
        <f t="shared" si="207"/>
        <v>0</v>
      </c>
      <c r="AC716" s="156">
        <f t="shared" si="207"/>
        <v>0</v>
      </c>
      <c r="AD716" s="156">
        <f t="shared" si="207"/>
        <v>0</v>
      </c>
      <c r="AE716" s="156">
        <f t="shared" si="207"/>
        <v>0</v>
      </c>
      <c r="AF716" s="156">
        <f t="shared" si="207"/>
        <v>0</v>
      </c>
      <c r="AG716" s="156">
        <f t="shared" si="207"/>
        <v>0</v>
      </c>
      <c r="AH716" s="156">
        <f t="shared" si="207"/>
        <v>0</v>
      </c>
      <c r="AI716" s="156">
        <f t="shared" si="207"/>
        <v>0</v>
      </c>
      <c r="AJ716" s="156">
        <f>SUM(P716:AI716)</f>
        <v>0</v>
      </c>
      <c r="AK716" s="148" t="s">
        <v>391</v>
      </c>
    </row>
    <row r="717" spans="1:41" ht="14.45" thickBot="1">
      <c r="A717" s="634" t="str">
        <f>"Green Replacement "&amp;A709</f>
        <v>Green Replacement Mail Facilities</v>
      </c>
      <c r="B717" s="635"/>
      <c r="C717" s="635"/>
      <c r="D717" s="635"/>
      <c r="E717" s="635"/>
      <c r="F717" s="635"/>
      <c r="G717" s="202">
        <f>G716</f>
        <v>0</v>
      </c>
      <c r="H717" s="204">
        <f>H716</f>
        <v>0</v>
      </c>
      <c r="I717" s="455">
        <v>0</v>
      </c>
      <c r="J717" s="161">
        <f>G717*I717</f>
        <v>0</v>
      </c>
      <c r="K717" s="629"/>
      <c r="L717" s="630"/>
      <c r="M717" s="661"/>
      <c r="N717" s="633"/>
      <c r="O717" s="159">
        <f>IF($B$712=0,J717,0)</f>
        <v>0</v>
      </c>
      <c r="P717" s="156">
        <f t="shared" ref="P717:AI717" si="208">IF(OR(($B$712+YEAR($I$1))=P714,($B$710+$B$712+YEAR($I$1))=P714,($B$710*2+$B$712+YEAR($I$1))=P714,($B$710*3+$B$712+YEAR($I$1))=P714,($B$710*4+$B$712+YEAR($I$1))=P714,($B$710*5+$B$712+YEAR($I$1))=P714),$G$717*$I$717,0)</f>
        <v>0</v>
      </c>
      <c r="Q717" s="156">
        <f t="shared" si="208"/>
        <v>0</v>
      </c>
      <c r="R717" s="156">
        <f t="shared" si="208"/>
        <v>0</v>
      </c>
      <c r="S717" s="156">
        <f t="shared" si="208"/>
        <v>0</v>
      </c>
      <c r="T717" s="156">
        <f t="shared" si="208"/>
        <v>0</v>
      </c>
      <c r="U717" s="156">
        <f t="shared" si="208"/>
        <v>0</v>
      </c>
      <c r="V717" s="156">
        <f t="shared" si="208"/>
        <v>0</v>
      </c>
      <c r="W717" s="156">
        <f t="shared" si="208"/>
        <v>0</v>
      </c>
      <c r="X717" s="156">
        <f t="shared" si="208"/>
        <v>0</v>
      </c>
      <c r="Y717" s="156">
        <f t="shared" si="208"/>
        <v>0</v>
      </c>
      <c r="Z717" s="156">
        <f t="shared" si="208"/>
        <v>0</v>
      </c>
      <c r="AA717" s="156">
        <f t="shared" si="208"/>
        <v>0</v>
      </c>
      <c r="AB717" s="156">
        <f t="shared" si="208"/>
        <v>0</v>
      </c>
      <c r="AC717" s="156">
        <f t="shared" si="208"/>
        <v>0</v>
      </c>
      <c r="AD717" s="156">
        <f t="shared" si="208"/>
        <v>0</v>
      </c>
      <c r="AE717" s="156">
        <f t="shared" si="208"/>
        <v>0</v>
      </c>
      <c r="AF717" s="156">
        <f t="shared" si="208"/>
        <v>0</v>
      </c>
      <c r="AG717" s="156">
        <f t="shared" si="208"/>
        <v>0</v>
      </c>
      <c r="AH717" s="156">
        <f t="shared" si="208"/>
        <v>0</v>
      </c>
      <c r="AI717" s="156">
        <f t="shared" si="208"/>
        <v>0</v>
      </c>
      <c r="AJ717" s="156">
        <f>SUM(P717:AI717)</f>
        <v>0</v>
      </c>
      <c r="AK717" s="183">
        <f>IF((AJ717-AJ716)&lt;0,0,(AJ717-AJ716))</f>
        <v>0</v>
      </c>
      <c r="AL717" s="183"/>
      <c r="AM717" s="183"/>
      <c r="AN717" s="183"/>
      <c r="AO717" s="183"/>
    </row>
    <row r="718" spans="1:41" ht="13.15" customHeight="1" thickBot="1"/>
    <row r="719" spans="1:41" ht="14.45" thickBot="1">
      <c r="A719" s="689" t="s">
        <v>335</v>
      </c>
      <c r="B719" s="690"/>
      <c r="C719" s="690"/>
      <c r="D719" s="690"/>
      <c r="E719" s="690"/>
      <c r="F719" s="690"/>
      <c r="G719" s="690"/>
      <c r="H719" s="690"/>
      <c r="I719" s="690"/>
      <c r="J719" s="690"/>
      <c r="K719" s="690"/>
      <c r="L719" s="690"/>
      <c r="M719" s="690"/>
      <c r="N719" s="691"/>
    </row>
    <row r="720" spans="1:41" ht="15">
      <c r="A720" s="164" t="s">
        <v>351</v>
      </c>
      <c r="B720" s="450">
        <v>15</v>
      </c>
      <c r="C720" s="165"/>
      <c r="D720" s="662" t="s">
        <v>272</v>
      </c>
      <c r="E720" s="663"/>
      <c r="F720" s="649"/>
      <c r="G720" s="650"/>
      <c r="H720" s="650"/>
      <c r="I720" s="650"/>
      <c r="J720" s="650"/>
      <c r="K720" s="650"/>
      <c r="L720" s="650"/>
      <c r="M720" s="650"/>
      <c r="N720" s="651"/>
    </row>
    <row r="721" spans="1:41" ht="15">
      <c r="A721" s="445" t="s">
        <v>414</v>
      </c>
      <c r="B721" s="457">
        <v>2007</v>
      </c>
      <c r="C721" s="162"/>
      <c r="D721" s="664"/>
      <c r="E721" s="665"/>
      <c r="F721" s="652"/>
      <c r="G721" s="653"/>
      <c r="H721" s="653"/>
      <c r="I721" s="653"/>
      <c r="J721" s="653"/>
      <c r="K721" s="653"/>
      <c r="L721" s="653"/>
      <c r="M721" s="653"/>
      <c r="N721" s="654"/>
    </row>
    <row r="722" spans="1:41">
      <c r="A722" s="163" t="s">
        <v>416</v>
      </c>
      <c r="B722" s="451">
        <v>2006</v>
      </c>
      <c r="C722" s="162"/>
      <c r="D722" s="664"/>
      <c r="E722" s="665"/>
      <c r="F722" s="652"/>
      <c r="G722" s="682"/>
      <c r="H722" s="682"/>
      <c r="I722" s="682"/>
      <c r="J722" s="682"/>
      <c r="K722" s="682"/>
      <c r="L722" s="682"/>
      <c r="M722" s="682"/>
      <c r="N722" s="683"/>
    </row>
    <row r="723" spans="1:41">
      <c r="A723" s="171" t="s">
        <v>417</v>
      </c>
      <c r="B723" s="458">
        <v>1993</v>
      </c>
      <c r="C723" s="162"/>
      <c r="D723" s="664"/>
      <c r="E723" s="665"/>
      <c r="F723" s="652"/>
      <c r="G723" s="682"/>
      <c r="H723" s="682"/>
      <c r="I723" s="682"/>
      <c r="J723" s="682"/>
      <c r="K723" s="682"/>
      <c r="L723" s="682"/>
      <c r="M723" s="682"/>
      <c r="N723" s="683"/>
    </row>
    <row r="724" spans="1:41">
      <c r="A724" s="171" t="s">
        <v>418</v>
      </c>
      <c r="B724" s="172">
        <f>IF(B721-((YEAR($I$1))-B720)&gt;0,(B721-((YEAR($I$1))-B720)),0)</f>
        <v>12</v>
      </c>
      <c r="C724" s="162"/>
      <c r="D724" s="664"/>
      <c r="E724" s="665"/>
      <c r="F724" s="652"/>
      <c r="G724" s="682"/>
      <c r="H724" s="682"/>
      <c r="I724" s="682"/>
      <c r="J724" s="682"/>
      <c r="K724" s="682"/>
      <c r="L724" s="682"/>
      <c r="M724" s="682"/>
      <c r="N724" s="683"/>
    </row>
    <row r="725" spans="1:41" ht="14.45" thickBot="1">
      <c r="A725" s="171" t="s">
        <v>419</v>
      </c>
      <c r="B725" s="172">
        <f>IF(B722-((YEAR($I$1))-B720)&gt;0,(B722-((YEAR($I$1))-B720)),0)</f>
        <v>11</v>
      </c>
      <c r="C725" s="162"/>
      <c r="D725" s="664"/>
      <c r="E725" s="665"/>
      <c r="F725" s="652"/>
      <c r="G725" s="682"/>
      <c r="H725" s="682"/>
      <c r="I725" s="682"/>
      <c r="J725" s="682"/>
      <c r="K725" s="682"/>
      <c r="L725" s="682"/>
      <c r="M725" s="682"/>
      <c r="N725" s="683"/>
    </row>
    <row r="726" spans="1:41" ht="15.6" thickBot="1">
      <c r="A726" s="171" t="s">
        <v>420</v>
      </c>
      <c r="B726" s="172">
        <f>IF(B723-((YEAR($I$1))-B720)&gt;0,(B723-((YEAR($I$1))-B720)),0)</f>
        <v>0</v>
      </c>
      <c r="C726" s="173"/>
      <c r="D726" s="666"/>
      <c r="E726" s="667"/>
      <c r="F726" s="643"/>
      <c r="G726" s="644"/>
      <c r="H726" s="644"/>
      <c r="I726" s="644"/>
      <c r="J726" s="644"/>
      <c r="K726" s="644"/>
      <c r="L726" s="644"/>
      <c r="M726" s="644"/>
      <c r="N726" s="645"/>
      <c r="O726" s="640" t="str">
        <f>A719</f>
        <v>Exterior Doors</v>
      </c>
      <c r="P726" s="641"/>
      <c r="Q726" s="641"/>
      <c r="R726" s="641"/>
      <c r="S726" s="641"/>
      <c r="T726" s="641"/>
      <c r="U726" s="641"/>
      <c r="V726" s="641"/>
      <c r="W726" s="641"/>
      <c r="X726" s="641"/>
      <c r="Y726" s="642"/>
      <c r="Z726" s="640" t="str">
        <f>A719</f>
        <v>Exterior Doors</v>
      </c>
      <c r="AA726" s="641"/>
      <c r="AB726" s="641"/>
      <c r="AC726" s="641"/>
      <c r="AD726" s="641"/>
      <c r="AE726" s="641"/>
      <c r="AF726" s="641"/>
      <c r="AG726" s="641"/>
      <c r="AH726" s="641"/>
      <c r="AI726" s="641"/>
      <c r="AJ726" s="642"/>
    </row>
    <row r="727" spans="1:41">
      <c r="A727" s="646" t="s">
        <v>357</v>
      </c>
      <c r="B727" s="647"/>
      <c r="C727" s="647"/>
      <c r="D727" s="636"/>
      <c r="E727" s="636"/>
      <c r="F727" s="636"/>
      <c r="G727" s="636" t="s">
        <v>358</v>
      </c>
      <c r="H727" s="636" t="s">
        <v>359</v>
      </c>
      <c r="I727" s="636" t="s">
        <v>360</v>
      </c>
      <c r="J727" s="636" t="s">
        <v>361</v>
      </c>
      <c r="K727" s="636" t="s">
        <v>362</v>
      </c>
      <c r="L727" s="636" t="s">
        <v>363</v>
      </c>
      <c r="M727" s="636" t="s">
        <v>364</v>
      </c>
      <c r="N727" s="638" t="s">
        <v>365</v>
      </c>
      <c r="O727" s="672" t="s">
        <v>366</v>
      </c>
      <c r="P727" s="167" t="s">
        <v>367</v>
      </c>
      <c r="Q727" s="167" t="s">
        <v>368</v>
      </c>
      <c r="R727" s="167" t="s">
        <v>369</v>
      </c>
      <c r="S727" s="167" t="s">
        <v>370</v>
      </c>
      <c r="T727" s="167" t="s">
        <v>371</v>
      </c>
      <c r="U727" s="167" t="s">
        <v>372</v>
      </c>
      <c r="V727" s="167" t="s">
        <v>373</v>
      </c>
      <c r="W727" s="167" t="s">
        <v>374</v>
      </c>
      <c r="X727" s="167" t="s">
        <v>375</v>
      </c>
      <c r="Y727" s="168" t="s">
        <v>376</v>
      </c>
      <c r="Z727" s="178" t="s">
        <v>377</v>
      </c>
      <c r="AA727" s="179" t="s">
        <v>378</v>
      </c>
      <c r="AB727" s="179" t="s">
        <v>379</v>
      </c>
      <c r="AC727" s="179" t="s">
        <v>380</v>
      </c>
      <c r="AD727" s="179" t="s">
        <v>381</v>
      </c>
      <c r="AE727" s="179" t="s">
        <v>382</v>
      </c>
      <c r="AF727" s="179" t="s">
        <v>383</v>
      </c>
      <c r="AG727" s="179" t="s">
        <v>384</v>
      </c>
      <c r="AH727" s="179" t="s">
        <v>385</v>
      </c>
      <c r="AI727" s="180" t="s">
        <v>386</v>
      </c>
      <c r="AJ727" s="674" t="s">
        <v>387</v>
      </c>
    </row>
    <row r="728" spans="1:41">
      <c r="A728" s="648"/>
      <c r="B728" s="637"/>
      <c r="C728" s="637"/>
      <c r="D728" s="637"/>
      <c r="E728" s="637"/>
      <c r="F728" s="637"/>
      <c r="G728" s="637"/>
      <c r="H728" s="637"/>
      <c r="I728" s="637"/>
      <c r="J728" s="637"/>
      <c r="K728" s="637"/>
      <c r="L728" s="637"/>
      <c r="M728" s="637"/>
      <c r="N728" s="639"/>
      <c r="O728" s="673"/>
      <c r="P728" s="166">
        <f>YEAR($I$1)+1</f>
        <v>2011</v>
      </c>
      <c r="Q728" s="166">
        <f>YEAR($I$1)+2</f>
        <v>2012</v>
      </c>
      <c r="R728" s="166">
        <f>YEAR($I$1)+3</f>
        <v>2013</v>
      </c>
      <c r="S728" s="166">
        <f>YEAR($I$1)+4</f>
        <v>2014</v>
      </c>
      <c r="T728" s="166">
        <f>YEAR($I$1)+5</f>
        <v>2015</v>
      </c>
      <c r="U728" s="166">
        <f>YEAR($I$1)+6</f>
        <v>2016</v>
      </c>
      <c r="V728" s="166">
        <f>YEAR($I$1)+7</f>
        <v>2017</v>
      </c>
      <c r="W728" s="166">
        <f>YEAR($I$1)+8</f>
        <v>2018</v>
      </c>
      <c r="X728" s="166">
        <f>YEAR($I$1)+9</f>
        <v>2019</v>
      </c>
      <c r="Y728" s="169">
        <f>YEAR($I$1)+10</f>
        <v>2020</v>
      </c>
      <c r="Z728" s="174">
        <f>YEAR($I$1)+11</f>
        <v>2021</v>
      </c>
      <c r="AA728" s="166">
        <f>YEAR($I$1)+12</f>
        <v>2022</v>
      </c>
      <c r="AB728" s="166">
        <f>YEAR($I$1)+13</f>
        <v>2023</v>
      </c>
      <c r="AC728" s="166">
        <f>YEAR($I$1)+14</f>
        <v>2024</v>
      </c>
      <c r="AD728" s="166">
        <f>YEAR($I$1)+15</f>
        <v>2025</v>
      </c>
      <c r="AE728" s="166">
        <f>YEAR($I$1)+16</f>
        <v>2026</v>
      </c>
      <c r="AF728" s="166">
        <f>YEAR($I$1)+17</f>
        <v>2027</v>
      </c>
      <c r="AG728" s="166">
        <f>YEAR($I$1)+18</f>
        <v>2028</v>
      </c>
      <c r="AH728" s="166">
        <f>YEAR($I$1)+19</f>
        <v>2029</v>
      </c>
      <c r="AI728" s="175">
        <f>YEAR($I$1)+20</f>
        <v>2030</v>
      </c>
      <c r="AJ728" s="675"/>
    </row>
    <row r="729" spans="1:41" ht="12.75" customHeight="1">
      <c r="A729" s="623" t="str">
        <f>"Existing  1 "&amp;A719</f>
        <v>Existing  1 Exterior Doors</v>
      </c>
      <c r="B729" s="624"/>
      <c r="C729" s="624"/>
      <c r="D729" s="624"/>
      <c r="E729" s="624"/>
      <c r="F729" s="624"/>
      <c r="G729" s="456">
        <v>1</v>
      </c>
      <c r="H729" s="459" t="s">
        <v>339</v>
      </c>
      <c r="I729" s="454">
        <v>2400</v>
      </c>
      <c r="J729" s="156">
        <f>G729*I729</f>
        <v>2400</v>
      </c>
      <c r="K729" s="460">
        <v>210000</v>
      </c>
      <c r="L729" s="462" t="s">
        <v>299</v>
      </c>
      <c r="M729" s="447" t="str">
        <f>IF(OR(ISERROR(B721+B720*(1-(Controls!$B$28))),(B721+B720*(1-(Controls!$B$28)))=0),"",IF((B721+B720*(1-(Controls!$B$28)))&lt;=StartInput!$F$25,"Replace","Evaluate"))</f>
        <v>Evaluate</v>
      </c>
      <c r="N729" s="218">
        <f>IF(StartInput!$F$74="Tenant",StartInput!$F$61,StartInput!$G$61)</f>
        <v>0.15</v>
      </c>
      <c r="O729" s="159">
        <f>IF($B$724=0,J729,0)</f>
        <v>0</v>
      </c>
      <c r="P729" s="156">
        <f>IF(OR(($B$724+YEAR($I$1))=P728,($B$720+$B$724+YEAR($I$1))=P728,($B$720*2+$B$724+YEAR($I$1))=P728,($B$720*3+$B$724+YEAR($I$1))=P728,($B$720*4+$B$724+YEAR($I$1))=P728,($B$720*5+$B$724+YEAR($I$1))=P728),$G$729*$I$729,0)</f>
        <v>0</v>
      </c>
      <c r="Q729" s="156">
        <f t="shared" ref="Q729:AI729" si="209">IF(OR(($B$724+YEAR($I$1))=Q728,($B$720+$B$724+YEAR($I$1))=Q728,($B$720*2+$B$724+YEAR($I$1))=Q728,($B$720*3+$B$724+YEAR($I$1))=Q728,($B$720*4+$B$724+YEAR($I$1))=Q728,($B$720*5+$B$724+YEAR($I$1))=Q728),$G$729*$I$729,0)</f>
        <v>0</v>
      </c>
      <c r="R729" s="156">
        <f t="shared" si="209"/>
        <v>0</v>
      </c>
      <c r="S729" s="156">
        <f t="shared" si="209"/>
        <v>0</v>
      </c>
      <c r="T729" s="156">
        <f t="shared" si="209"/>
        <v>0</v>
      </c>
      <c r="U729" s="156">
        <f t="shared" si="209"/>
        <v>0</v>
      </c>
      <c r="V729" s="156">
        <f t="shared" si="209"/>
        <v>0</v>
      </c>
      <c r="W729" s="156">
        <f t="shared" si="209"/>
        <v>0</v>
      </c>
      <c r="X729" s="156">
        <f t="shared" si="209"/>
        <v>0</v>
      </c>
      <c r="Y729" s="156">
        <f t="shared" si="209"/>
        <v>0</v>
      </c>
      <c r="Z729" s="156">
        <f t="shared" si="209"/>
        <v>0</v>
      </c>
      <c r="AA729" s="156">
        <f t="shared" si="209"/>
        <v>2400</v>
      </c>
      <c r="AB729" s="156">
        <f t="shared" si="209"/>
        <v>0</v>
      </c>
      <c r="AC729" s="156">
        <f t="shared" si="209"/>
        <v>0</v>
      </c>
      <c r="AD729" s="156">
        <f t="shared" si="209"/>
        <v>0</v>
      </c>
      <c r="AE729" s="156">
        <f t="shared" si="209"/>
        <v>0</v>
      </c>
      <c r="AF729" s="156">
        <f t="shared" si="209"/>
        <v>0</v>
      </c>
      <c r="AG729" s="156">
        <f t="shared" si="209"/>
        <v>0</v>
      </c>
      <c r="AH729" s="156">
        <f t="shared" si="209"/>
        <v>0</v>
      </c>
      <c r="AI729" s="156">
        <f t="shared" si="209"/>
        <v>0</v>
      </c>
      <c r="AJ729" s="156">
        <f>SUM(P729:AI729)</f>
        <v>2400</v>
      </c>
    </row>
    <row r="730" spans="1:41" ht="12.75" customHeight="1">
      <c r="A730" s="623" t="str">
        <f>"Existing  2 "&amp;A719</f>
        <v>Existing  2 Exterior Doors</v>
      </c>
      <c r="B730" s="624"/>
      <c r="C730" s="624"/>
      <c r="D730" s="624"/>
      <c r="E730" s="624"/>
      <c r="F730" s="624"/>
      <c r="G730" s="456">
        <v>1</v>
      </c>
      <c r="H730" s="446" t="str">
        <f>H729</f>
        <v>LUMP SUM</v>
      </c>
      <c r="I730" s="454">
        <v>2300</v>
      </c>
      <c r="J730" s="156">
        <f>G730*I730</f>
        <v>2300</v>
      </c>
      <c r="K730" s="460">
        <v>220000</v>
      </c>
      <c r="L730" s="181" t="str">
        <f>L729</f>
        <v>KWH</v>
      </c>
      <c r="M730" s="447" t="str">
        <f>IF(OR(ISERROR(B722+B720*(1-(Controls!$B$28))),(B722+B720*(1-(Controls!$B$28)))=0),"",IF((B722+B720*(1-(Controls!$B$28)))&lt;=StartInput!$F$25,"Replace","Evaluate"))</f>
        <v>Evaluate</v>
      </c>
      <c r="N730" s="185">
        <f>N729</f>
        <v>0.15</v>
      </c>
      <c r="O730" s="159">
        <f>IF($B$725=0,J730,0)</f>
        <v>0</v>
      </c>
      <c r="P730" s="156">
        <f>IF(OR(($B$725+YEAR($I$1))=P728,($B$720+$B$725+YEAR($I$1))=P728,($B$720*2+$B$725+YEAR($I$1))=P728,($B$720*3+$B$725+YEAR($I$1))=P728,($B$720*4+$B$725+YEAR($I$1))=P728,($B$720*5+$B$725+YEAR($I$1))=P728),$G$730*$I$730,0)</f>
        <v>0</v>
      </c>
      <c r="Q730" s="156">
        <f t="shared" ref="Q730:AI730" si="210">IF(OR(($B$725+YEAR($I$1))=Q728,($B$720+$B$725+YEAR($I$1))=Q728,($B$720*2+$B$725+YEAR($I$1))=Q728,($B$720*3+$B$725+YEAR($I$1))=Q728,($B$720*4+$B$725+YEAR($I$1))=Q728,($B$720*5+$B$725+YEAR($I$1))=Q728),$G$730*$I$730,0)</f>
        <v>0</v>
      </c>
      <c r="R730" s="156">
        <f t="shared" si="210"/>
        <v>0</v>
      </c>
      <c r="S730" s="156">
        <f t="shared" si="210"/>
        <v>0</v>
      </c>
      <c r="T730" s="156">
        <f t="shared" si="210"/>
        <v>0</v>
      </c>
      <c r="U730" s="156">
        <f t="shared" si="210"/>
        <v>0</v>
      </c>
      <c r="V730" s="156">
        <f t="shared" si="210"/>
        <v>0</v>
      </c>
      <c r="W730" s="156">
        <f t="shared" si="210"/>
        <v>0</v>
      </c>
      <c r="X730" s="156">
        <f t="shared" si="210"/>
        <v>0</v>
      </c>
      <c r="Y730" s="156">
        <f t="shared" si="210"/>
        <v>0</v>
      </c>
      <c r="Z730" s="156">
        <f t="shared" si="210"/>
        <v>2300</v>
      </c>
      <c r="AA730" s="156">
        <f t="shared" si="210"/>
        <v>0</v>
      </c>
      <c r="AB730" s="156">
        <f t="shared" si="210"/>
        <v>0</v>
      </c>
      <c r="AC730" s="156">
        <f t="shared" si="210"/>
        <v>0</v>
      </c>
      <c r="AD730" s="156">
        <f t="shared" si="210"/>
        <v>0</v>
      </c>
      <c r="AE730" s="156">
        <f t="shared" si="210"/>
        <v>0</v>
      </c>
      <c r="AF730" s="156">
        <f t="shared" si="210"/>
        <v>0</v>
      </c>
      <c r="AG730" s="156">
        <f t="shared" si="210"/>
        <v>0</v>
      </c>
      <c r="AH730" s="156">
        <f t="shared" si="210"/>
        <v>0</v>
      </c>
      <c r="AI730" s="156">
        <f t="shared" si="210"/>
        <v>0</v>
      </c>
      <c r="AJ730" s="156">
        <f>SUM(P730:AI730)</f>
        <v>2300</v>
      </c>
    </row>
    <row r="731" spans="1:41" ht="12.75" customHeight="1">
      <c r="A731" s="623" t="str">
        <f>"Existing  3 "&amp;A719</f>
        <v>Existing  3 Exterior Doors</v>
      </c>
      <c r="B731" s="624"/>
      <c r="C731" s="624"/>
      <c r="D731" s="624"/>
      <c r="E731" s="624"/>
      <c r="F731" s="624"/>
      <c r="G731" s="456">
        <v>1</v>
      </c>
      <c r="H731" s="446" t="str">
        <f>H729</f>
        <v>LUMP SUM</v>
      </c>
      <c r="I731" s="454">
        <v>2200</v>
      </c>
      <c r="J731" s="156">
        <f>G731*I731</f>
        <v>2200</v>
      </c>
      <c r="K731" s="460">
        <v>230000</v>
      </c>
      <c r="L731" s="181" t="str">
        <f>L729</f>
        <v>KWH</v>
      </c>
      <c r="M731" s="447" t="str">
        <f>IF(OR(ISERROR(B723+B720*(1-(Controls!$B$28))),(B723+B720*(1-(Controls!$B$28)))=0),"",IF((B723+B720*(1-(Controls!$B$28)))&lt;=StartInput!$F$25,"Replace","Evaluate"))</f>
        <v>Replace</v>
      </c>
      <c r="N731" s="185">
        <f>N729</f>
        <v>0.15</v>
      </c>
      <c r="O731" s="159">
        <f>IF($B$726=0,J731,0)</f>
        <v>2200</v>
      </c>
      <c r="P731" s="156">
        <f>IF(OR(($B$726+YEAR($I$1))=P728,($B$720+$B$726+YEAR($I$1))=P728,($B$720*2+$B$726+YEAR($I$1))=P728,($B$720*3+$B$726+YEAR($I$1))=P728,($B$720*4+$B$726+YEAR($I$1))=P728,($B$720*5+$B$726+YEAR($I$1))=P728),$G$731*$I$731,0)</f>
        <v>0</v>
      </c>
      <c r="Q731" s="156">
        <f t="shared" ref="Q731:AI731" si="211">IF(OR(($B$726+YEAR($I$1))=Q728,($B$720+$B$726+YEAR($I$1))=Q728,($B$720*2+$B$726+YEAR($I$1))=Q728,($B$720*3+$B$726+YEAR($I$1))=Q728,($B$720*4+$B$726+YEAR($I$1))=Q728,($B$720*5+$B$726+YEAR($I$1))=Q728),$G$731*$I$731,0)</f>
        <v>0</v>
      </c>
      <c r="R731" s="156">
        <f t="shared" si="211"/>
        <v>0</v>
      </c>
      <c r="S731" s="156">
        <f t="shared" si="211"/>
        <v>0</v>
      </c>
      <c r="T731" s="156">
        <f t="shared" si="211"/>
        <v>0</v>
      </c>
      <c r="U731" s="156">
        <f t="shared" si="211"/>
        <v>0</v>
      </c>
      <c r="V731" s="156">
        <f t="shared" si="211"/>
        <v>0</v>
      </c>
      <c r="W731" s="156">
        <f t="shared" si="211"/>
        <v>0</v>
      </c>
      <c r="X731" s="156">
        <f t="shared" si="211"/>
        <v>0</v>
      </c>
      <c r="Y731" s="156">
        <f t="shared" si="211"/>
        <v>0</v>
      </c>
      <c r="Z731" s="156">
        <f t="shared" si="211"/>
        <v>0</v>
      </c>
      <c r="AA731" s="156">
        <f t="shared" si="211"/>
        <v>0</v>
      </c>
      <c r="AB731" s="156">
        <f t="shared" si="211"/>
        <v>0</v>
      </c>
      <c r="AC731" s="156">
        <f t="shared" si="211"/>
        <v>0</v>
      </c>
      <c r="AD731" s="156">
        <f t="shared" si="211"/>
        <v>2200</v>
      </c>
      <c r="AE731" s="156">
        <f t="shared" si="211"/>
        <v>0</v>
      </c>
      <c r="AF731" s="156">
        <f t="shared" si="211"/>
        <v>0</v>
      </c>
      <c r="AG731" s="156">
        <f t="shared" si="211"/>
        <v>0</v>
      </c>
      <c r="AH731" s="156">
        <f t="shared" si="211"/>
        <v>0</v>
      </c>
      <c r="AI731" s="156">
        <f t="shared" si="211"/>
        <v>0</v>
      </c>
      <c r="AJ731" s="156">
        <f>SUM(P731:AI731)</f>
        <v>2200</v>
      </c>
      <c r="AL731" s="148" t="s">
        <v>421</v>
      </c>
      <c r="AM731" s="148" t="s">
        <v>422</v>
      </c>
    </row>
    <row r="732" spans="1:41">
      <c r="A732" s="623" t="str">
        <f>"Standard "&amp;A719</f>
        <v>Standard Exterior Doors</v>
      </c>
      <c r="B732" s="624"/>
      <c r="C732" s="624"/>
      <c r="D732" s="624"/>
      <c r="E732" s="624"/>
      <c r="F732" s="624"/>
      <c r="G732" s="201">
        <f>SUM(G729:G731)</f>
        <v>3</v>
      </c>
      <c r="H732" s="446" t="s">
        <v>339</v>
      </c>
      <c r="I732" s="454">
        <v>2400</v>
      </c>
      <c r="J732" s="156">
        <f>G732*I732</f>
        <v>7200</v>
      </c>
      <c r="K732" s="460">
        <v>765000</v>
      </c>
      <c r="L732" s="181" t="str">
        <f>L729</f>
        <v>KWH</v>
      </c>
      <c r="M732" s="684"/>
      <c r="N732" s="185">
        <f>N729</f>
        <v>0.15</v>
      </c>
      <c r="O732" s="159">
        <f>IF($B$726=0,J732,0)</f>
        <v>7200</v>
      </c>
      <c r="P732" s="156">
        <f t="shared" ref="P732:AI732" si="212">IF(OR(($B$726+YEAR($I$1))=P728,($B$720+$B$726+YEAR($I$1))=P728,($B$720*2+$B$726+YEAR($I$1))=P728,($B$720*3+$B$726+YEAR($I$1))=P728,($B$720*4+$B$726+YEAR($I$1))=P728,($B$720*5+$B$726+YEAR($I$1))=P728),$G$732*$I$732,0)</f>
        <v>0</v>
      </c>
      <c r="Q732" s="156">
        <f t="shared" si="212"/>
        <v>0</v>
      </c>
      <c r="R732" s="156">
        <f t="shared" si="212"/>
        <v>0</v>
      </c>
      <c r="S732" s="156">
        <f t="shared" si="212"/>
        <v>0</v>
      </c>
      <c r="T732" s="156">
        <f t="shared" si="212"/>
        <v>0</v>
      </c>
      <c r="U732" s="156">
        <f t="shared" si="212"/>
        <v>0</v>
      </c>
      <c r="V732" s="156">
        <f t="shared" si="212"/>
        <v>0</v>
      </c>
      <c r="W732" s="156">
        <f t="shared" si="212"/>
        <v>0</v>
      </c>
      <c r="X732" s="156">
        <f t="shared" si="212"/>
        <v>0</v>
      </c>
      <c r="Y732" s="156">
        <f t="shared" si="212"/>
        <v>0</v>
      </c>
      <c r="Z732" s="156">
        <f t="shared" si="212"/>
        <v>0</v>
      </c>
      <c r="AA732" s="156">
        <f t="shared" si="212"/>
        <v>0</v>
      </c>
      <c r="AB732" s="156">
        <f t="shared" si="212"/>
        <v>0</v>
      </c>
      <c r="AC732" s="156">
        <f t="shared" si="212"/>
        <v>0</v>
      </c>
      <c r="AD732" s="156">
        <f t="shared" si="212"/>
        <v>7200</v>
      </c>
      <c r="AE732" s="156">
        <f t="shared" si="212"/>
        <v>0</v>
      </c>
      <c r="AF732" s="156">
        <f t="shared" si="212"/>
        <v>0</v>
      </c>
      <c r="AG732" s="156">
        <f t="shared" si="212"/>
        <v>0</v>
      </c>
      <c r="AH732" s="156">
        <f t="shared" si="212"/>
        <v>0</v>
      </c>
      <c r="AI732" s="156">
        <f t="shared" si="212"/>
        <v>0</v>
      </c>
      <c r="AJ732" s="156">
        <f>SUM(P732:AI732)</f>
        <v>7200</v>
      </c>
      <c r="AK732" s="148" t="s">
        <v>391</v>
      </c>
      <c r="AL732" s="148" t="s">
        <v>423</v>
      </c>
      <c r="AM732" s="148" t="s">
        <v>424</v>
      </c>
    </row>
    <row r="733" spans="1:41" ht="14.45" thickBot="1">
      <c r="A733" s="634" t="str">
        <f>"Green Replacement "&amp;A719</f>
        <v>Green Replacement Exterior Doors</v>
      </c>
      <c r="B733" s="635"/>
      <c r="C733" s="635"/>
      <c r="D733" s="635"/>
      <c r="E733" s="635"/>
      <c r="F733" s="635"/>
      <c r="G733" s="202">
        <f>G732</f>
        <v>3</v>
      </c>
      <c r="H733" s="204" t="str">
        <f>H732</f>
        <v>LUMP SUM</v>
      </c>
      <c r="I733" s="455">
        <v>3500</v>
      </c>
      <c r="J733" s="161">
        <f>G733*I733</f>
        <v>10500</v>
      </c>
      <c r="K733" s="461">
        <v>600000</v>
      </c>
      <c r="L733" s="182" t="str">
        <f>L729</f>
        <v>KWH</v>
      </c>
      <c r="M733" s="685"/>
      <c r="N733" s="186">
        <f>N729</f>
        <v>0.15</v>
      </c>
      <c r="O733" s="159">
        <f>IF($B$726=0,J733,0)</f>
        <v>10500</v>
      </c>
      <c r="P733" s="156">
        <f t="shared" ref="P733:AI733" si="213">IF(OR(($B$726+YEAR($I$1))=P728,($B$720+$B$726+YEAR($I$1))=P728,($B$720*2+$B$726+YEAR($I$1))=P728,($B$720*3+$B$726+YEAR($I$1))=P728,($B$720*4+$B$726+YEAR($I$1))=P728,($B$720*5+$B$726+YEAR($I$1))=P728),$G$733*$I$733,0)</f>
        <v>0</v>
      </c>
      <c r="Q733" s="156">
        <f t="shared" si="213"/>
        <v>0</v>
      </c>
      <c r="R733" s="156">
        <f t="shared" si="213"/>
        <v>0</v>
      </c>
      <c r="S733" s="156">
        <f t="shared" si="213"/>
        <v>0</v>
      </c>
      <c r="T733" s="156">
        <f t="shared" si="213"/>
        <v>0</v>
      </c>
      <c r="U733" s="156">
        <f t="shared" si="213"/>
        <v>0</v>
      </c>
      <c r="V733" s="156">
        <f t="shared" si="213"/>
        <v>0</v>
      </c>
      <c r="W733" s="156">
        <f t="shared" si="213"/>
        <v>0</v>
      </c>
      <c r="X733" s="156">
        <f t="shared" si="213"/>
        <v>0</v>
      </c>
      <c r="Y733" s="156">
        <f t="shared" si="213"/>
        <v>0</v>
      </c>
      <c r="Z733" s="156">
        <f t="shared" si="213"/>
        <v>0</v>
      </c>
      <c r="AA733" s="156">
        <f t="shared" si="213"/>
        <v>0</v>
      </c>
      <c r="AB733" s="156">
        <f t="shared" si="213"/>
        <v>0</v>
      </c>
      <c r="AC733" s="156">
        <f t="shared" si="213"/>
        <v>0</v>
      </c>
      <c r="AD733" s="156">
        <f t="shared" si="213"/>
        <v>10500</v>
      </c>
      <c r="AE733" s="156">
        <f t="shared" si="213"/>
        <v>0</v>
      </c>
      <c r="AF733" s="156">
        <f t="shared" si="213"/>
        <v>0</v>
      </c>
      <c r="AG733" s="156">
        <f t="shared" si="213"/>
        <v>0</v>
      </c>
      <c r="AH733" s="156">
        <f t="shared" si="213"/>
        <v>0</v>
      </c>
      <c r="AI733" s="156">
        <f t="shared" si="213"/>
        <v>0</v>
      </c>
      <c r="AJ733" s="156">
        <f>SUM(P733:AI733)</f>
        <v>10500</v>
      </c>
      <c r="AK733" s="183">
        <f>IF((AJ733-AJ732)&lt;0,0,(AJ733-AJ732))</f>
        <v>3300</v>
      </c>
      <c r="AL733" s="183">
        <f>(K729*N729+K730*N730+K731*N731)-(K733*N733)</f>
        <v>9000</v>
      </c>
      <c r="AM733" s="212">
        <f>AK733/AL733</f>
        <v>0.36666666666666664</v>
      </c>
      <c r="AN733" s="183" t="str">
        <f>L729</f>
        <v>KWH</v>
      </c>
      <c r="AO733" s="183"/>
    </row>
    <row r="734" spans="1:41" ht="13.15" customHeight="1" thickBot="1"/>
    <row r="735" spans="1:41" ht="14.45" thickBot="1">
      <c r="A735" s="640" t="s">
        <v>498</v>
      </c>
      <c r="B735" s="641"/>
      <c r="C735" s="641"/>
      <c r="D735" s="641"/>
      <c r="E735" s="641"/>
      <c r="F735" s="641"/>
      <c r="G735" s="641"/>
      <c r="H735" s="641"/>
      <c r="I735" s="641"/>
      <c r="J735" s="641"/>
      <c r="K735" s="641"/>
      <c r="L735" s="641"/>
      <c r="M735" s="641"/>
      <c r="N735" s="642"/>
    </row>
    <row r="736" spans="1:41" ht="15">
      <c r="A736" s="164" t="s">
        <v>351</v>
      </c>
      <c r="B736" s="450">
        <v>9</v>
      </c>
      <c r="C736" s="165"/>
      <c r="D736" s="662" t="s">
        <v>272</v>
      </c>
      <c r="E736" s="663"/>
      <c r="F736" s="649"/>
      <c r="G736" s="650"/>
      <c r="H736" s="650"/>
      <c r="I736" s="650"/>
      <c r="J736" s="650"/>
      <c r="K736" s="650"/>
      <c r="L736" s="650"/>
      <c r="M736" s="650"/>
      <c r="N736" s="651"/>
    </row>
    <row r="737" spans="1:41" ht="15.6" thickBot="1">
      <c r="A737" s="163" t="s">
        <v>353</v>
      </c>
      <c r="B737" s="451">
        <v>2001</v>
      </c>
      <c r="C737" s="162"/>
      <c r="D737" s="664"/>
      <c r="E737" s="665"/>
      <c r="F737" s="652"/>
      <c r="G737" s="653"/>
      <c r="H737" s="653"/>
      <c r="I737" s="653"/>
      <c r="J737" s="653"/>
      <c r="K737" s="653"/>
      <c r="L737" s="653"/>
      <c r="M737" s="653"/>
      <c r="N737" s="654"/>
    </row>
    <row r="738" spans="1:41" ht="15.6" thickBot="1">
      <c r="A738" s="171" t="s">
        <v>355</v>
      </c>
      <c r="B738" s="172">
        <f>IF(B736-((YEAR(I1))-B737)&gt;0,(B736-((YEAR(I1))-B737)),0)</f>
        <v>0</v>
      </c>
      <c r="C738" s="173"/>
      <c r="D738" s="666"/>
      <c r="E738" s="667"/>
      <c r="F738" s="643"/>
      <c r="G738" s="644"/>
      <c r="H738" s="644"/>
      <c r="I738" s="644"/>
      <c r="J738" s="644"/>
      <c r="K738" s="644"/>
      <c r="L738" s="644"/>
      <c r="M738" s="644"/>
      <c r="N738" s="645"/>
      <c r="O738" s="640" t="str">
        <f>A735</f>
        <v>Exterior Door Frames</v>
      </c>
      <c r="P738" s="641"/>
      <c r="Q738" s="641"/>
      <c r="R738" s="641"/>
      <c r="S738" s="641"/>
      <c r="T738" s="641"/>
      <c r="U738" s="641"/>
      <c r="V738" s="641"/>
      <c r="W738" s="641"/>
      <c r="X738" s="641"/>
      <c r="Y738" s="642"/>
      <c r="Z738" s="640" t="str">
        <f>A735</f>
        <v>Exterior Door Frames</v>
      </c>
      <c r="AA738" s="641"/>
      <c r="AB738" s="641"/>
      <c r="AC738" s="641"/>
      <c r="AD738" s="641"/>
      <c r="AE738" s="641"/>
      <c r="AF738" s="641"/>
      <c r="AG738" s="641"/>
      <c r="AH738" s="641"/>
      <c r="AI738" s="641"/>
      <c r="AJ738" s="642"/>
    </row>
    <row r="739" spans="1:41">
      <c r="A739" s="646" t="s">
        <v>357</v>
      </c>
      <c r="B739" s="647"/>
      <c r="C739" s="647"/>
      <c r="D739" s="636"/>
      <c r="E739" s="636"/>
      <c r="F739" s="636"/>
      <c r="G739" s="636" t="s">
        <v>358</v>
      </c>
      <c r="H739" s="636" t="s">
        <v>359</v>
      </c>
      <c r="I739" s="636" t="s">
        <v>360</v>
      </c>
      <c r="J739" s="636" t="s">
        <v>361</v>
      </c>
      <c r="K739" s="636" t="s">
        <v>362</v>
      </c>
      <c r="L739" s="636" t="s">
        <v>363</v>
      </c>
      <c r="M739" s="636" t="s">
        <v>364</v>
      </c>
      <c r="N739" s="638" t="s">
        <v>365</v>
      </c>
      <c r="O739" s="672" t="s">
        <v>366</v>
      </c>
      <c r="P739" s="167" t="s">
        <v>367</v>
      </c>
      <c r="Q739" s="167" t="s">
        <v>368</v>
      </c>
      <c r="R739" s="167" t="s">
        <v>369</v>
      </c>
      <c r="S739" s="167" t="s">
        <v>370</v>
      </c>
      <c r="T739" s="167" t="s">
        <v>371</v>
      </c>
      <c r="U739" s="167" t="s">
        <v>372</v>
      </c>
      <c r="V739" s="167" t="s">
        <v>373</v>
      </c>
      <c r="W739" s="167" t="s">
        <v>374</v>
      </c>
      <c r="X739" s="167" t="s">
        <v>375</v>
      </c>
      <c r="Y739" s="168" t="s">
        <v>376</v>
      </c>
      <c r="Z739" s="178" t="s">
        <v>377</v>
      </c>
      <c r="AA739" s="179" t="s">
        <v>378</v>
      </c>
      <c r="AB739" s="179" t="s">
        <v>379</v>
      </c>
      <c r="AC739" s="179" t="s">
        <v>380</v>
      </c>
      <c r="AD739" s="179" t="s">
        <v>381</v>
      </c>
      <c r="AE739" s="179" t="s">
        <v>382</v>
      </c>
      <c r="AF739" s="179" t="s">
        <v>383</v>
      </c>
      <c r="AG739" s="179" t="s">
        <v>384</v>
      </c>
      <c r="AH739" s="179" t="s">
        <v>385</v>
      </c>
      <c r="AI739" s="180" t="s">
        <v>386</v>
      </c>
      <c r="AJ739" s="674" t="s">
        <v>387</v>
      </c>
    </row>
    <row r="740" spans="1:41">
      <c r="A740" s="648"/>
      <c r="B740" s="637"/>
      <c r="C740" s="637"/>
      <c r="D740" s="637"/>
      <c r="E740" s="637"/>
      <c r="F740" s="637"/>
      <c r="G740" s="637"/>
      <c r="H740" s="637"/>
      <c r="I740" s="637"/>
      <c r="J740" s="637"/>
      <c r="K740" s="637"/>
      <c r="L740" s="637"/>
      <c r="M740" s="637"/>
      <c r="N740" s="639"/>
      <c r="O740" s="673"/>
      <c r="P740" s="166">
        <f>YEAR($I$1)+1</f>
        <v>2011</v>
      </c>
      <c r="Q740" s="166">
        <f>YEAR($I$1)+2</f>
        <v>2012</v>
      </c>
      <c r="R740" s="166">
        <f>YEAR($I$1)+3</f>
        <v>2013</v>
      </c>
      <c r="S740" s="166">
        <f>YEAR($I$1)+4</f>
        <v>2014</v>
      </c>
      <c r="T740" s="166">
        <f>YEAR($I$1)+5</f>
        <v>2015</v>
      </c>
      <c r="U740" s="166">
        <f>YEAR($I$1)+6</f>
        <v>2016</v>
      </c>
      <c r="V740" s="166">
        <f>YEAR($I$1)+7</f>
        <v>2017</v>
      </c>
      <c r="W740" s="166">
        <f>YEAR($I$1)+8</f>
        <v>2018</v>
      </c>
      <c r="X740" s="166">
        <f>YEAR($I$1)+9</f>
        <v>2019</v>
      </c>
      <c r="Y740" s="169">
        <f>YEAR($I$1)+10</f>
        <v>2020</v>
      </c>
      <c r="Z740" s="174">
        <f>YEAR($I$1)+11</f>
        <v>2021</v>
      </c>
      <c r="AA740" s="166">
        <f>YEAR($I$1)+12</f>
        <v>2022</v>
      </c>
      <c r="AB740" s="166">
        <f>YEAR($I$1)+13</f>
        <v>2023</v>
      </c>
      <c r="AC740" s="166">
        <f>YEAR($I$1)+14</f>
        <v>2024</v>
      </c>
      <c r="AD740" s="166">
        <f>YEAR($I$1)+15</f>
        <v>2025</v>
      </c>
      <c r="AE740" s="166">
        <f>YEAR($I$1)+16</f>
        <v>2026</v>
      </c>
      <c r="AF740" s="166">
        <f>YEAR($I$1)+17</f>
        <v>2027</v>
      </c>
      <c r="AG740" s="166">
        <f>YEAR($I$1)+18</f>
        <v>2028</v>
      </c>
      <c r="AH740" s="166">
        <f>YEAR($I$1)+19</f>
        <v>2029</v>
      </c>
      <c r="AI740" s="175">
        <f>YEAR($I$1)+20</f>
        <v>2030</v>
      </c>
      <c r="AJ740" s="675"/>
    </row>
    <row r="741" spans="1:41" hidden="1">
      <c r="A741" s="623" t="str">
        <f>"Existing "&amp;A735</f>
        <v>Existing Exterior Door Frames</v>
      </c>
      <c r="B741" s="624"/>
      <c r="C741" s="624"/>
      <c r="D741" s="624"/>
      <c r="E741" s="624"/>
      <c r="F741" s="624"/>
      <c r="G741" s="170">
        <v>1</v>
      </c>
      <c r="H741" s="154" t="s">
        <v>339</v>
      </c>
      <c r="I741" s="155">
        <v>1265</v>
      </c>
      <c r="J741" s="156">
        <f>G741*I741</f>
        <v>1265</v>
      </c>
      <c r="K741" s="625" t="s">
        <v>390</v>
      </c>
      <c r="L741" s="626"/>
      <c r="M741" s="659" t="str">
        <f>IF(OR(ISERROR(B737+B736*(1-(Controls!$B$28))),(B737+B736*(1-(Controls!$B$28)))=0),"",IF((B737+B736*(1-(Controls!$B$28)))&lt;=StartInput!$F$25,"Replace","Evaluate"))</f>
        <v>Replace</v>
      </c>
      <c r="N741" s="631" t="s">
        <v>205</v>
      </c>
      <c r="O741" s="159">
        <f>IF($B$738=0,J741,0)</f>
        <v>1265</v>
      </c>
      <c r="P741" s="156">
        <f t="shared" ref="P741:AI741" si="214">IF(OR(($B$738+YEAR($I$1))=P740,($B$736+$B$738+YEAR($I$1))=P740,($B$736*2+$B$738+YEAR($I$1))=P740,($B$736*3+$B$738+YEAR($I$1))=P740,($B$736*4+$B$738+YEAR($I$1))=P740,($B$736*5+$B$738+YEAR($I$1))=P740),$G$741*$I$741,0)</f>
        <v>0</v>
      </c>
      <c r="Q741" s="156">
        <f t="shared" si="214"/>
        <v>0</v>
      </c>
      <c r="R741" s="156">
        <f t="shared" si="214"/>
        <v>0</v>
      </c>
      <c r="S741" s="156">
        <f t="shared" si="214"/>
        <v>0</v>
      </c>
      <c r="T741" s="156">
        <f t="shared" si="214"/>
        <v>0</v>
      </c>
      <c r="U741" s="156">
        <f t="shared" si="214"/>
        <v>0</v>
      </c>
      <c r="V741" s="156">
        <f t="shared" si="214"/>
        <v>0</v>
      </c>
      <c r="W741" s="156">
        <f t="shared" si="214"/>
        <v>0</v>
      </c>
      <c r="X741" s="156">
        <f t="shared" si="214"/>
        <v>1265</v>
      </c>
      <c r="Y741" s="156">
        <f t="shared" si="214"/>
        <v>0</v>
      </c>
      <c r="Z741" s="156">
        <f t="shared" si="214"/>
        <v>0</v>
      </c>
      <c r="AA741" s="156">
        <f t="shared" si="214"/>
        <v>0</v>
      </c>
      <c r="AB741" s="156">
        <f t="shared" si="214"/>
        <v>0</v>
      </c>
      <c r="AC741" s="156">
        <f t="shared" si="214"/>
        <v>0</v>
      </c>
      <c r="AD741" s="156">
        <f t="shared" si="214"/>
        <v>0</v>
      </c>
      <c r="AE741" s="156">
        <f t="shared" si="214"/>
        <v>0</v>
      </c>
      <c r="AF741" s="156">
        <f t="shared" si="214"/>
        <v>0</v>
      </c>
      <c r="AG741" s="156">
        <f t="shared" si="214"/>
        <v>1265</v>
      </c>
      <c r="AH741" s="156">
        <f t="shared" si="214"/>
        <v>0</v>
      </c>
      <c r="AI741" s="156">
        <f t="shared" si="214"/>
        <v>0</v>
      </c>
      <c r="AJ741" s="156">
        <f>SUM(P741:AI741)</f>
        <v>2530</v>
      </c>
    </row>
    <row r="742" spans="1:41">
      <c r="A742" s="623" t="str">
        <f>"Standard "&amp;A735</f>
        <v>Standard Exterior Door Frames</v>
      </c>
      <c r="B742" s="624"/>
      <c r="C742" s="624"/>
      <c r="D742" s="624"/>
      <c r="E742" s="624"/>
      <c r="F742" s="624"/>
      <c r="G742" s="452">
        <v>1</v>
      </c>
      <c r="H742" s="459" t="s">
        <v>339</v>
      </c>
      <c r="I742" s="454">
        <v>1265</v>
      </c>
      <c r="J742" s="156">
        <f>G742*I742</f>
        <v>1265</v>
      </c>
      <c r="K742" s="627"/>
      <c r="L742" s="628"/>
      <c r="M742" s="660"/>
      <c r="N742" s="632"/>
      <c r="O742" s="159">
        <f>IF($B$738=0,J742,0)</f>
        <v>1265</v>
      </c>
      <c r="P742" s="156">
        <f t="shared" ref="P742:AI742" si="215">IF(OR(($B$738+YEAR($I$1))=P740,($B$736+$B$738+YEAR($I$1))=P740,($B$736*2+$B$738+YEAR($I$1))=P740,($B$736*3+$B$738+YEAR($I$1))=P740,($B$736*4+$B$738+YEAR($I$1))=P740,($B$736*5+$B$738+YEAR($I$1))=P740),$G$742*$I$742,0)</f>
        <v>0</v>
      </c>
      <c r="Q742" s="156">
        <f t="shared" si="215"/>
        <v>0</v>
      </c>
      <c r="R742" s="156">
        <f t="shared" si="215"/>
        <v>0</v>
      </c>
      <c r="S742" s="156">
        <f t="shared" si="215"/>
        <v>0</v>
      </c>
      <c r="T742" s="156">
        <f t="shared" si="215"/>
        <v>0</v>
      </c>
      <c r="U742" s="156">
        <f t="shared" si="215"/>
        <v>0</v>
      </c>
      <c r="V742" s="156">
        <f t="shared" si="215"/>
        <v>0</v>
      </c>
      <c r="W742" s="156">
        <f t="shared" si="215"/>
        <v>0</v>
      </c>
      <c r="X742" s="156">
        <f t="shared" si="215"/>
        <v>1265</v>
      </c>
      <c r="Y742" s="156">
        <f t="shared" si="215"/>
        <v>0</v>
      </c>
      <c r="Z742" s="156">
        <f t="shared" si="215"/>
        <v>0</v>
      </c>
      <c r="AA742" s="156">
        <f t="shared" si="215"/>
        <v>0</v>
      </c>
      <c r="AB742" s="156">
        <f t="shared" si="215"/>
        <v>0</v>
      </c>
      <c r="AC742" s="156">
        <f t="shared" si="215"/>
        <v>0</v>
      </c>
      <c r="AD742" s="156">
        <f t="shared" si="215"/>
        <v>0</v>
      </c>
      <c r="AE742" s="156">
        <f t="shared" si="215"/>
        <v>0</v>
      </c>
      <c r="AF742" s="156">
        <f t="shared" si="215"/>
        <v>0</v>
      </c>
      <c r="AG742" s="156">
        <f t="shared" si="215"/>
        <v>1265</v>
      </c>
      <c r="AH742" s="156">
        <f t="shared" si="215"/>
        <v>0</v>
      </c>
      <c r="AI742" s="156">
        <f t="shared" si="215"/>
        <v>0</v>
      </c>
      <c r="AJ742" s="156">
        <f>SUM(P742:AI742)</f>
        <v>2530</v>
      </c>
      <c r="AK742" s="148" t="s">
        <v>391</v>
      </c>
    </row>
    <row r="743" spans="1:41" ht="13.15" customHeight="1" thickBot="1">
      <c r="A743" s="634" t="str">
        <f>"Green Replacement "&amp;A735</f>
        <v>Green Replacement Exterior Door Frames</v>
      </c>
      <c r="B743" s="635"/>
      <c r="C743" s="635"/>
      <c r="D743" s="635"/>
      <c r="E743" s="635"/>
      <c r="F743" s="635"/>
      <c r="G743" s="202">
        <f>G742</f>
        <v>1</v>
      </c>
      <c r="H743" s="204" t="str">
        <f>H742</f>
        <v>LUMP SUM</v>
      </c>
      <c r="I743" s="455">
        <v>1765</v>
      </c>
      <c r="J743" s="161">
        <f>G743*I743</f>
        <v>1765</v>
      </c>
      <c r="K743" s="629"/>
      <c r="L743" s="630"/>
      <c r="M743" s="661"/>
      <c r="N743" s="633"/>
      <c r="O743" s="159">
        <f>IF($B$738=0,J743,0)</f>
        <v>1765</v>
      </c>
      <c r="P743" s="156">
        <f t="shared" ref="P743:AI743" si="216">IF(OR(($B$738+YEAR($I$1))=P740,($B$736+$B$738+YEAR($I$1))=P740,($B$736*2+$B$738+YEAR($I$1))=P740,($B$736*3+$B$738+YEAR($I$1))=P740,($B$736*4+$B$738+YEAR($I$1))=P740,($B$736*5+$B$738+YEAR($I$1))=P740),$G$743*$I$743,0)</f>
        <v>0</v>
      </c>
      <c r="Q743" s="156">
        <f t="shared" si="216"/>
        <v>0</v>
      </c>
      <c r="R743" s="156">
        <f t="shared" si="216"/>
        <v>0</v>
      </c>
      <c r="S743" s="156">
        <f t="shared" si="216"/>
        <v>0</v>
      </c>
      <c r="T743" s="156">
        <f t="shared" si="216"/>
        <v>0</v>
      </c>
      <c r="U743" s="156">
        <f t="shared" si="216"/>
        <v>0</v>
      </c>
      <c r="V743" s="156">
        <f t="shared" si="216"/>
        <v>0</v>
      </c>
      <c r="W743" s="156">
        <f t="shared" si="216"/>
        <v>0</v>
      </c>
      <c r="X743" s="156">
        <f t="shared" si="216"/>
        <v>1765</v>
      </c>
      <c r="Y743" s="156">
        <f t="shared" si="216"/>
        <v>0</v>
      </c>
      <c r="Z743" s="156">
        <f t="shared" si="216"/>
        <v>0</v>
      </c>
      <c r="AA743" s="156">
        <f t="shared" si="216"/>
        <v>0</v>
      </c>
      <c r="AB743" s="156">
        <f t="shared" si="216"/>
        <v>0</v>
      </c>
      <c r="AC743" s="156">
        <f t="shared" si="216"/>
        <v>0</v>
      </c>
      <c r="AD743" s="156">
        <f t="shared" si="216"/>
        <v>0</v>
      </c>
      <c r="AE743" s="156">
        <f t="shared" si="216"/>
        <v>0</v>
      </c>
      <c r="AF743" s="156">
        <f t="shared" si="216"/>
        <v>0</v>
      </c>
      <c r="AG743" s="156">
        <f t="shared" si="216"/>
        <v>1765</v>
      </c>
      <c r="AH743" s="156">
        <f t="shared" si="216"/>
        <v>0</v>
      </c>
      <c r="AI743" s="156">
        <f t="shared" si="216"/>
        <v>0</v>
      </c>
      <c r="AJ743" s="156">
        <f>SUM(P743:AI743)</f>
        <v>3530</v>
      </c>
      <c r="AK743" s="183">
        <f>IF((AJ743-AJ742)&lt;0,0,(AJ743-AJ742))</f>
        <v>1000</v>
      </c>
      <c r="AL743" s="183"/>
      <c r="AM743" s="183"/>
      <c r="AN743" s="183"/>
      <c r="AO743" s="183"/>
    </row>
    <row r="744" spans="1:41" ht="14.45" thickBot="1"/>
    <row r="745" spans="1:41" ht="14.45" thickBot="1">
      <c r="A745" s="640" t="s">
        <v>499</v>
      </c>
      <c r="B745" s="641"/>
      <c r="C745" s="641"/>
      <c r="D745" s="641"/>
      <c r="E745" s="641"/>
      <c r="F745" s="641"/>
      <c r="G745" s="641"/>
      <c r="H745" s="641"/>
      <c r="I745" s="641"/>
      <c r="J745" s="641"/>
      <c r="K745" s="641"/>
      <c r="L745" s="641"/>
      <c r="M745" s="641"/>
      <c r="N745" s="642"/>
    </row>
    <row r="746" spans="1:41" ht="15">
      <c r="A746" s="164" t="s">
        <v>351</v>
      </c>
      <c r="B746" s="450">
        <v>10</v>
      </c>
      <c r="C746" s="165"/>
      <c r="D746" s="662" t="s">
        <v>272</v>
      </c>
      <c r="E746" s="663"/>
      <c r="F746" s="649"/>
      <c r="G746" s="650"/>
      <c r="H746" s="650"/>
      <c r="I746" s="650"/>
      <c r="J746" s="650"/>
      <c r="K746" s="650"/>
      <c r="L746" s="650"/>
      <c r="M746" s="650"/>
      <c r="N746" s="651"/>
    </row>
    <row r="747" spans="1:41" ht="15.6" thickBot="1">
      <c r="A747" s="163" t="s">
        <v>353</v>
      </c>
      <c r="B747" s="451">
        <v>2001</v>
      </c>
      <c r="C747" s="162"/>
      <c r="D747" s="664"/>
      <c r="E747" s="665"/>
      <c r="F747" s="652"/>
      <c r="G747" s="653"/>
      <c r="H747" s="653"/>
      <c r="I747" s="653"/>
      <c r="J747" s="653"/>
      <c r="K747" s="653"/>
      <c r="L747" s="653"/>
      <c r="M747" s="653"/>
      <c r="N747" s="654"/>
    </row>
    <row r="748" spans="1:41" ht="15.6" thickBot="1">
      <c r="A748" s="171" t="s">
        <v>355</v>
      </c>
      <c r="B748" s="172">
        <f>IF(B746-((YEAR(I1))-B747)&gt;0,(B746-((YEAR(I1))-B747)),0)</f>
        <v>1</v>
      </c>
      <c r="C748" s="173"/>
      <c r="D748" s="666"/>
      <c r="E748" s="667"/>
      <c r="F748" s="643"/>
      <c r="G748" s="644"/>
      <c r="H748" s="644"/>
      <c r="I748" s="644"/>
      <c r="J748" s="644"/>
      <c r="K748" s="644"/>
      <c r="L748" s="644"/>
      <c r="M748" s="644"/>
      <c r="N748" s="645"/>
      <c r="O748" s="640" t="str">
        <f>A745</f>
        <v>Patio Doors</v>
      </c>
      <c r="P748" s="641"/>
      <c r="Q748" s="641"/>
      <c r="R748" s="641"/>
      <c r="S748" s="641"/>
      <c r="T748" s="641"/>
      <c r="U748" s="641"/>
      <c r="V748" s="641"/>
      <c r="W748" s="641"/>
      <c r="X748" s="641"/>
      <c r="Y748" s="642"/>
      <c r="Z748" s="640" t="str">
        <f>A745</f>
        <v>Patio Doors</v>
      </c>
      <c r="AA748" s="641"/>
      <c r="AB748" s="641"/>
      <c r="AC748" s="641"/>
      <c r="AD748" s="641"/>
      <c r="AE748" s="641"/>
      <c r="AF748" s="641"/>
      <c r="AG748" s="641"/>
      <c r="AH748" s="641"/>
      <c r="AI748" s="641"/>
      <c r="AJ748" s="642"/>
    </row>
    <row r="749" spans="1:41">
      <c r="A749" s="646" t="s">
        <v>357</v>
      </c>
      <c r="B749" s="647"/>
      <c r="C749" s="647"/>
      <c r="D749" s="636"/>
      <c r="E749" s="636"/>
      <c r="F749" s="636"/>
      <c r="G749" s="636" t="s">
        <v>358</v>
      </c>
      <c r="H749" s="636" t="s">
        <v>359</v>
      </c>
      <c r="I749" s="636" t="s">
        <v>360</v>
      </c>
      <c r="J749" s="636" t="s">
        <v>361</v>
      </c>
      <c r="K749" s="636" t="s">
        <v>362</v>
      </c>
      <c r="L749" s="636" t="s">
        <v>363</v>
      </c>
      <c r="M749" s="636" t="s">
        <v>364</v>
      </c>
      <c r="N749" s="638" t="s">
        <v>365</v>
      </c>
      <c r="O749" s="672" t="s">
        <v>366</v>
      </c>
      <c r="P749" s="167" t="s">
        <v>367</v>
      </c>
      <c r="Q749" s="167" t="s">
        <v>368</v>
      </c>
      <c r="R749" s="167" t="s">
        <v>369</v>
      </c>
      <c r="S749" s="167" t="s">
        <v>370</v>
      </c>
      <c r="T749" s="167" t="s">
        <v>371</v>
      </c>
      <c r="U749" s="167" t="s">
        <v>372</v>
      </c>
      <c r="V749" s="167" t="s">
        <v>373</v>
      </c>
      <c r="W749" s="167" t="s">
        <v>374</v>
      </c>
      <c r="X749" s="167" t="s">
        <v>375</v>
      </c>
      <c r="Y749" s="168" t="s">
        <v>376</v>
      </c>
      <c r="Z749" s="178" t="s">
        <v>377</v>
      </c>
      <c r="AA749" s="179" t="s">
        <v>378</v>
      </c>
      <c r="AB749" s="179" t="s">
        <v>379</v>
      </c>
      <c r="AC749" s="179" t="s">
        <v>380</v>
      </c>
      <c r="AD749" s="179" t="s">
        <v>381</v>
      </c>
      <c r="AE749" s="179" t="s">
        <v>382</v>
      </c>
      <c r="AF749" s="179" t="s">
        <v>383</v>
      </c>
      <c r="AG749" s="179" t="s">
        <v>384</v>
      </c>
      <c r="AH749" s="179" t="s">
        <v>385</v>
      </c>
      <c r="AI749" s="180" t="s">
        <v>386</v>
      </c>
      <c r="AJ749" s="674" t="s">
        <v>387</v>
      </c>
    </row>
    <row r="750" spans="1:41">
      <c r="A750" s="648"/>
      <c r="B750" s="637"/>
      <c r="C750" s="637"/>
      <c r="D750" s="637"/>
      <c r="E750" s="637"/>
      <c r="F750" s="637"/>
      <c r="G750" s="637"/>
      <c r="H750" s="637"/>
      <c r="I750" s="637"/>
      <c r="J750" s="637"/>
      <c r="K750" s="637"/>
      <c r="L750" s="637"/>
      <c r="M750" s="637"/>
      <c r="N750" s="639"/>
      <c r="O750" s="673"/>
      <c r="P750" s="166">
        <f>YEAR($I$1)+1</f>
        <v>2011</v>
      </c>
      <c r="Q750" s="166">
        <f>YEAR($I$1)+2</f>
        <v>2012</v>
      </c>
      <c r="R750" s="166">
        <f>YEAR($I$1)+3</f>
        <v>2013</v>
      </c>
      <c r="S750" s="166">
        <f>YEAR($I$1)+4</f>
        <v>2014</v>
      </c>
      <c r="T750" s="166">
        <f>YEAR($I$1)+5</f>
        <v>2015</v>
      </c>
      <c r="U750" s="166">
        <f>YEAR($I$1)+6</f>
        <v>2016</v>
      </c>
      <c r="V750" s="166">
        <f>YEAR($I$1)+7</f>
        <v>2017</v>
      </c>
      <c r="W750" s="166">
        <f>YEAR($I$1)+8</f>
        <v>2018</v>
      </c>
      <c r="X750" s="166">
        <f>YEAR($I$1)+9</f>
        <v>2019</v>
      </c>
      <c r="Y750" s="169">
        <f>YEAR($I$1)+10</f>
        <v>2020</v>
      </c>
      <c r="Z750" s="174">
        <f>YEAR($I$1)+11</f>
        <v>2021</v>
      </c>
      <c r="AA750" s="166">
        <f>YEAR($I$1)+12</f>
        <v>2022</v>
      </c>
      <c r="AB750" s="166">
        <f>YEAR($I$1)+13</f>
        <v>2023</v>
      </c>
      <c r="AC750" s="166">
        <f>YEAR($I$1)+14</f>
        <v>2024</v>
      </c>
      <c r="AD750" s="166">
        <f>YEAR($I$1)+15</f>
        <v>2025</v>
      </c>
      <c r="AE750" s="166">
        <f>YEAR($I$1)+16</f>
        <v>2026</v>
      </c>
      <c r="AF750" s="166">
        <f>YEAR($I$1)+17</f>
        <v>2027</v>
      </c>
      <c r="AG750" s="166">
        <f>YEAR($I$1)+18</f>
        <v>2028</v>
      </c>
      <c r="AH750" s="166">
        <f>YEAR($I$1)+19</f>
        <v>2029</v>
      </c>
      <c r="AI750" s="175">
        <f>YEAR($I$1)+20</f>
        <v>2030</v>
      </c>
      <c r="AJ750" s="675"/>
    </row>
    <row r="751" spans="1:41" hidden="1">
      <c r="A751" s="623" t="str">
        <f>"Existing "&amp;A745</f>
        <v>Existing Patio Doors</v>
      </c>
      <c r="B751" s="624"/>
      <c r="C751" s="624"/>
      <c r="D751" s="624"/>
      <c r="E751" s="624"/>
      <c r="F751" s="624"/>
      <c r="G751" s="170">
        <v>1</v>
      </c>
      <c r="H751" s="154" t="s">
        <v>339</v>
      </c>
      <c r="I751" s="155">
        <v>3560</v>
      </c>
      <c r="J751" s="156">
        <f>G751*I751</f>
        <v>3560</v>
      </c>
      <c r="K751" s="625" t="s">
        <v>390</v>
      </c>
      <c r="L751" s="626"/>
      <c r="M751" s="659" t="str">
        <f>IF(OR(ISERROR(B747+B746*(1-(Controls!$B$28))),(B747+B746*(1-(Controls!$B$28)))=0),"",IF((B747+B746*(1-(Controls!$B$28)))&lt;=StartInput!$F$25,"Replace","Evaluate"))</f>
        <v>Replace</v>
      </c>
      <c r="N751" s="631" t="s">
        <v>205</v>
      </c>
      <c r="O751" s="159">
        <f>IF($B$748=0,J751,0)</f>
        <v>0</v>
      </c>
      <c r="P751" s="156">
        <f t="shared" ref="P751:AI751" si="217">IF(OR(($B$748+YEAR($I$1))=P750,($B$746+$B$748+YEAR($I$1))=P750,($B$746*2+$B$748+YEAR($I$1))=P750,($B$746*3+$B$748+YEAR($I$1))=P750,($B$746*4+$B$748+YEAR($I$1))=P750,($B$746*5+$B$748+YEAR($I$1))=P750),$G$751*$I$751,0)</f>
        <v>3560</v>
      </c>
      <c r="Q751" s="156">
        <f t="shared" si="217"/>
        <v>0</v>
      </c>
      <c r="R751" s="156">
        <f t="shared" si="217"/>
        <v>0</v>
      </c>
      <c r="S751" s="156">
        <f t="shared" si="217"/>
        <v>0</v>
      </c>
      <c r="T751" s="156">
        <f t="shared" si="217"/>
        <v>0</v>
      </c>
      <c r="U751" s="156">
        <f t="shared" si="217"/>
        <v>0</v>
      </c>
      <c r="V751" s="156">
        <f t="shared" si="217"/>
        <v>0</v>
      </c>
      <c r="W751" s="156">
        <f t="shared" si="217"/>
        <v>0</v>
      </c>
      <c r="X751" s="156">
        <f t="shared" si="217"/>
        <v>0</v>
      </c>
      <c r="Y751" s="156">
        <f t="shared" si="217"/>
        <v>0</v>
      </c>
      <c r="Z751" s="156">
        <f t="shared" si="217"/>
        <v>3560</v>
      </c>
      <c r="AA751" s="156">
        <f t="shared" si="217"/>
        <v>0</v>
      </c>
      <c r="AB751" s="156">
        <f t="shared" si="217"/>
        <v>0</v>
      </c>
      <c r="AC751" s="156">
        <f t="shared" si="217"/>
        <v>0</v>
      </c>
      <c r="AD751" s="156">
        <f t="shared" si="217"/>
        <v>0</v>
      </c>
      <c r="AE751" s="156">
        <f t="shared" si="217"/>
        <v>0</v>
      </c>
      <c r="AF751" s="156">
        <f t="shared" si="217"/>
        <v>0</v>
      </c>
      <c r="AG751" s="156">
        <f t="shared" si="217"/>
        <v>0</v>
      </c>
      <c r="AH751" s="156">
        <f t="shared" si="217"/>
        <v>0</v>
      </c>
      <c r="AI751" s="156">
        <f t="shared" si="217"/>
        <v>0</v>
      </c>
      <c r="AJ751" s="156">
        <f>SUM(P751:AI751)</f>
        <v>7120</v>
      </c>
    </row>
    <row r="752" spans="1:41">
      <c r="A752" s="623" t="str">
        <f>"Standard "&amp;A745</f>
        <v>Standard Patio Doors</v>
      </c>
      <c r="B752" s="624"/>
      <c r="C752" s="624"/>
      <c r="D752" s="624"/>
      <c r="E752" s="624"/>
      <c r="F752" s="624"/>
      <c r="G752" s="452">
        <v>1</v>
      </c>
      <c r="H752" s="459" t="s">
        <v>339</v>
      </c>
      <c r="I752" s="454">
        <v>3560</v>
      </c>
      <c r="J752" s="156">
        <f>G752*I752</f>
        <v>3560</v>
      </c>
      <c r="K752" s="627"/>
      <c r="L752" s="628"/>
      <c r="M752" s="660"/>
      <c r="N752" s="632"/>
      <c r="O752" s="159">
        <f>IF($B$748=0,J752,0)</f>
        <v>0</v>
      </c>
      <c r="P752" s="156">
        <f t="shared" ref="P752:AI752" si="218">IF(OR(($B$748+YEAR($I$1))=P750,($B$746+$B$748+YEAR($I$1))=P750,($B$746*2+$B$748+YEAR($I$1))=P750,($B$746*3+$B$748+YEAR($I$1))=P750,($B$746*4+$B$748+YEAR($I$1))=P750,($B$746*5+$B$748+YEAR($I$1))=P750),$G$752*$I$752,0)</f>
        <v>3560</v>
      </c>
      <c r="Q752" s="156">
        <f t="shared" si="218"/>
        <v>0</v>
      </c>
      <c r="R752" s="156">
        <f t="shared" si="218"/>
        <v>0</v>
      </c>
      <c r="S752" s="156">
        <f t="shared" si="218"/>
        <v>0</v>
      </c>
      <c r="T752" s="156">
        <f t="shared" si="218"/>
        <v>0</v>
      </c>
      <c r="U752" s="156">
        <f t="shared" si="218"/>
        <v>0</v>
      </c>
      <c r="V752" s="156">
        <f t="shared" si="218"/>
        <v>0</v>
      </c>
      <c r="W752" s="156">
        <f t="shared" si="218"/>
        <v>0</v>
      </c>
      <c r="X752" s="156">
        <f t="shared" si="218"/>
        <v>0</v>
      </c>
      <c r="Y752" s="156">
        <f t="shared" si="218"/>
        <v>0</v>
      </c>
      <c r="Z752" s="156">
        <f t="shared" si="218"/>
        <v>3560</v>
      </c>
      <c r="AA752" s="156">
        <f t="shared" si="218"/>
        <v>0</v>
      </c>
      <c r="AB752" s="156">
        <f t="shared" si="218"/>
        <v>0</v>
      </c>
      <c r="AC752" s="156">
        <f t="shared" si="218"/>
        <v>0</v>
      </c>
      <c r="AD752" s="156">
        <f t="shared" si="218"/>
        <v>0</v>
      </c>
      <c r="AE752" s="156">
        <f t="shared" si="218"/>
        <v>0</v>
      </c>
      <c r="AF752" s="156">
        <f t="shared" si="218"/>
        <v>0</v>
      </c>
      <c r="AG752" s="156">
        <f t="shared" si="218"/>
        <v>0</v>
      </c>
      <c r="AH752" s="156">
        <f t="shared" si="218"/>
        <v>0</v>
      </c>
      <c r="AI752" s="156">
        <f t="shared" si="218"/>
        <v>0</v>
      </c>
      <c r="AJ752" s="156">
        <f>SUM(P752:AI752)</f>
        <v>7120</v>
      </c>
      <c r="AK752" s="148" t="s">
        <v>391</v>
      </c>
    </row>
    <row r="753" spans="1:41" ht="14.45" thickBot="1">
      <c r="A753" s="634" t="str">
        <f>"Green Replacement "&amp;A745</f>
        <v>Green Replacement Patio Doors</v>
      </c>
      <c r="B753" s="635"/>
      <c r="C753" s="635"/>
      <c r="D753" s="635"/>
      <c r="E753" s="635"/>
      <c r="F753" s="635"/>
      <c r="G753" s="202">
        <f>G752</f>
        <v>1</v>
      </c>
      <c r="H753" s="204" t="str">
        <f>H752</f>
        <v>LUMP SUM</v>
      </c>
      <c r="I753" s="455">
        <v>4670</v>
      </c>
      <c r="J753" s="161">
        <f>G753*I753</f>
        <v>4670</v>
      </c>
      <c r="K753" s="629"/>
      <c r="L753" s="630"/>
      <c r="M753" s="661"/>
      <c r="N753" s="633"/>
      <c r="O753" s="159">
        <f>IF($B$748=0,J753,0)</f>
        <v>0</v>
      </c>
      <c r="P753" s="156">
        <f t="shared" ref="P753:AI753" si="219">IF(OR(($B$748+YEAR($I$1))=P750,($B$746+$B$748+YEAR($I$1))=P750,($B$746*2+$B$748+YEAR($I$1))=P750,($B$746*3+$B$748+YEAR($I$1))=P750,($B$746*4+$B$748+YEAR($I$1))=P750,($B$746*5+$B$748+YEAR($I$1))=P750),$G$753*$I$753,0)</f>
        <v>4670</v>
      </c>
      <c r="Q753" s="156">
        <f t="shared" si="219"/>
        <v>0</v>
      </c>
      <c r="R753" s="156">
        <f t="shared" si="219"/>
        <v>0</v>
      </c>
      <c r="S753" s="156">
        <f t="shared" si="219"/>
        <v>0</v>
      </c>
      <c r="T753" s="156">
        <f t="shared" si="219"/>
        <v>0</v>
      </c>
      <c r="U753" s="156">
        <f t="shared" si="219"/>
        <v>0</v>
      </c>
      <c r="V753" s="156">
        <f t="shared" si="219"/>
        <v>0</v>
      </c>
      <c r="W753" s="156">
        <f t="shared" si="219"/>
        <v>0</v>
      </c>
      <c r="X753" s="156">
        <f t="shared" si="219"/>
        <v>0</v>
      </c>
      <c r="Y753" s="156">
        <f t="shared" si="219"/>
        <v>0</v>
      </c>
      <c r="Z753" s="156">
        <f t="shared" si="219"/>
        <v>4670</v>
      </c>
      <c r="AA753" s="156">
        <f t="shared" si="219"/>
        <v>0</v>
      </c>
      <c r="AB753" s="156">
        <f t="shared" si="219"/>
        <v>0</v>
      </c>
      <c r="AC753" s="156">
        <f t="shared" si="219"/>
        <v>0</v>
      </c>
      <c r="AD753" s="156">
        <f t="shared" si="219"/>
        <v>0</v>
      </c>
      <c r="AE753" s="156">
        <f t="shared" si="219"/>
        <v>0</v>
      </c>
      <c r="AF753" s="156">
        <f t="shared" si="219"/>
        <v>0</v>
      </c>
      <c r="AG753" s="156">
        <f t="shared" si="219"/>
        <v>0</v>
      </c>
      <c r="AH753" s="156">
        <f t="shared" si="219"/>
        <v>0</v>
      </c>
      <c r="AI753" s="156">
        <f t="shared" si="219"/>
        <v>0</v>
      </c>
      <c r="AJ753" s="156">
        <f>SUM(P753:AI753)</f>
        <v>9340</v>
      </c>
      <c r="AK753" s="183">
        <f>IF((AJ753-AJ752)&lt;0,0,(AJ753-AJ752))</f>
        <v>2220</v>
      </c>
      <c r="AL753" s="183"/>
      <c r="AM753" s="183"/>
      <c r="AN753" s="183"/>
      <c r="AO753" s="183"/>
    </row>
    <row r="754" spans="1:41" ht="13.15" customHeight="1" thickBot="1"/>
    <row r="755" spans="1:41" ht="14.45" thickBot="1">
      <c r="A755" s="689" t="s">
        <v>500</v>
      </c>
      <c r="B755" s="690"/>
      <c r="C755" s="690"/>
      <c r="D755" s="690"/>
      <c r="E755" s="690"/>
      <c r="F755" s="690"/>
      <c r="G755" s="690"/>
      <c r="H755" s="690"/>
      <c r="I755" s="690"/>
      <c r="J755" s="690"/>
      <c r="K755" s="690"/>
      <c r="L755" s="690"/>
      <c r="M755" s="690"/>
      <c r="N755" s="691"/>
    </row>
    <row r="756" spans="1:41" ht="15">
      <c r="A756" s="164" t="s">
        <v>351</v>
      </c>
      <c r="B756" s="450">
        <v>15</v>
      </c>
      <c r="C756" s="165"/>
      <c r="D756" s="662" t="s">
        <v>272</v>
      </c>
      <c r="E756" s="663"/>
      <c r="F756" s="649"/>
      <c r="G756" s="650"/>
      <c r="H756" s="650"/>
      <c r="I756" s="650"/>
      <c r="J756" s="650"/>
      <c r="K756" s="650"/>
      <c r="L756" s="650"/>
      <c r="M756" s="650"/>
      <c r="N756" s="651"/>
    </row>
    <row r="757" spans="1:41" ht="15">
      <c r="A757" s="445" t="s">
        <v>414</v>
      </c>
      <c r="B757" s="457">
        <v>2007</v>
      </c>
      <c r="C757" s="162"/>
      <c r="D757" s="664"/>
      <c r="E757" s="665"/>
      <c r="F757" s="652"/>
      <c r="G757" s="653"/>
      <c r="H757" s="653"/>
      <c r="I757" s="653"/>
      <c r="J757" s="653"/>
      <c r="K757" s="653"/>
      <c r="L757" s="653"/>
      <c r="M757" s="653"/>
      <c r="N757" s="654"/>
    </row>
    <row r="758" spans="1:41">
      <c r="A758" s="163" t="s">
        <v>416</v>
      </c>
      <c r="B758" s="451">
        <v>2006</v>
      </c>
      <c r="C758" s="162"/>
      <c r="D758" s="664"/>
      <c r="E758" s="665"/>
      <c r="F758" s="652"/>
      <c r="G758" s="682"/>
      <c r="H758" s="682"/>
      <c r="I758" s="682"/>
      <c r="J758" s="682"/>
      <c r="K758" s="682"/>
      <c r="L758" s="682"/>
      <c r="M758" s="682"/>
      <c r="N758" s="683"/>
    </row>
    <row r="759" spans="1:41">
      <c r="A759" s="171" t="s">
        <v>417</v>
      </c>
      <c r="B759" s="458">
        <v>1993</v>
      </c>
      <c r="C759" s="162"/>
      <c r="D759" s="664"/>
      <c r="E759" s="665"/>
      <c r="F759" s="652"/>
      <c r="G759" s="682"/>
      <c r="H759" s="682"/>
      <c r="I759" s="682"/>
      <c r="J759" s="682"/>
      <c r="K759" s="682"/>
      <c r="L759" s="682"/>
      <c r="M759" s="682"/>
      <c r="N759" s="683"/>
    </row>
    <row r="760" spans="1:41">
      <c r="A760" s="171" t="s">
        <v>418</v>
      </c>
      <c r="B760" s="172">
        <f>IF(B757-((YEAR($I$1))-B756)&gt;0,(B757-((YEAR($I$1))-B756)),0)</f>
        <v>12</v>
      </c>
      <c r="C760" s="162"/>
      <c r="D760" s="664"/>
      <c r="E760" s="665"/>
      <c r="F760" s="652"/>
      <c r="G760" s="682"/>
      <c r="H760" s="682"/>
      <c r="I760" s="682"/>
      <c r="J760" s="682"/>
      <c r="K760" s="682"/>
      <c r="L760" s="682"/>
      <c r="M760" s="682"/>
      <c r="N760" s="683"/>
    </row>
    <row r="761" spans="1:41" ht="14.45" thickBot="1">
      <c r="A761" s="171" t="s">
        <v>419</v>
      </c>
      <c r="B761" s="172">
        <f>IF(B758-((YEAR($I$1))-B756)&gt;0,(B758-((YEAR($I$1))-B756)),0)</f>
        <v>11</v>
      </c>
      <c r="C761" s="162"/>
      <c r="D761" s="664"/>
      <c r="E761" s="665"/>
      <c r="F761" s="652"/>
      <c r="G761" s="682"/>
      <c r="H761" s="682"/>
      <c r="I761" s="682"/>
      <c r="J761" s="682"/>
      <c r="K761" s="682"/>
      <c r="L761" s="682"/>
      <c r="M761" s="682"/>
      <c r="N761" s="683"/>
    </row>
    <row r="762" spans="1:41" ht="15.6" thickBot="1">
      <c r="A762" s="171" t="s">
        <v>420</v>
      </c>
      <c r="B762" s="172">
        <f>IF(B759-((YEAR($I$1))-B756)&gt;0,(B759-((YEAR($I$1))-B756)),0)</f>
        <v>0</v>
      </c>
      <c r="C762" s="173"/>
      <c r="D762" s="666"/>
      <c r="E762" s="667"/>
      <c r="F762" s="643"/>
      <c r="G762" s="644"/>
      <c r="H762" s="644"/>
      <c r="I762" s="644"/>
      <c r="J762" s="644"/>
      <c r="K762" s="644"/>
      <c r="L762" s="644"/>
      <c r="M762" s="644"/>
      <c r="N762" s="645"/>
      <c r="O762" s="640" t="str">
        <f>A755</f>
        <v>Windows</v>
      </c>
      <c r="P762" s="641"/>
      <c r="Q762" s="641"/>
      <c r="R762" s="641"/>
      <c r="S762" s="641"/>
      <c r="T762" s="641"/>
      <c r="U762" s="641"/>
      <c r="V762" s="641"/>
      <c r="W762" s="641"/>
      <c r="X762" s="641"/>
      <c r="Y762" s="642"/>
      <c r="Z762" s="640" t="str">
        <f>A755</f>
        <v>Windows</v>
      </c>
      <c r="AA762" s="641"/>
      <c r="AB762" s="641"/>
      <c r="AC762" s="641"/>
      <c r="AD762" s="641"/>
      <c r="AE762" s="641"/>
      <c r="AF762" s="641"/>
      <c r="AG762" s="641"/>
      <c r="AH762" s="641"/>
      <c r="AI762" s="641"/>
      <c r="AJ762" s="642"/>
    </row>
    <row r="763" spans="1:41">
      <c r="A763" s="646" t="s">
        <v>357</v>
      </c>
      <c r="B763" s="647"/>
      <c r="C763" s="647"/>
      <c r="D763" s="636"/>
      <c r="E763" s="636"/>
      <c r="F763" s="636"/>
      <c r="G763" s="636" t="s">
        <v>358</v>
      </c>
      <c r="H763" s="636" t="s">
        <v>359</v>
      </c>
      <c r="I763" s="636" t="s">
        <v>360</v>
      </c>
      <c r="J763" s="636" t="s">
        <v>361</v>
      </c>
      <c r="K763" s="636" t="s">
        <v>362</v>
      </c>
      <c r="L763" s="636" t="s">
        <v>363</v>
      </c>
      <c r="M763" s="636" t="s">
        <v>364</v>
      </c>
      <c r="N763" s="638" t="s">
        <v>365</v>
      </c>
      <c r="O763" s="672" t="s">
        <v>366</v>
      </c>
      <c r="P763" s="167" t="s">
        <v>367</v>
      </c>
      <c r="Q763" s="167" t="s">
        <v>368</v>
      </c>
      <c r="R763" s="167" t="s">
        <v>369</v>
      </c>
      <c r="S763" s="167" t="s">
        <v>370</v>
      </c>
      <c r="T763" s="167" t="s">
        <v>371</v>
      </c>
      <c r="U763" s="167" t="s">
        <v>372</v>
      </c>
      <c r="V763" s="167" t="s">
        <v>373</v>
      </c>
      <c r="W763" s="167" t="s">
        <v>374</v>
      </c>
      <c r="X763" s="167" t="s">
        <v>375</v>
      </c>
      <c r="Y763" s="168" t="s">
        <v>376</v>
      </c>
      <c r="Z763" s="178" t="s">
        <v>377</v>
      </c>
      <c r="AA763" s="179" t="s">
        <v>378</v>
      </c>
      <c r="AB763" s="179" t="s">
        <v>379</v>
      </c>
      <c r="AC763" s="179" t="s">
        <v>380</v>
      </c>
      <c r="AD763" s="179" t="s">
        <v>381</v>
      </c>
      <c r="AE763" s="179" t="s">
        <v>382</v>
      </c>
      <c r="AF763" s="179" t="s">
        <v>383</v>
      </c>
      <c r="AG763" s="179" t="s">
        <v>384</v>
      </c>
      <c r="AH763" s="179" t="s">
        <v>385</v>
      </c>
      <c r="AI763" s="180" t="s">
        <v>386</v>
      </c>
      <c r="AJ763" s="674" t="s">
        <v>387</v>
      </c>
    </row>
    <row r="764" spans="1:41">
      <c r="A764" s="648"/>
      <c r="B764" s="637"/>
      <c r="C764" s="637"/>
      <c r="D764" s="637"/>
      <c r="E764" s="637"/>
      <c r="F764" s="637"/>
      <c r="G764" s="637"/>
      <c r="H764" s="637"/>
      <c r="I764" s="637"/>
      <c r="J764" s="637"/>
      <c r="K764" s="637"/>
      <c r="L764" s="637"/>
      <c r="M764" s="637"/>
      <c r="N764" s="639"/>
      <c r="O764" s="673"/>
      <c r="P764" s="166">
        <f>YEAR($I$1)+1</f>
        <v>2011</v>
      </c>
      <c r="Q764" s="166">
        <f>YEAR($I$1)+2</f>
        <v>2012</v>
      </c>
      <c r="R764" s="166">
        <f>YEAR($I$1)+3</f>
        <v>2013</v>
      </c>
      <c r="S764" s="166">
        <f>YEAR($I$1)+4</f>
        <v>2014</v>
      </c>
      <c r="T764" s="166">
        <f>YEAR($I$1)+5</f>
        <v>2015</v>
      </c>
      <c r="U764" s="166">
        <f>YEAR($I$1)+6</f>
        <v>2016</v>
      </c>
      <c r="V764" s="166">
        <f>YEAR($I$1)+7</f>
        <v>2017</v>
      </c>
      <c r="W764" s="166">
        <f>YEAR($I$1)+8</f>
        <v>2018</v>
      </c>
      <c r="X764" s="166">
        <f>YEAR($I$1)+9</f>
        <v>2019</v>
      </c>
      <c r="Y764" s="169">
        <f>YEAR($I$1)+10</f>
        <v>2020</v>
      </c>
      <c r="Z764" s="174">
        <f>YEAR($I$1)+11</f>
        <v>2021</v>
      </c>
      <c r="AA764" s="166">
        <f>YEAR($I$1)+12</f>
        <v>2022</v>
      </c>
      <c r="AB764" s="166">
        <f>YEAR($I$1)+13</f>
        <v>2023</v>
      </c>
      <c r="AC764" s="166">
        <f>YEAR($I$1)+14</f>
        <v>2024</v>
      </c>
      <c r="AD764" s="166">
        <f>YEAR($I$1)+15</f>
        <v>2025</v>
      </c>
      <c r="AE764" s="166">
        <f>YEAR($I$1)+16</f>
        <v>2026</v>
      </c>
      <c r="AF764" s="166">
        <f>YEAR($I$1)+17</f>
        <v>2027</v>
      </c>
      <c r="AG764" s="166">
        <f>YEAR($I$1)+18</f>
        <v>2028</v>
      </c>
      <c r="AH764" s="166">
        <f>YEAR($I$1)+19</f>
        <v>2029</v>
      </c>
      <c r="AI764" s="175">
        <f>YEAR($I$1)+20</f>
        <v>2030</v>
      </c>
      <c r="AJ764" s="675"/>
    </row>
    <row r="765" spans="1:41" ht="12.75" customHeight="1">
      <c r="A765" s="623" t="str">
        <f>"Existing 1 "&amp;A755</f>
        <v>Existing 1 Windows</v>
      </c>
      <c r="B765" s="624"/>
      <c r="C765" s="624"/>
      <c r="D765" s="624"/>
      <c r="E765" s="624"/>
      <c r="F765" s="624"/>
      <c r="G765" s="456">
        <v>1</v>
      </c>
      <c r="H765" s="459" t="s">
        <v>339</v>
      </c>
      <c r="I765" s="454">
        <v>32000</v>
      </c>
      <c r="J765" s="156">
        <f>G765*I765</f>
        <v>32000</v>
      </c>
      <c r="K765" s="460">
        <v>280000</v>
      </c>
      <c r="L765" s="462" t="s">
        <v>299</v>
      </c>
      <c r="M765" s="447" t="str">
        <f>IF(OR(ISERROR(B757+B756*(1-(Controls!$B$28))),(B757+B756*(1-(Controls!$B$28)))=0),"",IF((B757+B756*(1-(Controls!$B$28)))&lt;=StartInput!$F$25,"Replace","Evaluate"))</f>
        <v>Evaluate</v>
      </c>
      <c r="N765" s="218">
        <f>IF(StartInput!$F$74="Tenant",StartInput!$F$61,StartInput!$G$61)</f>
        <v>0.15</v>
      </c>
      <c r="O765" s="159">
        <f>IF($B$760=0,J765,0)</f>
        <v>0</v>
      </c>
      <c r="P765" s="156">
        <f>IF(OR(($B$760+YEAR($I$1))=P764,($B$756+$B$760+YEAR($I$1))=P764,($B$756*2+$B$760+YEAR($I$1))=P764,($B$756*3+$B$760+YEAR($I$1))=P764,($B$756*4+$B$760+YEAR($I$1))=P764,($B$756*5+$B$760+YEAR($I$1))=P764),$G$765*$I$765,0)</f>
        <v>0</v>
      </c>
      <c r="Q765" s="156">
        <f t="shared" ref="Q765:AI765" si="220">IF(OR(($B$760+YEAR($I$1))=Q764,($B$756+$B$760+YEAR($I$1))=Q764,($B$756*2+$B$760+YEAR($I$1))=Q764,($B$756*3+$B$760+YEAR($I$1))=Q764,($B$756*4+$B$760+YEAR($I$1))=Q764,($B$756*5+$B$760+YEAR($I$1))=Q764),$G$765*$I$765,0)</f>
        <v>0</v>
      </c>
      <c r="R765" s="156">
        <f t="shared" si="220"/>
        <v>0</v>
      </c>
      <c r="S765" s="156">
        <f t="shared" si="220"/>
        <v>0</v>
      </c>
      <c r="T765" s="156">
        <f t="shared" si="220"/>
        <v>0</v>
      </c>
      <c r="U765" s="156">
        <f t="shared" si="220"/>
        <v>0</v>
      </c>
      <c r="V765" s="156">
        <f t="shared" si="220"/>
        <v>0</v>
      </c>
      <c r="W765" s="156">
        <f t="shared" si="220"/>
        <v>0</v>
      </c>
      <c r="X765" s="156">
        <f t="shared" si="220"/>
        <v>0</v>
      </c>
      <c r="Y765" s="156">
        <f t="shared" si="220"/>
        <v>0</v>
      </c>
      <c r="Z765" s="156">
        <f t="shared" si="220"/>
        <v>0</v>
      </c>
      <c r="AA765" s="156">
        <f t="shared" si="220"/>
        <v>32000</v>
      </c>
      <c r="AB765" s="156">
        <f t="shared" si="220"/>
        <v>0</v>
      </c>
      <c r="AC765" s="156">
        <f t="shared" si="220"/>
        <v>0</v>
      </c>
      <c r="AD765" s="156">
        <f t="shared" si="220"/>
        <v>0</v>
      </c>
      <c r="AE765" s="156">
        <f t="shared" si="220"/>
        <v>0</v>
      </c>
      <c r="AF765" s="156">
        <f t="shared" si="220"/>
        <v>0</v>
      </c>
      <c r="AG765" s="156">
        <f t="shared" si="220"/>
        <v>0</v>
      </c>
      <c r="AH765" s="156">
        <f t="shared" si="220"/>
        <v>0</v>
      </c>
      <c r="AI765" s="156">
        <f t="shared" si="220"/>
        <v>0</v>
      </c>
      <c r="AJ765" s="156">
        <f>SUM(P765:AI765)</f>
        <v>32000</v>
      </c>
    </row>
    <row r="766" spans="1:41" ht="12.75" customHeight="1">
      <c r="A766" s="623" t="str">
        <f>"Existing 2 "&amp;A755</f>
        <v>Existing 2 Windows</v>
      </c>
      <c r="B766" s="624"/>
      <c r="C766" s="624"/>
      <c r="D766" s="624"/>
      <c r="E766" s="624"/>
      <c r="F766" s="624"/>
      <c r="G766" s="456">
        <v>1</v>
      </c>
      <c r="H766" s="446" t="str">
        <f>H765</f>
        <v>LUMP SUM</v>
      </c>
      <c r="I766" s="454">
        <v>31000</v>
      </c>
      <c r="J766" s="156">
        <f>G766*I766</f>
        <v>31000</v>
      </c>
      <c r="K766" s="460">
        <v>270000</v>
      </c>
      <c r="L766" s="181" t="str">
        <f>L765</f>
        <v>KWH</v>
      </c>
      <c r="M766" s="447" t="str">
        <f>IF(OR(ISERROR(B758+B756*(1-(Controls!$B$28))),(B758+B756*(1-(Controls!$B$28)))=0),"",IF((B758+B756*(1-(Controls!$B$28)))&lt;=StartInput!$F$25,"Replace","Evaluate"))</f>
        <v>Evaluate</v>
      </c>
      <c r="N766" s="185">
        <f>N765</f>
        <v>0.15</v>
      </c>
      <c r="O766" s="159">
        <f>IF($B$761=0,J766,0)</f>
        <v>0</v>
      </c>
      <c r="P766" s="156">
        <f>IF(OR(($B$761+YEAR($I$1))=P764,($B$756+$B$761+YEAR($I$1))=P764,($B$756*2+$B$761+YEAR($I$1))=P764,($B$756*3+$B$761+YEAR($I$1))=P764,($B$756*4+$B$761+YEAR($I$1))=P764,($B$756*5+$B$761+YEAR($I$1))=P764),$G$766*$I$766,0)</f>
        <v>0</v>
      </c>
      <c r="Q766" s="156">
        <f t="shared" ref="Q766:AI766" si="221">IF(OR(($B$761+YEAR($I$1))=Q764,($B$756+$B$761+YEAR($I$1))=Q764,($B$756*2+$B$761+YEAR($I$1))=Q764,($B$756*3+$B$761+YEAR($I$1))=Q764,($B$756*4+$B$761+YEAR($I$1))=Q764,($B$756*5+$B$761+YEAR($I$1))=Q764),$G$766*$I$766,0)</f>
        <v>0</v>
      </c>
      <c r="R766" s="156">
        <f t="shared" si="221"/>
        <v>0</v>
      </c>
      <c r="S766" s="156">
        <f t="shared" si="221"/>
        <v>0</v>
      </c>
      <c r="T766" s="156">
        <f t="shared" si="221"/>
        <v>0</v>
      </c>
      <c r="U766" s="156">
        <f t="shared" si="221"/>
        <v>0</v>
      </c>
      <c r="V766" s="156">
        <f t="shared" si="221"/>
        <v>0</v>
      </c>
      <c r="W766" s="156">
        <f t="shared" si="221"/>
        <v>0</v>
      </c>
      <c r="X766" s="156">
        <f t="shared" si="221"/>
        <v>0</v>
      </c>
      <c r="Y766" s="156">
        <f t="shared" si="221"/>
        <v>0</v>
      </c>
      <c r="Z766" s="156">
        <f t="shared" si="221"/>
        <v>31000</v>
      </c>
      <c r="AA766" s="156">
        <f t="shared" si="221"/>
        <v>0</v>
      </c>
      <c r="AB766" s="156">
        <f t="shared" si="221"/>
        <v>0</v>
      </c>
      <c r="AC766" s="156">
        <f t="shared" si="221"/>
        <v>0</v>
      </c>
      <c r="AD766" s="156">
        <f t="shared" si="221"/>
        <v>0</v>
      </c>
      <c r="AE766" s="156">
        <f t="shared" si="221"/>
        <v>0</v>
      </c>
      <c r="AF766" s="156">
        <f t="shared" si="221"/>
        <v>0</v>
      </c>
      <c r="AG766" s="156">
        <f t="shared" si="221"/>
        <v>0</v>
      </c>
      <c r="AH766" s="156">
        <f t="shared" si="221"/>
        <v>0</v>
      </c>
      <c r="AI766" s="156">
        <f t="shared" si="221"/>
        <v>0</v>
      </c>
      <c r="AJ766" s="156">
        <f>SUM(P766:AI766)</f>
        <v>31000</v>
      </c>
    </row>
    <row r="767" spans="1:41" ht="12.75" customHeight="1">
      <c r="A767" s="623" t="str">
        <f>"Existing 3 "&amp;A755</f>
        <v>Existing 3 Windows</v>
      </c>
      <c r="B767" s="624"/>
      <c r="C767" s="624"/>
      <c r="D767" s="624"/>
      <c r="E767" s="624"/>
      <c r="F767" s="624"/>
      <c r="G767" s="456">
        <v>1</v>
      </c>
      <c r="H767" s="446" t="str">
        <f>H765</f>
        <v>LUMP SUM</v>
      </c>
      <c r="I767" s="454">
        <v>30000</v>
      </c>
      <c r="J767" s="156">
        <f>G767*I767</f>
        <v>30000</v>
      </c>
      <c r="K767" s="460">
        <v>260000</v>
      </c>
      <c r="L767" s="181" t="str">
        <f>L765</f>
        <v>KWH</v>
      </c>
      <c r="M767" s="447" t="str">
        <f>IF(OR(ISERROR(B759+B756*(1-(Controls!$B$28))),(B759+B756*(1-(Controls!$B$28)))=0),"",IF((B759+B756*(1-(Controls!$B$28)))&lt;=StartInput!$F$25,"Replace","Evaluate"))</f>
        <v>Replace</v>
      </c>
      <c r="N767" s="185">
        <f>N765</f>
        <v>0.15</v>
      </c>
      <c r="O767" s="159">
        <f>IF($B$762=0,J767,0)</f>
        <v>30000</v>
      </c>
      <c r="P767" s="156">
        <f>IF(OR(($B$762+YEAR($I$1))=P764,($B$756+$B$762+YEAR($I$1))=P764,($B$756*2+$B$762+YEAR($I$1))=P764,($B$756*3+$B$762+YEAR($I$1))=P764,($B$756*4+$B$762+YEAR($I$1))=P764,($B$756*5+$B$762+YEAR($I$1))=P764),$G$767*$I$767,0)</f>
        <v>0</v>
      </c>
      <c r="Q767" s="156">
        <f t="shared" ref="Q767:AI767" si="222">IF(OR(($B$762+YEAR($I$1))=Q764,($B$756+$B$762+YEAR($I$1))=Q764,($B$756*2+$B$762+YEAR($I$1))=Q764,($B$756*3+$B$762+YEAR($I$1))=Q764,($B$756*4+$B$762+YEAR($I$1))=Q764,($B$756*5+$B$762+YEAR($I$1))=Q764),$G$767*$I$767,0)</f>
        <v>0</v>
      </c>
      <c r="R767" s="156">
        <f t="shared" si="222"/>
        <v>0</v>
      </c>
      <c r="S767" s="156">
        <f t="shared" si="222"/>
        <v>0</v>
      </c>
      <c r="T767" s="156">
        <f t="shared" si="222"/>
        <v>0</v>
      </c>
      <c r="U767" s="156">
        <f t="shared" si="222"/>
        <v>0</v>
      </c>
      <c r="V767" s="156">
        <f t="shared" si="222"/>
        <v>0</v>
      </c>
      <c r="W767" s="156">
        <f t="shared" si="222"/>
        <v>0</v>
      </c>
      <c r="X767" s="156">
        <f t="shared" si="222"/>
        <v>0</v>
      </c>
      <c r="Y767" s="156">
        <f t="shared" si="222"/>
        <v>0</v>
      </c>
      <c r="Z767" s="156">
        <f t="shared" si="222"/>
        <v>0</v>
      </c>
      <c r="AA767" s="156">
        <f t="shared" si="222"/>
        <v>0</v>
      </c>
      <c r="AB767" s="156">
        <f t="shared" si="222"/>
        <v>0</v>
      </c>
      <c r="AC767" s="156">
        <f t="shared" si="222"/>
        <v>0</v>
      </c>
      <c r="AD767" s="156">
        <f t="shared" si="222"/>
        <v>30000</v>
      </c>
      <c r="AE767" s="156">
        <f t="shared" si="222"/>
        <v>0</v>
      </c>
      <c r="AF767" s="156">
        <f t="shared" si="222"/>
        <v>0</v>
      </c>
      <c r="AG767" s="156">
        <f t="shared" si="222"/>
        <v>0</v>
      </c>
      <c r="AH767" s="156">
        <f t="shared" si="222"/>
        <v>0</v>
      </c>
      <c r="AI767" s="156">
        <f t="shared" si="222"/>
        <v>0</v>
      </c>
      <c r="AJ767" s="156">
        <f>SUM(P767:AI767)</f>
        <v>30000</v>
      </c>
      <c r="AL767" s="148" t="s">
        <v>421</v>
      </c>
      <c r="AM767" s="148" t="s">
        <v>422</v>
      </c>
    </row>
    <row r="768" spans="1:41">
      <c r="A768" s="623" t="str">
        <f>"Standard "&amp;A755</f>
        <v>Standard Windows</v>
      </c>
      <c r="B768" s="624"/>
      <c r="C768" s="624"/>
      <c r="D768" s="624"/>
      <c r="E768" s="624"/>
      <c r="F768" s="624"/>
      <c r="G768" s="201">
        <f>SUM(G765:G767)</f>
        <v>3</v>
      </c>
      <c r="H768" s="446" t="str">
        <f>H765</f>
        <v>LUMP SUM</v>
      </c>
      <c r="I768" s="454">
        <v>32000</v>
      </c>
      <c r="J768" s="156">
        <f>G768*I768</f>
        <v>96000</v>
      </c>
      <c r="K768" s="460">
        <v>765000</v>
      </c>
      <c r="L768" s="181" t="str">
        <f>L765</f>
        <v>KWH</v>
      </c>
      <c r="M768" s="684"/>
      <c r="N768" s="185">
        <f>N765</f>
        <v>0.15</v>
      </c>
      <c r="O768" s="159">
        <f>IF($B$762=0,J768,0)</f>
        <v>96000</v>
      </c>
      <c r="P768" s="156">
        <f t="shared" ref="P768:AI768" si="223">IF(OR(($B$762+YEAR($I$1))=P764,($B$756+$B$762+YEAR($I$1))=P764,($B$756*2+$B$762+YEAR($I$1))=P764,($B$756*3+$B$762+YEAR($I$1))=P764,($B$756*4+$B$762+YEAR($I$1))=P764,($B$756*5+$B$762+YEAR($I$1))=P764),$G$768*$I$768,0)</f>
        <v>0</v>
      </c>
      <c r="Q768" s="156">
        <f t="shared" si="223"/>
        <v>0</v>
      </c>
      <c r="R768" s="156">
        <f t="shared" si="223"/>
        <v>0</v>
      </c>
      <c r="S768" s="156">
        <f t="shared" si="223"/>
        <v>0</v>
      </c>
      <c r="T768" s="156">
        <f t="shared" si="223"/>
        <v>0</v>
      </c>
      <c r="U768" s="156">
        <f t="shared" si="223"/>
        <v>0</v>
      </c>
      <c r="V768" s="156">
        <f t="shared" si="223"/>
        <v>0</v>
      </c>
      <c r="W768" s="156">
        <f t="shared" si="223"/>
        <v>0</v>
      </c>
      <c r="X768" s="156">
        <f t="shared" si="223"/>
        <v>0</v>
      </c>
      <c r="Y768" s="156">
        <f t="shared" si="223"/>
        <v>0</v>
      </c>
      <c r="Z768" s="156">
        <f t="shared" si="223"/>
        <v>0</v>
      </c>
      <c r="AA768" s="156">
        <f t="shared" si="223"/>
        <v>0</v>
      </c>
      <c r="AB768" s="156">
        <f t="shared" si="223"/>
        <v>0</v>
      </c>
      <c r="AC768" s="156">
        <f t="shared" si="223"/>
        <v>0</v>
      </c>
      <c r="AD768" s="156">
        <f t="shared" si="223"/>
        <v>96000</v>
      </c>
      <c r="AE768" s="156">
        <f t="shared" si="223"/>
        <v>0</v>
      </c>
      <c r="AF768" s="156">
        <f t="shared" si="223"/>
        <v>0</v>
      </c>
      <c r="AG768" s="156">
        <f t="shared" si="223"/>
        <v>0</v>
      </c>
      <c r="AH768" s="156">
        <f t="shared" si="223"/>
        <v>0</v>
      </c>
      <c r="AI768" s="156">
        <f t="shared" si="223"/>
        <v>0</v>
      </c>
      <c r="AJ768" s="156">
        <f>SUM(P768:AI768)</f>
        <v>96000</v>
      </c>
      <c r="AK768" s="148" t="s">
        <v>391</v>
      </c>
      <c r="AL768" s="148" t="s">
        <v>423</v>
      </c>
      <c r="AM768" s="148" t="s">
        <v>424</v>
      </c>
    </row>
    <row r="769" spans="1:41" ht="14.45" thickBot="1">
      <c r="A769" s="634" t="str">
        <f>"Green Replacement "&amp;A755</f>
        <v>Green Replacement Windows</v>
      </c>
      <c r="B769" s="635"/>
      <c r="C769" s="635"/>
      <c r="D769" s="635"/>
      <c r="E769" s="635"/>
      <c r="F769" s="635"/>
      <c r="G769" s="202">
        <f>SUM(G765:G767)</f>
        <v>3</v>
      </c>
      <c r="H769" s="204" t="str">
        <f>H768</f>
        <v>LUMP SUM</v>
      </c>
      <c r="I769" s="455">
        <v>39700</v>
      </c>
      <c r="J769" s="161">
        <f>G769*I769</f>
        <v>119100</v>
      </c>
      <c r="K769" s="461">
        <v>600000</v>
      </c>
      <c r="L769" s="182" t="str">
        <f>L765</f>
        <v>KWH</v>
      </c>
      <c r="M769" s="685"/>
      <c r="N769" s="186">
        <f>N765</f>
        <v>0.15</v>
      </c>
      <c r="O769" s="159">
        <f>IF($B$762=0,J769,0)</f>
        <v>119100</v>
      </c>
      <c r="P769" s="156">
        <f t="shared" ref="P769:AI769" si="224">IF(OR(($B$762+YEAR($I$1))=P764,($B$756+$B$762+YEAR($I$1))=P764,($B$756*2+$B$762+YEAR($I$1))=P764,($B$756*3+$B$762+YEAR($I$1))=P764,($B$756*4+$B$762+YEAR($I$1))=P764,($B$756*5+$B$762+YEAR($I$1))=P764),$G$769*$I$769,0)</f>
        <v>0</v>
      </c>
      <c r="Q769" s="156">
        <f t="shared" si="224"/>
        <v>0</v>
      </c>
      <c r="R769" s="156">
        <f t="shared" si="224"/>
        <v>0</v>
      </c>
      <c r="S769" s="156">
        <f t="shared" si="224"/>
        <v>0</v>
      </c>
      <c r="T769" s="156">
        <f t="shared" si="224"/>
        <v>0</v>
      </c>
      <c r="U769" s="156">
        <f t="shared" si="224"/>
        <v>0</v>
      </c>
      <c r="V769" s="156">
        <f t="shared" si="224"/>
        <v>0</v>
      </c>
      <c r="W769" s="156">
        <f t="shared" si="224"/>
        <v>0</v>
      </c>
      <c r="X769" s="156">
        <f t="shared" si="224"/>
        <v>0</v>
      </c>
      <c r="Y769" s="156">
        <f t="shared" si="224"/>
        <v>0</v>
      </c>
      <c r="Z769" s="156">
        <f t="shared" si="224"/>
        <v>0</v>
      </c>
      <c r="AA769" s="156">
        <f t="shared" si="224"/>
        <v>0</v>
      </c>
      <c r="AB769" s="156">
        <f t="shared" si="224"/>
        <v>0</v>
      </c>
      <c r="AC769" s="156">
        <f t="shared" si="224"/>
        <v>0</v>
      </c>
      <c r="AD769" s="156">
        <f t="shared" si="224"/>
        <v>119100</v>
      </c>
      <c r="AE769" s="156">
        <f t="shared" si="224"/>
        <v>0</v>
      </c>
      <c r="AF769" s="156">
        <f t="shared" si="224"/>
        <v>0</v>
      </c>
      <c r="AG769" s="156">
        <f t="shared" si="224"/>
        <v>0</v>
      </c>
      <c r="AH769" s="156">
        <f t="shared" si="224"/>
        <v>0</v>
      </c>
      <c r="AI769" s="156">
        <f t="shared" si="224"/>
        <v>0</v>
      </c>
      <c r="AJ769" s="156">
        <f>SUM(P769:AI769)</f>
        <v>119100</v>
      </c>
      <c r="AK769" s="183">
        <f>IF((AJ769-AJ768)&lt;0,0,(AJ769-AJ768))</f>
        <v>23100</v>
      </c>
      <c r="AL769" s="183">
        <f>(K765*N765+K766*N766+K767*N767)-(K769*N769)</f>
        <v>31500</v>
      </c>
      <c r="AM769" s="212">
        <f>AK769/AL769</f>
        <v>0.73333333333333328</v>
      </c>
      <c r="AN769" s="183" t="str">
        <f>L765</f>
        <v>KWH</v>
      </c>
      <c r="AO769" s="183"/>
    </row>
    <row r="770" spans="1:41" ht="13.15" customHeight="1" thickBot="1"/>
    <row r="771" spans="1:41" ht="14.45" thickBot="1">
      <c r="A771" s="640" t="s">
        <v>501</v>
      </c>
      <c r="B771" s="641"/>
      <c r="C771" s="641"/>
      <c r="D771" s="641"/>
      <c r="E771" s="641"/>
      <c r="F771" s="641"/>
      <c r="G771" s="641"/>
      <c r="H771" s="641"/>
      <c r="I771" s="641"/>
      <c r="J771" s="641"/>
      <c r="K771" s="641"/>
      <c r="L771" s="641"/>
      <c r="M771" s="641"/>
      <c r="N771" s="642"/>
    </row>
    <row r="772" spans="1:41" ht="15">
      <c r="A772" s="164" t="s">
        <v>351</v>
      </c>
      <c r="B772" s="450">
        <v>12</v>
      </c>
      <c r="C772" s="165"/>
      <c r="D772" s="662" t="s">
        <v>272</v>
      </c>
      <c r="E772" s="663"/>
      <c r="F772" s="649"/>
      <c r="G772" s="650"/>
      <c r="H772" s="650"/>
      <c r="I772" s="650"/>
      <c r="J772" s="650"/>
      <c r="K772" s="650"/>
      <c r="L772" s="650"/>
      <c r="M772" s="650"/>
      <c r="N772" s="651"/>
    </row>
    <row r="773" spans="1:41" ht="15.6" thickBot="1">
      <c r="A773" s="163" t="s">
        <v>353</v>
      </c>
      <c r="B773" s="451">
        <v>2001</v>
      </c>
      <c r="C773" s="162"/>
      <c r="D773" s="664"/>
      <c r="E773" s="665"/>
      <c r="F773" s="652"/>
      <c r="G773" s="653"/>
      <c r="H773" s="653"/>
      <c r="I773" s="653"/>
      <c r="J773" s="653"/>
      <c r="K773" s="653"/>
      <c r="L773" s="653"/>
      <c r="M773" s="653"/>
      <c r="N773" s="654"/>
    </row>
    <row r="774" spans="1:41" ht="15.6" thickBot="1">
      <c r="A774" s="171" t="s">
        <v>355</v>
      </c>
      <c r="B774" s="172">
        <f>IF(B772-((YEAR(I1))-B773)&gt;0,(B772-((YEAR(I1))-B773)),0)</f>
        <v>3</v>
      </c>
      <c r="C774" s="173"/>
      <c r="D774" s="666"/>
      <c r="E774" s="667"/>
      <c r="F774" s="643"/>
      <c r="G774" s="644"/>
      <c r="H774" s="644"/>
      <c r="I774" s="644"/>
      <c r="J774" s="644"/>
      <c r="K774" s="644"/>
      <c r="L774" s="644"/>
      <c r="M774" s="644"/>
      <c r="N774" s="645"/>
      <c r="O774" s="640" t="str">
        <f>A771</f>
        <v>Window Frames</v>
      </c>
      <c r="P774" s="641"/>
      <c r="Q774" s="641"/>
      <c r="R774" s="641"/>
      <c r="S774" s="641"/>
      <c r="T774" s="641"/>
      <c r="U774" s="641"/>
      <c r="V774" s="641"/>
      <c r="W774" s="641"/>
      <c r="X774" s="641"/>
      <c r="Y774" s="642"/>
      <c r="Z774" s="640" t="str">
        <f>A771</f>
        <v>Window Frames</v>
      </c>
      <c r="AA774" s="641"/>
      <c r="AB774" s="641"/>
      <c r="AC774" s="641"/>
      <c r="AD774" s="641"/>
      <c r="AE774" s="641"/>
      <c r="AF774" s="641"/>
      <c r="AG774" s="641"/>
      <c r="AH774" s="641"/>
      <c r="AI774" s="641"/>
      <c r="AJ774" s="642"/>
    </row>
    <row r="775" spans="1:41">
      <c r="A775" s="646" t="s">
        <v>357</v>
      </c>
      <c r="B775" s="647"/>
      <c r="C775" s="647"/>
      <c r="D775" s="636"/>
      <c r="E775" s="636"/>
      <c r="F775" s="636"/>
      <c r="G775" s="636" t="s">
        <v>358</v>
      </c>
      <c r="H775" s="636" t="s">
        <v>359</v>
      </c>
      <c r="I775" s="636" t="s">
        <v>360</v>
      </c>
      <c r="J775" s="636" t="s">
        <v>361</v>
      </c>
      <c r="K775" s="636" t="s">
        <v>362</v>
      </c>
      <c r="L775" s="636" t="s">
        <v>363</v>
      </c>
      <c r="M775" s="636" t="s">
        <v>364</v>
      </c>
      <c r="N775" s="638" t="s">
        <v>365</v>
      </c>
      <c r="O775" s="672" t="s">
        <v>366</v>
      </c>
      <c r="P775" s="167" t="s">
        <v>367</v>
      </c>
      <c r="Q775" s="167" t="s">
        <v>368</v>
      </c>
      <c r="R775" s="167" t="s">
        <v>369</v>
      </c>
      <c r="S775" s="167" t="s">
        <v>370</v>
      </c>
      <c r="T775" s="167" t="s">
        <v>371</v>
      </c>
      <c r="U775" s="167" t="s">
        <v>372</v>
      </c>
      <c r="V775" s="167" t="s">
        <v>373</v>
      </c>
      <c r="W775" s="167" t="s">
        <v>374</v>
      </c>
      <c r="X775" s="167" t="s">
        <v>375</v>
      </c>
      <c r="Y775" s="168" t="s">
        <v>376</v>
      </c>
      <c r="Z775" s="178" t="s">
        <v>377</v>
      </c>
      <c r="AA775" s="179" t="s">
        <v>378</v>
      </c>
      <c r="AB775" s="179" t="s">
        <v>379</v>
      </c>
      <c r="AC775" s="179" t="s">
        <v>380</v>
      </c>
      <c r="AD775" s="179" t="s">
        <v>381</v>
      </c>
      <c r="AE775" s="179" t="s">
        <v>382</v>
      </c>
      <c r="AF775" s="179" t="s">
        <v>383</v>
      </c>
      <c r="AG775" s="179" t="s">
        <v>384</v>
      </c>
      <c r="AH775" s="179" t="s">
        <v>385</v>
      </c>
      <c r="AI775" s="180" t="s">
        <v>386</v>
      </c>
      <c r="AJ775" s="674" t="s">
        <v>387</v>
      </c>
    </row>
    <row r="776" spans="1:41">
      <c r="A776" s="648"/>
      <c r="B776" s="637"/>
      <c r="C776" s="637"/>
      <c r="D776" s="637"/>
      <c r="E776" s="637"/>
      <c r="F776" s="637"/>
      <c r="G776" s="637"/>
      <c r="H776" s="637"/>
      <c r="I776" s="637"/>
      <c r="J776" s="637"/>
      <c r="K776" s="637"/>
      <c r="L776" s="637"/>
      <c r="M776" s="637"/>
      <c r="N776" s="639"/>
      <c r="O776" s="673"/>
      <c r="P776" s="166">
        <f>YEAR($I$1)+1</f>
        <v>2011</v>
      </c>
      <c r="Q776" s="166">
        <f>YEAR($I$1)+2</f>
        <v>2012</v>
      </c>
      <c r="R776" s="166">
        <f>YEAR($I$1)+3</f>
        <v>2013</v>
      </c>
      <c r="S776" s="166">
        <f>YEAR($I$1)+4</f>
        <v>2014</v>
      </c>
      <c r="T776" s="166">
        <f>YEAR($I$1)+5</f>
        <v>2015</v>
      </c>
      <c r="U776" s="166">
        <f>YEAR($I$1)+6</f>
        <v>2016</v>
      </c>
      <c r="V776" s="166">
        <f>YEAR($I$1)+7</f>
        <v>2017</v>
      </c>
      <c r="W776" s="166">
        <f>YEAR($I$1)+8</f>
        <v>2018</v>
      </c>
      <c r="X776" s="166">
        <f>YEAR($I$1)+9</f>
        <v>2019</v>
      </c>
      <c r="Y776" s="169">
        <f>YEAR($I$1)+10</f>
        <v>2020</v>
      </c>
      <c r="Z776" s="174">
        <f>YEAR($I$1)+11</f>
        <v>2021</v>
      </c>
      <c r="AA776" s="166">
        <f>YEAR($I$1)+12</f>
        <v>2022</v>
      </c>
      <c r="AB776" s="166">
        <f>YEAR($I$1)+13</f>
        <v>2023</v>
      </c>
      <c r="AC776" s="166">
        <f>YEAR($I$1)+14</f>
        <v>2024</v>
      </c>
      <c r="AD776" s="166">
        <f>YEAR($I$1)+15</f>
        <v>2025</v>
      </c>
      <c r="AE776" s="166">
        <f>YEAR($I$1)+16</f>
        <v>2026</v>
      </c>
      <c r="AF776" s="166">
        <f>YEAR($I$1)+17</f>
        <v>2027</v>
      </c>
      <c r="AG776" s="166">
        <f>YEAR($I$1)+18</f>
        <v>2028</v>
      </c>
      <c r="AH776" s="166">
        <f>YEAR($I$1)+19</f>
        <v>2029</v>
      </c>
      <c r="AI776" s="175">
        <f>YEAR($I$1)+20</f>
        <v>2030</v>
      </c>
      <c r="AJ776" s="675"/>
    </row>
    <row r="777" spans="1:41" hidden="1">
      <c r="A777" s="623" t="str">
        <f>"Existing "&amp;A771</f>
        <v>Existing Window Frames</v>
      </c>
      <c r="B777" s="624"/>
      <c r="C777" s="624"/>
      <c r="D777" s="624"/>
      <c r="E777" s="624"/>
      <c r="F777" s="624"/>
      <c r="G777" s="170">
        <v>1</v>
      </c>
      <c r="H777" s="154" t="s">
        <v>339</v>
      </c>
      <c r="I777" s="155">
        <v>14000</v>
      </c>
      <c r="J777" s="156">
        <f>G777*I777</f>
        <v>14000</v>
      </c>
      <c r="K777" s="625" t="s">
        <v>390</v>
      </c>
      <c r="L777" s="626"/>
      <c r="M777" s="659" t="str">
        <f>IF(OR(ISERROR(B773+B772*(1-(Controls!$B$28))),(B773+B772*(1-(Controls!$B$28)))=0),"",IF((B773+B772*(1-(Controls!$B$28)))&lt;=StartInput!$F$25,"Replace","Evaluate"))</f>
        <v>Evaluate</v>
      </c>
      <c r="N777" s="631" t="s">
        <v>205</v>
      </c>
      <c r="O777" s="159">
        <f>IF($B$774=0,J777,0)</f>
        <v>0</v>
      </c>
      <c r="P777" s="156">
        <f t="shared" ref="P777:AI777" si="225">IF(OR(($B$774+YEAR($I$1))=P776,($B$772+$B$774+YEAR($I$1))=P776,($B$772*2+$B$774+YEAR($I$1))=P776,($B$772*3+$B$774+YEAR($I$1))=P776,($B$772*4+$B$774+YEAR($I$1))=P776,($B$772*5+$B$774+YEAR($I$1))=P776),$G$777*$I$777,0)</f>
        <v>0</v>
      </c>
      <c r="Q777" s="156">
        <f t="shared" si="225"/>
        <v>0</v>
      </c>
      <c r="R777" s="156">
        <f t="shared" si="225"/>
        <v>14000</v>
      </c>
      <c r="S777" s="156">
        <f t="shared" si="225"/>
        <v>0</v>
      </c>
      <c r="T777" s="156">
        <f t="shared" si="225"/>
        <v>0</v>
      </c>
      <c r="U777" s="156">
        <f t="shared" si="225"/>
        <v>0</v>
      </c>
      <c r="V777" s="156">
        <f t="shared" si="225"/>
        <v>0</v>
      </c>
      <c r="W777" s="156">
        <f t="shared" si="225"/>
        <v>0</v>
      </c>
      <c r="X777" s="156">
        <f t="shared" si="225"/>
        <v>0</v>
      </c>
      <c r="Y777" s="156">
        <f t="shared" si="225"/>
        <v>0</v>
      </c>
      <c r="Z777" s="156">
        <f t="shared" si="225"/>
        <v>0</v>
      </c>
      <c r="AA777" s="156">
        <f t="shared" si="225"/>
        <v>0</v>
      </c>
      <c r="AB777" s="156">
        <f t="shared" si="225"/>
        <v>0</v>
      </c>
      <c r="AC777" s="156">
        <f t="shared" si="225"/>
        <v>0</v>
      </c>
      <c r="AD777" s="156">
        <f t="shared" si="225"/>
        <v>14000</v>
      </c>
      <c r="AE777" s="156">
        <f t="shared" si="225"/>
        <v>0</v>
      </c>
      <c r="AF777" s="156">
        <f t="shared" si="225"/>
        <v>0</v>
      </c>
      <c r="AG777" s="156">
        <f t="shared" si="225"/>
        <v>0</v>
      </c>
      <c r="AH777" s="156">
        <f t="shared" si="225"/>
        <v>0</v>
      </c>
      <c r="AI777" s="156">
        <f t="shared" si="225"/>
        <v>0</v>
      </c>
      <c r="AJ777" s="156">
        <f>SUM(P777:AI777)</f>
        <v>28000</v>
      </c>
    </row>
    <row r="778" spans="1:41">
      <c r="A778" s="623" t="str">
        <f>"Standard "&amp;A771</f>
        <v>Standard Window Frames</v>
      </c>
      <c r="B778" s="624"/>
      <c r="C778" s="624"/>
      <c r="D778" s="624"/>
      <c r="E778" s="624"/>
      <c r="F778" s="624"/>
      <c r="G778" s="452">
        <v>1</v>
      </c>
      <c r="H778" s="459" t="s">
        <v>339</v>
      </c>
      <c r="I778" s="454">
        <v>14000</v>
      </c>
      <c r="J778" s="156">
        <f>G778*I778</f>
        <v>14000</v>
      </c>
      <c r="K778" s="627"/>
      <c r="L778" s="628"/>
      <c r="M778" s="660"/>
      <c r="N778" s="632"/>
      <c r="O778" s="159">
        <f>IF($B$774=0,J778,0)</f>
        <v>0</v>
      </c>
      <c r="P778" s="156">
        <f t="shared" ref="P778:AI778" si="226">IF(OR(($B$774+YEAR($I$1))=P776,($B$772+$B$774+YEAR($I$1))=P776,($B$772*2+$B$774+YEAR($I$1))=P776,($B$772*3+$B$774+YEAR($I$1))=P776,($B$772*4+$B$774+YEAR($I$1))=P776,($B$772*5+$B$774+YEAR($I$1))=P776),$G$778*$I$778,0)</f>
        <v>0</v>
      </c>
      <c r="Q778" s="156">
        <f t="shared" si="226"/>
        <v>0</v>
      </c>
      <c r="R778" s="156">
        <f t="shared" si="226"/>
        <v>14000</v>
      </c>
      <c r="S778" s="156">
        <f t="shared" si="226"/>
        <v>0</v>
      </c>
      <c r="T778" s="156">
        <f t="shared" si="226"/>
        <v>0</v>
      </c>
      <c r="U778" s="156">
        <f t="shared" si="226"/>
        <v>0</v>
      </c>
      <c r="V778" s="156">
        <f t="shared" si="226"/>
        <v>0</v>
      </c>
      <c r="W778" s="156">
        <f t="shared" si="226"/>
        <v>0</v>
      </c>
      <c r="X778" s="156">
        <f t="shared" si="226"/>
        <v>0</v>
      </c>
      <c r="Y778" s="156">
        <f t="shared" si="226"/>
        <v>0</v>
      </c>
      <c r="Z778" s="156">
        <f t="shared" si="226"/>
        <v>0</v>
      </c>
      <c r="AA778" s="156">
        <f t="shared" si="226"/>
        <v>0</v>
      </c>
      <c r="AB778" s="156">
        <f t="shared" si="226"/>
        <v>0</v>
      </c>
      <c r="AC778" s="156">
        <f t="shared" si="226"/>
        <v>0</v>
      </c>
      <c r="AD778" s="156">
        <f t="shared" si="226"/>
        <v>14000</v>
      </c>
      <c r="AE778" s="156">
        <f t="shared" si="226"/>
        <v>0</v>
      </c>
      <c r="AF778" s="156">
        <f t="shared" si="226"/>
        <v>0</v>
      </c>
      <c r="AG778" s="156">
        <f t="shared" si="226"/>
        <v>0</v>
      </c>
      <c r="AH778" s="156">
        <f t="shared" si="226"/>
        <v>0</v>
      </c>
      <c r="AI778" s="156">
        <f t="shared" si="226"/>
        <v>0</v>
      </c>
      <c r="AJ778" s="156">
        <f>SUM(P778:AI778)</f>
        <v>28000</v>
      </c>
      <c r="AK778" s="148" t="s">
        <v>391</v>
      </c>
    </row>
    <row r="779" spans="1:41" ht="14.45" thickBot="1">
      <c r="A779" s="634" t="str">
        <f>"Green Replacement "&amp;A771</f>
        <v>Green Replacement Window Frames</v>
      </c>
      <c r="B779" s="635"/>
      <c r="C779" s="635"/>
      <c r="D779" s="635"/>
      <c r="E779" s="635"/>
      <c r="F779" s="635"/>
      <c r="G779" s="202">
        <f>G778</f>
        <v>1</v>
      </c>
      <c r="H779" s="204" t="str">
        <f>H778</f>
        <v>LUMP SUM</v>
      </c>
      <c r="I779" s="455">
        <v>16000</v>
      </c>
      <c r="J779" s="161">
        <f>G779*I779</f>
        <v>16000</v>
      </c>
      <c r="K779" s="629"/>
      <c r="L779" s="630"/>
      <c r="M779" s="661"/>
      <c r="N779" s="633"/>
      <c r="O779" s="159">
        <f>IF($B$774=0,J779,0)</f>
        <v>0</v>
      </c>
      <c r="P779" s="156">
        <f t="shared" ref="P779:AI779" si="227">IF(OR(($B$774+YEAR($I$1))=P776,($B$772+$B$774+YEAR($I$1))=P776,($B$772*2+$B$774+YEAR($I$1))=P776,($B$772*3+$B$774+YEAR($I$1))=P776,($B$772*4+$B$774+YEAR($I$1))=P776,($B$772*5+$B$774+YEAR($I$1))=P776),$G$779*$I$779,0)</f>
        <v>0</v>
      </c>
      <c r="Q779" s="156">
        <f t="shared" si="227"/>
        <v>0</v>
      </c>
      <c r="R779" s="156">
        <f t="shared" si="227"/>
        <v>16000</v>
      </c>
      <c r="S779" s="156">
        <f t="shared" si="227"/>
        <v>0</v>
      </c>
      <c r="T779" s="156">
        <f t="shared" si="227"/>
        <v>0</v>
      </c>
      <c r="U779" s="156">
        <f t="shared" si="227"/>
        <v>0</v>
      </c>
      <c r="V779" s="156">
        <f t="shared" si="227"/>
        <v>0</v>
      </c>
      <c r="W779" s="156">
        <f t="shared" si="227"/>
        <v>0</v>
      </c>
      <c r="X779" s="156">
        <f t="shared" si="227"/>
        <v>0</v>
      </c>
      <c r="Y779" s="156">
        <f t="shared" si="227"/>
        <v>0</v>
      </c>
      <c r="Z779" s="156">
        <f t="shared" si="227"/>
        <v>0</v>
      </c>
      <c r="AA779" s="156">
        <f t="shared" si="227"/>
        <v>0</v>
      </c>
      <c r="AB779" s="156">
        <f t="shared" si="227"/>
        <v>0</v>
      </c>
      <c r="AC779" s="156">
        <f t="shared" si="227"/>
        <v>0</v>
      </c>
      <c r="AD779" s="156">
        <f t="shared" si="227"/>
        <v>16000</v>
      </c>
      <c r="AE779" s="156">
        <f t="shared" si="227"/>
        <v>0</v>
      </c>
      <c r="AF779" s="156">
        <f t="shared" si="227"/>
        <v>0</v>
      </c>
      <c r="AG779" s="156">
        <f t="shared" si="227"/>
        <v>0</v>
      </c>
      <c r="AH779" s="156">
        <f t="shared" si="227"/>
        <v>0</v>
      </c>
      <c r="AI779" s="156">
        <f t="shared" si="227"/>
        <v>0</v>
      </c>
      <c r="AJ779" s="156">
        <f>SUM(P779:AI779)</f>
        <v>32000</v>
      </c>
      <c r="AK779" s="183">
        <f>IF((AJ779-AJ778)&lt;0,0,(AJ779-AJ778))</f>
        <v>4000</v>
      </c>
      <c r="AL779" s="183"/>
      <c r="AM779" s="183"/>
      <c r="AN779" s="183"/>
      <c r="AO779" s="183"/>
    </row>
    <row r="780" spans="1:41" ht="13.15" customHeight="1" thickBot="1"/>
    <row r="781" spans="1:41" ht="14.45" thickBot="1">
      <c r="A781" s="640" t="s">
        <v>502</v>
      </c>
      <c r="B781" s="641"/>
      <c r="C781" s="641"/>
      <c r="D781" s="641"/>
      <c r="E781" s="641"/>
      <c r="F781" s="641"/>
      <c r="G781" s="641"/>
      <c r="H781" s="641"/>
      <c r="I781" s="641"/>
      <c r="J781" s="641"/>
      <c r="K781" s="641"/>
      <c r="L781" s="641"/>
      <c r="M781" s="641"/>
      <c r="N781" s="642"/>
    </row>
    <row r="782" spans="1:41" ht="15">
      <c r="A782" s="164" t="s">
        <v>351</v>
      </c>
      <c r="B782" s="450">
        <v>13</v>
      </c>
      <c r="C782" s="165"/>
      <c r="D782" s="662" t="s">
        <v>272</v>
      </c>
      <c r="E782" s="663"/>
      <c r="F782" s="649"/>
      <c r="G782" s="650"/>
      <c r="H782" s="650"/>
      <c r="I782" s="650"/>
      <c r="J782" s="650"/>
      <c r="K782" s="650"/>
      <c r="L782" s="650"/>
      <c r="M782" s="650"/>
      <c r="N782" s="651"/>
    </row>
    <row r="783" spans="1:41" ht="15.6" thickBot="1">
      <c r="A783" s="163" t="s">
        <v>353</v>
      </c>
      <c r="B783" s="451">
        <v>2001</v>
      </c>
      <c r="C783" s="162"/>
      <c r="D783" s="664"/>
      <c r="E783" s="665"/>
      <c r="F783" s="652"/>
      <c r="G783" s="653"/>
      <c r="H783" s="653"/>
      <c r="I783" s="653"/>
      <c r="J783" s="653"/>
      <c r="K783" s="653"/>
      <c r="L783" s="653"/>
      <c r="M783" s="653"/>
      <c r="N783" s="654"/>
    </row>
    <row r="784" spans="1:41" ht="15.6" thickBot="1">
      <c r="A784" s="171" t="s">
        <v>355</v>
      </c>
      <c r="B784" s="172">
        <f>IF(B782-((YEAR(I1))-B783)&gt;0,(B782-((YEAR(I1))-B783)),0)</f>
        <v>4</v>
      </c>
      <c r="C784" s="173"/>
      <c r="D784" s="666"/>
      <c r="E784" s="667"/>
      <c r="F784" s="643"/>
      <c r="G784" s="644"/>
      <c r="H784" s="644"/>
      <c r="I784" s="644"/>
      <c r="J784" s="644"/>
      <c r="K784" s="644"/>
      <c r="L784" s="644"/>
      <c r="M784" s="644"/>
      <c r="N784" s="645"/>
      <c r="O784" s="640" t="str">
        <f>A781</f>
        <v>Gutters/Downspouts</v>
      </c>
      <c r="P784" s="641"/>
      <c r="Q784" s="641"/>
      <c r="R784" s="641"/>
      <c r="S784" s="641"/>
      <c r="T784" s="641"/>
      <c r="U784" s="641"/>
      <c r="V784" s="641"/>
      <c r="W784" s="641"/>
      <c r="X784" s="641"/>
      <c r="Y784" s="642"/>
      <c r="Z784" s="640" t="str">
        <f>A781</f>
        <v>Gutters/Downspouts</v>
      </c>
      <c r="AA784" s="641"/>
      <c r="AB784" s="641"/>
      <c r="AC784" s="641"/>
      <c r="AD784" s="641"/>
      <c r="AE784" s="641"/>
      <c r="AF784" s="641"/>
      <c r="AG784" s="641"/>
      <c r="AH784" s="641"/>
      <c r="AI784" s="641"/>
      <c r="AJ784" s="642"/>
    </row>
    <row r="785" spans="1:41">
      <c r="A785" s="646" t="s">
        <v>357</v>
      </c>
      <c r="B785" s="647"/>
      <c r="C785" s="647"/>
      <c r="D785" s="636"/>
      <c r="E785" s="636"/>
      <c r="F785" s="636"/>
      <c r="G785" s="636" t="s">
        <v>358</v>
      </c>
      <c r="H785" s="636" t="s">
        <v>359</v>
      </c>
      <c r="I785" s="636" t="s">
        <v>360</v>
      </c>
      <c r="J785" s="636" t="s">
        <v>361</v>
      </c>
      <c r="K785" s="636" t="s">
        <v>362</v>
      </c>
      <c r="L785" s="636" t="s">
        <v>363</v>
      </c>
      <c r="M785" s="636" t="s">
        <v>364</v>
      </c>
      <c r="N785" s="638" t="s">
        <v>365</v>
      </c>
      <c r="O785" s="672" t="s">
        <v>366</v>
      </c>
      <c r="P785" s="167" t="s">
        <v>367</v>
      </c>
      <c r="Q785" s="167" t="s">
        <v>368</v>
      </c>
      <c r="R785" s="167" t="s">
        <v>369</v>
      </c>
      <c r="S785" s="167" t="s">
        <v>370</v>
      </c>
      <c r="T785" s="167" t="s">
        <v>371</v>
      </c>
      <c r="U785" s="167" t="s">
        <v>372</v>
      </c>
      <c r="V785" s="167" t="s">
        <v>373</v>
      </c>
      <c r="W785" s="167" t="s">
        <v>374</v>
      </c>
      <c r="X785" s="167" t="s">
        <v>375</v>
      </c>
      <c r="Y785" s="168" t="s">
        <v>376</v>
      </c>
      <c r="Z785" s="178" t="s">
        <v>377</v>
      </c>
      <c r="AA785" s="179" t="s">
        <v>378</v>
      </c>
      <c r="AB785" s="179" t="s">
        <v>379</v>
      </c>
      <c r="AC785" s="179" t="s">
        <v>380</v>
      </c>
      <c r="AD785" s="179" t="s">
        <v>381</v>
      </c>
      <c r="AE785" s="179" t="s">
        <v>382</v>
      </c>
      <c r="AF785" s="179" t="s">
        <v>383</v>
      </c>
      <c r="AG785" s="179" t="s">
        <v>384</v>
      </c>
      <c r="AH785" s="179" t="s">
        <v>385</v>
      </c>
      <c r="AI785" s="180" t="s">
        <v>386</v>
      </c>
      <c r="AJ785" s="674" t="s">
        <v>387</v>
      </c>
    </row>
    <row r="786" spans="1:41">
      <c r="A786" s="648"/>
      <c r="B786" s="637"/>
      <c r="C786" s="637"/>
      <c r="D786" s="637"/>
      <c r="E786" s="637"/>
      <c r="F786" s="637"/>
      <c r="G786" s="637"/>
      <c r="H786" s="637"/>
      <c r="I786" s="637"/>
      <c r="J786" s="637"/>
      <c r="K786" s="637"/>
      <c r="L786" s="637"/>
      <c r="M786" s="637"/>
      <c r="N786" s="639"/>
      <c r="O786" s="673"/>
      <c r="P786" s="166">
        <f>YEAR($I$1)+1</f>
        <v>2011</v>
      </c>
      <c r="Q786" s="166">
        <f>YEAR($I$1)+2</f>
        <v>2012</v>
      </c>
      <c r="R786" s="166">
        <f>YEAR($I$1)+3</f>
        <v>2013</v>
      </c>
      <c r="S786" s="166">
        <f>YEAR($I$1)+4</f>
        <v>2014</v>
      </c>
      <c r="T786" s="166">
        <f>YEAR($I$1)+5</f>
        <v>2015</v>
      </c>
      <c r="U786" s="166">
        <f>YEAR($I$1)+6</f>
        <v>2016</v>
      </c>
      <c r="V786" s="166">
        <f>YEAR($I$1)+7</f>
        <v>2017</v>
      </c>
      <c r="W786" s="166">
        <f>YEAR($I$1)+8</f>
        <v>2018</v>
      </c>
      <c r="X786" s="166">
        <f>YEAR($I$1)+9</f>
        <v>2019</v>
      </c>
      <c r="Y786" s="169">
        <f>YEAR($I$1)+10</f>
        <v>2020</v>
      </c>
      <c r="Z786" s="174">
        <f>YEAR($I$1)+11</f>
        <v>2021</v>
      </c>
      <c r="AA786" s="166">
        <f>YEAR($I$1)+12</f>
        <v>2022</v>
      </c>
      <c r="AB786" s="166">
        <f>YEAR($I$1)+13</f>
        <v>2023</v>
      </c>
      <c r="AC786" s="166">
        <f>YEAR($I$1)+14</f>
        <v>2024</v>
      </c>
      <c r="AD786" s="166">
        <f>YEAR($I$1)+15</f>
        <v>2025</v>
      </c>
      <c r="AE786" s="166">
        <f>YEAR($I$1)+16</f>
        <v>2026</v>
      </c>
      <c r="AF786" s="166">
        <f>YEAR($I$1)+17</f>
        <v>2027</v>
      </c>
      <c r="AG786" s="166">
        <f>YEAR($I$1)+18</f>
        <v>2028</v>
      </c>
      <c r="AH786" s="166">
        <f>YEAR($I$1)+19</f>
        <v>2029</v>
      </c>
      <c r="AI786" s="175">
        <f>YEAR($I$1)+20</f>
        <v>2030</v>
      </c>
      <c r="AJ786" s="675"/>
    </row>
    <row r="787" spans="1:41" hidden="1">
      <c r="A787" s="623" t="str">
        <f>"Existing "&amp;A781</f>
        <v>Existing Gutters/Downspouts</v>
      </c>
      <c r="B787" s="624"/>
      <c r="C787" s="624"/>
      <c r="D787" s="624"/>
      <c r="E787" s="624"/>
      <c r="F787" s="624"/>
      <c r="G787" s="170">
        <v>1</v>
      </c>
      <c r="H787" s="154" t="s">
        <v>339</v>
      </c>
      <c r="I787" s="155">
        <v>3500</v>
      </c>
      <c r="J787" s="156">
        <f>G787*I787</f>
        <v>3500</v>
      </c>
      <c r="K787" s="625" t="s">
        <v>390</v>
      </c>
      <c r="L787" s="626"/>
      <c r="M787" s="659" t="str">
        <f>IF(OR(ISERROR(B783+B782*(1-(Controls!$B$28))),(B783+B782*(1-(Controls!$B$28)))=0),"",IF((B783+B782*(1-(Controls!$B$28)))&lt;=StartInput!$F$25,"Replace","Evaluate"))</f>
        <v>Evaluate</v>
      </c>
      <c r="N787" s="631" t="s">
        <v>205</v>
      </c>
      <c r="O787" s="159">
        <f>IF($B$784=0,J787,0)</f>
        <v>0</v>
      </c>
      <c r="P787" s="156">
        <f t="shared" ref="P787:AI787" si="228">IF(OR(($B$784+YEAR($I$1))=P786,($B$782+$B$784+YEAR($I$1))=P786,($B$782*2+$B$784+YEAR($I$1))=P786,($B$782*3+$B$784+YEAR($I$1))=P786,($B$782*4+$B$784+YEAR($I$1))=P786,($B$782*5+$B$784+YEAR($I$1))=P786),$G$787*$I$787,0)</f>
        <v>0</v>
      </c>
      <c r="Q787" s="156">
        <f t="shared" si="228"/>
        <v>0</v>
      </c>
      <c r="R787" s="156">
        <f t="shared" si="228"/>
        <v>0</v>
      </c>
      <c r="S787" s="156">
        <f t="shared" si="228"/>
        <v>3500</v>
      </c>
      <c r="T787" s="156">
        <f t="shared" si="228"/>
        <v>0</v>
      </c>
      <c r="U787" s="156">
        <f t="shared" si="228"/>
        <v>0</v>
      </c>
      <c r="V787" s="156">
        <f t="shared" si="228"/>
        <v>0</v>
      </c>
      <c r="W787" s="156">
        <f t="shared" si="228"/>
        <v>0</v>
      </c>
      <c r="X787" s="156">
        <f t="shared" si="228"/>
        <v>0</v>
      </c>
      <c r="Y787" s="156">
        <f t="shared" si="228"/>
        <v>0</v>
      </c>
      <c r="Z787" s="156">
        <f t="shared" si="228"/>
        <v>0</v>
      </c>
      <c r="AA787" s="156">
        <f t="shared" si="228"/>
        <v>0</v>
      </c>
      <c r="AB787" s="156">
        <f t="shared" si="228"/>
        <v>0</v>
      </c>
      <c r="AC787" s="156">
        <f t="shared" si="228"/>
        <v>0</v>
      </c>
      <c r="AD787" s="156">
        <f t="shared" si="228"/>
        <v>0</v>
      </c>
      <c r="AE787" s="156">
        <f t="shared" si="228"/>
        <v>0</v>
      </c>
      <c r="AF787" s="156">
        <f t="shared" si="228"/>
        <v>3500</v>
      </c>
      <c r="AG787" s="156">
        <f t="shared" si="228"/>
        <v>0</v>
      </c>
      <c r="AH787" s="156">
        <f t="shared" si="228"/>
        <v>0</v>
      </c>
      <c r="AI787" s="156">
        <f t="shared" si="228"/>
        <v>0</v>
      </c>
      <c r="AJ787" s="156">
        <f>SUM(P787:AI787)</f>
        <v>7000</v>
      </c>
    </row>
    <row r="788" spans="1:41">
      <c r="A788" s="623" t="str">
        <f>"Standard "&amp;A781</f>
        <v>Standard Gutters/Downspouts</v>
      </c>
      <c r="B788" s="624"/>
      <c r="C788" s="624"/>
      <c r="D788" s="624"/>
      <c r="E788" s="624"/>
      <c r="F788" s="624"/>
      <c r="G788" s="452">
        <v>1</v>
      </c>
      <c r="H788" s="459" t="s">
        <v>339</v>
      </c>
      <c r="I788" s="454">
        <v>3500</v>
      </c>
      <c r="J788" s="156">
        <f>G788*I788</f>
        <v>3500</v>
      </c>
      <c r="K788" s="627"/>
      <c r="L788" s="628"/>
      <c r="M788" s="660"/>
      <c r="N788" s="632"/>
      <c r="O788" s="159">
        <f>IF($B$784=0,J788,0)</f>
        <v>0</v>
      </c>
      <c r="P788" s="156">
        <f t="shared" ref="P788:AI788" si="229">IF(OR(($B$784+YEAR($I$1))=P786,($B$782+$B$784+YEAR($I$1))=P786,($B$782*2+$B$784+YEAR($I$1))=P786,($B$782*3+$B$784+YEAR($I$1))=P786,($B$782*4+$B$784+YEAR($I$1))=P786,($B$782*5+$B$784+YEAR($I$1))=P786),$G$788*$I$788,0)</f>
        <v>0</v>
      </c>
      <c r="Q788" s="156">
        <f t="shared" si="229"/>
        <v>0</v>
      </c>
      <c r="R788" s="156">
        <f t="shared" si="229"/>
        <v>0</v>
      </c>
      <c r="S788" s="156">
        <f t="shared" si="229"/>
        <v>3500</v>
      </c>
      <c r="T788" s="156">
        <f t="shared" si="229"/>
        <v>0</v>
      </c>
      <c r="U788" s="156">
        <f t="shared" si="229"/>
        <v>0</v>
      </c>
      <c r="V788" s="156">
        <f t="shared" si="229"/>
        <v>0</v>
      </c>
      <c r="W788" s="156">
        <f t="shared" si="229"/>
        <v>0</v>
      </c>
      <c r="X788" s="156">
        <f t="shared" si="229"/>
        <v>0</v>
      </c>
      <c r="Y788" s="156">
        <f t="shared" si="229"/>
        <v>0</v>
      </c>
      <c r="Z788" s="156">
        <f t="shared" si="229"/>
        <v>0</v>
      </c>
      <c r="AA788" s="156">
        <f t="shared" si="229"/>
        <v>0</v>
      </c>
      <c r="AB788" s="156">
        <f t="shared" si="229"/>
        <v>0</v>
      </c>
      <c r="AC788" s="156">
        <f t="shared" si="229"/>
        <v>0</v>
      </c>
      <c r="AD788" s="156">
        <f t="shared" si="229"/>
        <v>0</v>
      </c>
      <c r="AE788" s="156">
        <f t="shared" si="229"/>
        <v>0</v>
      </c>
      <c r="AF788" s="156">
        <f t="shared" si="229"/>
        <v>3500</v>
      </c>
      <c r="AG788" s="156">
        <f t="shared" si="229"/>
        <v>0</v>
      </c>
      <c r="AH788" s="156">
        <f t="shared" si="229"/>
        <v>0</v>
      </c>
      <c r="AI788" s="156">
        <f t="shared" si="229"/>
        <v>0</v>
      </c>
      <c r="AJ788" s="156">
        <f>SUM(P788:AI788)</f>
        <v>7000</v>
      </c>
      <c r="AK788" s="148" t="s">
        <v>391</v>
      </c>
    </row>
    <row r="789" spans="1:41" ht="14.45" thickBot="1">
      <c r="A789" s="634" t="str">
        <f>"Green Replacement "&amp;A781</f>
        <v>Green Replacement Gutters/Downspouts</v>
      </c>
      <c r="B789" s="635"/>
      <c r="C789" s="635"/>
      <c r="D789" s="635"/>
      <c r="E789" s="635"/>
      <c r="F789" s="635"/>
      <c r="G789" s="202">
        <f>G788</f>
        <v>1</v>
      </c>
      <c r="H789" s="204" t="str">
        <f>H788</f>
        <v>LUMP SUM</v>
      </c>
      <c r="I789" s="455">
        <v>12500</v>
      </c>
      <c r="J789" s="161">
        <f>G789*I789</f>
        <v>12500</v>
      </c>
      <c r="K789" s="629"/>
      <c r="L789" s="630"/>
      <c r="M789" s="661"/>
      <c r="N789" s="633"/>
      <c r="O789" s="159">
        <f>IF($B$784=0,J789,0)</f>
        <v>0</v>
      </c>
      <c r="P789" s="156">
        <f t="shared" ref="P789:AI789" si="230">IF(OR(($B$784+YEAR($I$1))=P786,($B$782+$B$784+YEAR($I$1))=P786,($B$782*2+$B$784+YEAR($I$1))=P786,($B$782*3+$B$784+YEAR($I$1))=P786,($B$782*4+$B$784+YEAR($I$1))=P786,($B$782*5+$B$784+YEAR($I$1))=P786),$G$789*$I$789,0)</f>
        <v>0</v>
      </c>
      <c r="Q789" s="156">
        <f t="shared" si="230"/>
        <v>0</v>
      </c>
      <c r="R789" s="156">
        <f t="shared" si="230"/>
        <v>0</v>
      </c>
      <c r="S789" s="156">
        <f t="shared" si="230"/>
        <v>12500</v>
      </c>
      <c r="T789" s="156">
        <f t="shared" si="230"/>
        <v>0</v>
      </c>
      <c r="U789" s="156">
        <f t="shared" si="230"/>
        <v>0</v>
      </c>
      <c r="V789" s="156">
        <f t="shared" si="230"/>
        <v>0</v>
      </c>
      <c r="W789" s="156">
        <f t="shared" si="230"/>
        <v>0</v>
      </c>
      <c r="X789" s="156">
        <f t="shared" si="230"/>
        <v>0</v>
      </c>
      <c r="Y789" s="156">
        <f t="shared" si="230"/>
        <v>0</v>
      </c>
      <c r="Z789" s="156">
        <f t="shared" si="230"/>
        <v>0</v>
      </c>
      <c r="AA789" s="156">
        <f t="shared" si="230"/>
        <v>0</v>
      </c>
      <c r="AB789" s="156">
        <f t="shared" si="230"/>
        <v>0</v>
      </c>
      <c r="AC789" s="156">
        <f t="shared" si="230"/>
        <v>0</v>
      </c>
      <c r="AD789" s="156">
        <f t="shared" si="230"/>
        <v>0</v>
      </c>
      <c r="AE789" s="156">
        <f t="shared" si="230"/>
        <v>0</v>
      </c>
      <c r="AF789" s="156">
        <f t="shared" si="230"/>
        <v>12500</v>
      </c>
      <c r="AG789" s="156">
        <f t="shared" si="230"/>
        <v>0</v>
      </c>
      <c r="AH789" s="156">
        <f t="shared" si="230"/>
        <v>0</v>
      </c>
      <c r="AI789" s="156">
        <f t="shared" si="230"/>
        <v>0</v>
      </c>
      <c r="AJ789" s="156">
        <f>SUM(P789:AI789)</f>
        <v>25000</v>
      </c>
      <c r="AK789" s="183">
        <f>IF((AJ789-AJ788)&lt;0,0,(AJ789-AJ788))</f>
        <v>18000</v>
      </c>
      <c r="AL789" s="183"/>
      <c r="AM789" s="183"/>
      <c r="AN789" s="183"/>
      <c r="AO789" s="183"/>
    </row>
    <row r="790" spans="1:41" ht="13.15" customHeight="1" thickBot="1"/>
    <row r="791" spans="1:41" ht="14.45" thickBot="1">
      <c r="A791" s="640" t="s">
        <v>503</v>
      </c>
      <c r="B791" s="641"/>
      <c r="C791" s="641"/>
      <c r="D791" s="641"/>
      <c r="E791" s="641"/>
      <c r="F791" s="641"/>
      <c r="G791" s="641"/>
      <c r="H791" s="641"/>
      <c r="I791" s="641"/>
      <c r="J791" s="641"/>
      <c r="K791" s="641"/>
      <c r="L791" s="641"/>
      <c r="M791" s="641"/>
      <c r="N791" s="642"/>
    </row>
    <row r="792" spans="1:41" ht="15">
      <c r="A792" s="164" t="s">
        <v>351</v>
      </c>
      <c r="B792" s="450">
        <v>14</v>
      </c>
      <c r="C792" s="165"/>
      <c r="D792" s="662" t="s">
        <v>272</v>
      </c>
      <c r="E792" s="663"/>
      <c r="F792" s="649"/>
      <c r="G792" s="650"/>
      <c r="H792" s="650"/>
      <c r="I792" s="650"/>
      <c r="J792" s="650"/>
      <c r="K792" s="650"/>
      <c r="L792" s="650"/>
      <c r="M792" s="650"/>
      <c r="N792" s="651"/>
    </row>
    <row r="793" spans="1:41" ht="15.6" thickBot="1">
      <c r="A793" s="163" t="s">
        <v>353</v>
      </c>
      <c r="B793" s="451">
        <v>2001</v>
      </c>
      <c r="C793" s="162"/>
      <c r="D793" s="664"/>
      <c r="E793" s="665"/>
      <c r="F793" s="652"/>
      <c r="G793" s="653"/>
      <c r="H793" s="653"/>
      <c r="I793" s="653"/>
      <c r="J793" s="653"/>
      <c r="K793" s="653"/>
      <c r="L793" s="653"/>
      <c r="M793" s="653"/>
      <c r="N793" s="654"/>
    </row>
    <row r="794" spans="1:41" ht="15.6" thickBot="1">
      <c r="A794" s="171" t="s">
        <v>355</v>
      </c>
      <c r="B794" s="172">
        <f>IF(B792-((YEAR(I1))-B793)&gt;0,(B792-((YEAR(I1))-B793)),0)</f>
        <v>5</v>
      </c>
      <c r="C794" s="173"/>
      <c r="D794" s="666"/>
      <c r="E794" s="667"/>
      <c r="F794" s="643"/>
      <c r="G794" s="644"/>
      <c r="H794" s="644"/>
      <c r="I794" s="644"/>
      <c r="J794" s="644"/>
      <c r="K794" s="644"/>
      <c r="L794" s="644"/>
      <c r="M794" s="644"/>
      <c r="N794" s="645"/>
      <c r="O794" s="640" t="str">
        <f>A791</f>
        <v>Columns &amp; Porches</v>
      </c>
      <c r="P794" s="641"/>
      <c r="Q794" s="641"/>
      <c r="R794" s="641"/>
      <c r="S794" s="641"/>
      <c r="T794" s="641"/>
      <c r="U794" s="641"/>
      <c r="V794" s="641"/>
      <c r="W794" s="641"/>
      <c r="X794" s="641"/>
      <c r="Y794" s="642"/>
      <c r="Z794" s="640" t="str">
        <f>A791</f>
        <v>Columns &amp; Porches</v>
      </c>
      <c r="AA794" s="641"/>
      <c r="AB794" s="641"/>
      <c r="AC794" s="641"/>
      <c r="AD794" s="641"/>
      <c r="AE794" s="641"/>
      <c r="AF794" s="641"/>
      <c r="AG794" s="641"/>
      <c r="AH794" s="641"/>
      <c r="AI794" s="641"/>
      <c r="AJ794" s="642"/>
    </row>
    <row r="795" spans="1:41">
      <c r="A795" s="646" t="s">
        <v>357</v>
      </c>
      <c r="B795" s="647"/>
      <c r="C795" s="647"/>
      <c r="D795" s="636"/>
      <c r="E795" s="636"/>
      <c r="F795" s="636"/>
      <c r="G795" s="636" t="s">
        <v>358</v>
      </c>
      <c r="H795" s="636" t="s">
        <v>359</v>
      </c>
      <c r="I795" s="636" t="s">
        <v>360</v>
      </c>
      <c r="J795" s="636" t="s">
        <v>361</v>
      </c>
      <c r="K795" s="636" t="s">
        <v>362</v>
      </c>
      <c r="L795" s="636" t="s">
        <v>363</v>
      </c>
      <c r="M795" s="636" t="s">
        <v>364</v>
      </c>
      <c r="N795" s="638" t="s">
        <v>365</v>
      </c>
      <c r="O795" s="672" t="s">
        <v>366</v>
      </c>
      <c r="P795" s="167" t="s">
        <v>367</v>
      </c>
      <c r="Q795" s="167" t="s">
        <v>368</v>
      </c>
      <c r="R795" s="167" t="s">
        <v>369</v>
      </c>
      <c r="S795" s="167" t="s">
        <v>370</v>
      </c>
      <c r="T795" s="167" t="s">
        <v>371</v>
      </c>
      <c r="U795" s="167" t="s">
        <v>372</v>
      </c>
      <c r="V795" s="167" t="s">
        <v>373</v>
      </c>
      <c r="W795" s="167" t="s">
        <v>374</v>
      </c>
      <c r="X795" s="167" t="s">
        <v>375</v>
      </c>
      <c r="Y795" s="168" t="s">
        <v>376</v>
      </c>
      <c r="Z795" s="178" t="s">
        <v>377</v>
      </c>
      <c r="AA795" s="179" t="s">
        <v>378</v>
      </c>
      <c r="AB795" s="179" t="s">
        <v>379</v>
      </c>
      <c r="AC795" s="179" t="s">
        <v>380</v>
      </c>
      <c r="AD795" s="179" t="s">
        <v>381</v>
      </c>
      <c r="AE795" s="179" t="s">
        <v>382</v>
      </c>
      <c r="AF795" s="179" t="s">
        <v>383</v>
      </c>
      <c r="AG795" s="179" t="s">
        <v>384</v>
      </c>
      <c r="AH795" s="179" t="s">
        <v>385</v>
      </c>
      <c r="AI795" s="180" t="s">
        <v>386</v>
      </c>
      <c r="AJ795" s="674" t="s">
        <v>387</v>
      </c>
    </row>
    <row r="796" spans="1:41">
      <c r="A796" s="648"/>
      <c r="B796" s="637"/>
      <c r="C796" s="637"/>
      <c r="D796" s="637"/>
      <c r="E796" s="637"/>
      <c r="F796" s="637"/>
      <c r="G796" s="637"/>
      <c r="H796" s="637"/>
      <c r="I796" s="637"/>
      <c r="J796" s="637"/>
      <c r="K796" s="637"/>
      <c r="L796" s="637"/>
      <c r="M796" s="637"/>
      <c r="N796" s="639"/>
      <c r="O796" s="673"/>
      <c r="P796" s="166">
        <f>YEAR($I$1)+1</f>
        <v>2011</v>
      </c>
      <c r="Q796" s="166">
        <f>YEAR($I$1)+2</f>
        <v>2012</v>
      </c>
      <c r="R796" s="166">
        <f>YEAR($I$1)+3</f>
        <v>2013</v>
      </c>
      <c r="S796" s="166">
        <f>YEAR($I$1)+4</f>
        <v>2014</v>
      </c>
      <c r="T796" s="166">
        <f>YEAR($I$1)+5</f>
        <v>2015</v>
      </c>
      <c r="U796" s="166">
        <f>YEAR($I$1)+6</f>
        <v>2016</v>
      </c>
      <c r="V796" s="166">
        <f>YEAR($I$1)+7</f>
        <v>2017</v>
      </c>
      <c r="W796" s="166">
        <f>YEAR($I$1)+8</f>
        <v>2018</v>
      </c>
      <c r="X796" s="166">
        <f>YEAR($I$1)+9</f>
        <v>2019</v>
      </c>
      <c r="Y796" s="169">
        <f>YEAR($I$1)+10</f>
        <v>2020</v>
      </c>
      <c r="Z796" s="174">
        <f>YEAR($I$1)+11</f>
        <v>2021</v>
      </c>
      <c r="AA796" s="166">
        <f>YEAR($I$1)+12</f>
        <v>2022</v>
      </c>
      <c r="AB796" s="166">
        <f>YEAR($I$1)+13</f>
        <v>2023</v>
      </c>
      <c r="AC796" s="166">
        <f>YEAR($I$1)+14</f>
        <v>2024</v>
      </c>
      <c r="AD796" s="166">
        <f>YEAR($I$1)+15</f>
        <v>2025</v>
      </c>
      <c r="AE796" s="166">
        <f>YEAR($I$1)+16</f>
        <v>2026</v>
      </c>
      <c r="AF796" s="166">
        <f>YEAR($I$1)+17</f>
        <v>2027</v>
      </c>
      <c r="AG796" s="166">
        <f>YEAR($I$1)+18</f>
        <v>2028</v>
      </c>
      <c r="AH796" s="166">
        <f>YEAR($I$1)+19</f>
        <v>2029</v>
      </c>
      <c r="AI796" s="175">
        <f>YEAR($I$1)+20</f>
        <v>2030</v>
      </c>
      <c r="AJ796" s="675"/>
    </row>
    <row r="797" spans="1:41" hidden="1">
      <c r="A797" s="623" t="str">
        <f>"Existing "&amp;A791</f>
        <v>Existing Columns &amp; Porches</v>
      </c>
      <c r="B797" s="624"/>
      <c r="C797" s="624"/>
      <c r="D797" s="624"/>
      <c r="E797" s="624"/>
      <c r="F797" s="624"/>
      <c r="G797" s="170">
        <v>1</v>
      </c>
      <c r="H797" s="154" t="s">
        <v>339</v>
      </c>
      <c r="I797" s="155">
        <v>2500</v>
      </c>
      <c r="J797" s="156">
        <f>G797*I797</f>
        <v>2500</v>
      </c>
      <c r="K797" s="625" t="s">
        <v>390</v>
      </c>
      <c r="L797" s="626"/>
      <c r="M797" s="659" t="str">
        <f>IF(OR(ISERROR(B793+B792*(1-(Controls!$B$28))),(B793+B792*(1-(Controls!$B$28)))=0),"",IF((B793+B792*(1-(Controls!$B$28)))&lt;=StartInput!$F$25,"Replace","Evaluate"))</f>
        <v>Evaluate</v>
      </c>
      <c r="N797" s="631" t="s">
        <v>205</v>
      </c>
      <c r="O797" s="159">
        <f>IF($B$794=0,J797,0)</f>
        <v>0</v>
      </c>
      <c r="P797" s="156">
        <f t="shared" ref="P797:AI797" si="231">IF(OR(($B$794+YEAR($I$1))=P796,($B$792+$B$794+YEAR($I$1))=P796,($B$792*2+$B$794+YEAR($I$1))=P796,($B$792*3+$B$794+YEAR($I$1))=P796,($B$792*4+$B$794+YEAR($I$1))=P796,($B$792*5+$B$794+YEAR($I$1))=P796),$G$797*$I$797,0)</f>
        <v>0</v>
      </c>
      <c r="Q797" s="156">
        <f t="shared" si="231"/>
        <v>0</v>
      </c>
      <c r="R797" s="156">
        <f t="shared" si="231"/>
        <v>0</v>
      </c>
      <c r="S797" s="156">
        <f t="shared" si="231"/>
        <v>0</v>
      </c>
      <c r="T797" s="156">
        <f t="shared" si="231"/>
        <v>2500</v>
      </c>
      <c r="U797" s="156">
        <f t="shared" si="231"/>
        <v>0</v>
      </c>
      <c r="V797" s="156">
        <f t="shared" si="231"/>
        <v>0</v>
      </c>
      <c r="W797" s="156">
        <f t="shared" si="231"/>
        <v>0</v>
      </c>
      <c r="X797" s="156">
        <f t="shared" si="231"/>
        <v>0</v>
      </c>
      <c r="Y797" s="156">
        <f t="shared" si="231"/>
        <v>0</v>
      </c>
      <c r="Z797" s="156">
        <f t="shared" si="231"/>
        <v>0</v>
      </c>
      <c r="AA797" s="156">
        <f t="shared" si="231"/>
        <v>0</v>
      </c>
      <c r="AB797" s="156">
        <f t="shared" si="231"/>
        <v>0</v>
      </c>
      <c r="AC797" s="156">
        <f t="shared" si="231"/>
        <v>0</v>
      </c>
      <c r="AD797" s="156">
        <f t="shared" si="231"/>
        <v>0</v>
      </c>
      <c r="AE797" s="156">
        <f t="shared" si="231"/>
        <v>0</v>
      </c>
      <c r="AF797" s="156">
        <f t="shared" si="231"/>
        <v>0</v>
      </c>
      <c r="AG797" s="156">
        <f t="shared" si="231"/>
        <v>0</v>
      </c>
      <c r="AH797" s="156">
        <f t="shared" si="231"/>
        <v>2500</v>
      </c>
      <c r="AI797" s="156">
        <f t="shared" si="231"/>
        <v>0</v>
      </c>
      <c r="AJ797" s="156">
        <f>SUM(P797:AI797)</f>
        <v>5000</v>
      </c>
    </row>
    <row r="798" spans="1:41">
      <c r="A798" s="623" t="str">
        <f>"Standard "&amp;A791</f>
        <v>Standard Columns &amp; Porches</v>
      </c>
      <c r="B798" s="624"/>
      <c r="C798" s="624"/>
      <c r="D798" s="624"/>
      <c r="E798" s="624"/>
      <c r="F798" s="624"/>
      <c r="G798" s="452">
        <v>1</v>
      </c>
      <c r="H798" s="459" t="s">
        <v>339</v>
      </c>
      <c r="I798" s="454">
        <v>2500</v>
      </c>
      <c r="J798" s="156">
        <f>G798*I798</f>
        <v>2500</v>
      </c>
      <c r="K798" s="627"/>
      <c r="L798" s="628"/>
      <c r="M798" s="660"/>
      <c r="N798" s="632"/>
      <c r="O798" s="159">
        <f>IF($B$794=0,J798,0)</f>
        <v>0</v>
      </c>
      <c r="P798" s="156">
        <f t="shared" ref="P798:AI798" si="232">IF(OR(($B$794+YEAR($I$1))=P796,($B$792+$B$794+YEAR($I$1))=P796,($B$792*2+$B$794+YEAR($I$1))=P796,($B$792*3+$B$794+YEAR($I$1))=P796,($B$792*4+$B$794+YEAR($I$1))=P796,($B$792*5+$B$794+YEAR($I$1))=P796),$G$798*$I$798,0)</f>
        <v>0</v>
      </c>
      <c r="Q798" s="156">
        <f t="shared" si="232"/>
        <v>0</v>
      </c>
      <c r="R798" s="156">
        <f t="shared" si="232"/>
        <v>0</v>
      </c>
      <c r="S798" s="156">
        <f t="shared" si="232"/>
        <v>0</v>
      </c>
      <c r="T798" s="156">
        <f t="shared" si="232"/>
        <v>2500</v>
      </c>
      <c r="U798" s="156">
        <f t="shared" si="232"/>
        <v>0</v>
      </c>
      <c r="V798" s="156">
        <f t="shared" si="232"/>
        <v>0</v>
      </c>
      <c r="W798" s="156">
        <f t="shared" si="232"/>
        <v>0</v>
      </c>
      <c r="X798" s="156">
        <f t="shared" si="232"/>
        <v>0</v>
      </c>
      <c r="Y798" s="156">
        <f t="shared" si="232"/>
        <v>0</v>
      </c>
      <c r="Z798" s="156">
        <f t="shared" si="232"/>
        <v>0</v>
      </c>
      <c r="AA798" s="156">
        <f t="shared" si="232"/>
        <v>0</v>
      </c>
      <c r="AB798" s="156">
        <f t="shared" si="232"/>
        <v>0</v>
      </c>
      <c r="AC798" s="156">
        <f t="shared" si="232"/>
        <v>0</v>
      </c>
      <c r="AD798" s="156">
        <f t="shared" si="232"/>
        <v>0</v>
      </c>
      <c r="AE798" s="156">
        <f t="shared" si="232"/>
        <v>0</v>
      </c>
      <c r="AF798" s="156">
        <f t="shared" si="232"/>
        <v>0</v>
      </c>
      <c r="AG798" s="156">
        <f t="shared" si="232"/>
        <v>0</v>
      </c>
      <c r="AH798" s="156">
        <f t="shared" si="232"/>
        <v>2500</v>
      </c>
      <c r="AI798" s="156">
        <f t="shared" si="232"/>
        <v>0</v>
      </c>
      <c r="AJ798" s="156">
        <f>SUM(P798:AI798)</f>
        <v>5000</v>
      </c>
      <c r="AK798" s="148" t="s">
        <v>391</v>
      </c>
    </row>
    <row r="799" spans="1:41" ht="14.45" thickBot="1">
      <c r="A799" s="634" t="str">
        <f>"Green Replacement "&amp;A791</f>
        <v>Green Replacement Columns &amp; Porches</v>
      </c>
      <c r="B799" s="635"/>
      <c r="C799" s="635"/>
      <c r="D799" s="635"/>
      <c r="E799" s="635"/>
      <c r="F799" s="635"/>
      <c r="G799" s="202">
        <f>G798</f>
        <v>1</v>
      </c>
      <c r="H799" s="204" t="str">
        <f>H798</f>
        <v>LUMP SUM</v>
      </c>
      <c r="I799" s="455">
        <v>2800</v>
      </c>
      <c r="J799" s="161">
        <f>G799*I799</f>
        <v>2800</v>
      </c>
      <c r="K799" s="629"/>
      <c r="L799" s="630"/>
      <c r="M799" s="661"/>
      <c r="N799" s="633"/>
      <c r="O799" s="159">
        <f>IF($B$794=0,J799,0)</f>
        <v>0</v>
      </c>
      <c r="P799" s="156">
        <f t="shared" ref="P799:AI799" si="233">IF(OR(($B$794+YEAR($I$1))=P796,($B$792+$B$794+YEAR($I$1))=P796,($B$792*2+$B$794+YEAR($I$1))=P796,($B$792*3+$B$794+YEAR($I$1))=P796,($B$792*4+$B$794+YEAR($I$1))=P796,($B$792*5+$B$794+YEAR($I$1))=P796),$G$799*$I$799,0)</f>
        <v>0</v>
      </c>
      <c r="Q799" s="156">
        <f t="shared" si="233"/>
        <v>0</v>
      </c>
      <c r="R799" s="156">
        <f t="shared" si="233"/>
        <v>0</v>
      </c>
      <c r="S799" s="156">
        <f t="shared" si="233"/>
        <v>0</v>
      </c>
      <c r="T799" s="156">
        <f t="shared" si="233"/>
        <v>2800</v>
      </c>
      <c r="U799" s="156">
        <f t="shared" si="233"/>
        <v>0</v>
      </c>
      <c r="V799" s="156">
        <f t="shared" si="233"/>
        <v>0</v>
      </c>
      <c r="W799" s="156">
        <f t="shared" si="233"/>
        <v>0</v>
      </c>
      <c r="X799" s="156">
        <f t="shared" si="233"/>
        <v>0</v>
      </c>
      <c r="Y799" s="156">
        <f t="shared" si="233"/>
        <v>0</v>
      </c>
      <c r="Z799" s="156">
        <f t="shared" si="233"/>
        <v>0</v>
      </c>
      <c r="AA799" s="156">
        <f t="shared" si="233"/>
        <v>0</v>
      </c>
      <c r="AB799" s="156">
        <f t="shared" si="233"/>
        <v>0</v>
      </c>
      <c r="AC799" s="156">
        <f t="shared" si="233"/>
        <v>0</v>
      </c>
      <c r="AD799" s="156">
        <f t="shared" si="233"/>
        <v>0</v>
      </c>
      <c r="AE799" s="156">
        <f t="shared" si="233"/>
        <v>0</v>
      </c>
      <c r="AF799" s="156">
        <f t="shared" si="233"/>
        <v>0</v>
      </c>
      <c r="AG799" s="156">
        <f t="shared" si="233"/>
        <v>0</v>
      </c>
      <c r="AH799" s="156">
        <f t="shared" si="233"/>
        <v>2800</v>
      </c>
      <c r="AI799" s="156">
        <f t="shared" si="233"/>
        <v>0</v>
      </c>
      <c r="AJ799" s="156">
        <f>SUM(P799:AI799)</f>
        <v>5600</v>
      </c>
      <c r="AK799" s="183">
        <f>IF((AJ799-AJ798)&lt;0,0,(AJ799-AJ798))</f>
        <v>600</v>
      </c>
      <c r="AL799" s="183"/>
      <c r="AM799" s="183"/>
      <c r="AN799" s="183"/>
      <c r="AO799" s="183"/>
    </row>
    <row r="800" spans="1:41" ht="13.15" customHeight="1" thickBot="1"/>
    <row r="801" spans="1:41" ht="14.45" thickBot="1">
      <c r="A801" s="640" t="s">
        <v>504</v>
      </c>
      <c r="B801" s="641"/>
      <c r="C801" s="641"/>
      <c r="D801" s="641"/>
      <c r="E801" s="641"/>
      <c r="F801" s="641"/>
      <c r="G801" s="641"/>
      <c r="H801" s="641"/>
      <c r="I801" s="641"/>
      <c r="J801" s="641"/>
      <c r="K801" s="641"/>
      <c r="L801" s="641"/>
      <c r="M801" s="641"/>
      <c r="N801" s="642"/>
    </row>
    <row r="802" spans="1:41" ht="15">
      <c r="A802" s="164" t="s">
        <v>351</v>
      </c>
      <c r="B802" s="450">
        <v>15</v>
      </c>
      <c r="C802" s="165"/>
      <c r="D802" s="662" t="s">
        <v>272</v>
      </c>
      <c r="E802" s="663"/>
      <c r="F802" s="649"/>
      <c r="G802" s="650"/>
      <c r="H802" s="650"/>
      <c r="I802" s="650"/>
      <c r="J802" s="650"/>
      <c r="K802" s="650"/>
      <c r="L802" s="650"/>
      <c r="M802" s="650"/>
      <c r="N802" s="651"/>
    </row>
    <row r="803" spans="1:41" ht="15.6" thickBot="1">
      <c r="A803" s="163" t="s">
        <v>353</v>
      </c>
      <c r="B803" s="451">
        <v>2001</v>
      </c>
      <c r="C803" s="162"/>
      <c r="D803" s="664"/>
      <c r="E803" s="665"/>
      <c r="F803" s="652"/>
      <c r="G803" s="653"/>
      <c r="H803" s="653"/>
      <c r="I803" s="653"/>
      <c r="J803" s="653"/>
      <c r="K803" s="653"/>
      <c r="L803" s="653"/>
      <c r="M803" s="653"/>
      <c r="N803" s="654"/>
    </row>
    <row r="804" spans="1:41" ht="15.6" thickBot="1">
      <c r="A804" s="171" t="s">
        <v>355</v>
      </c>
      <c r="B804" s="172">
        <f>IF(B802-((YEAR(I1))-B803)&gt;0,(B802-((YEAR(I1))-B803)),0)</f>
        <v>6</v>
      </c>
      <c r="C804" s="173"/>
      <c r="D804" s="666"/>
      <c r="E804" s="667"/>
      <c r="F804" s="643"/>
      <c r="G804" s="644"/>
      <c r="H804" s="644"/>
      <c r="I804" s="644"/>
      <c r="J804" s="644"/>
      <c r="K804" s="644"/>
      <c r="L804" s="644"/>
      <c r="M804" s="644"/>
      <c r="N804" s="645"/>
      <c r="O804" s="640" t="str">
        <f>A801</f>
        <v>Decks &amp; Patios</v>
      </c>
      <c r="P804" s="641"/>
      <c r="Q804" s="641"/>
      <c r="R804" s="641"/>
      <c r="S804" s="641"/>
      <c r="T804" s="641"/>
      <c r="U804" s="641"/>
      <c r="V804" s="641"/>
      <c r="W804" s="641"/>
      <c r="X804" s="641"/>
      <c r="Y804" s="642"/>
      <c r="Z804" s="640" t="str">
        <f>A801</f>
        <v>Decks &amp; Patios</v>
      </c>
      <c r="AA804" s="641"/>
      <c r="AB804" s="641"/>
      <c r="AC804" s="641"/>
      <c r="AD804" s="641"/>
      <c r="AE804" s="641"/>
      <c r="AF804" s="641"/>
      <c r="AG804" s="641"/>
      <c r="AH804" s="641"/>
      <c r="AI804" s="641"/>
      <c r="AJ804" s="642"/>
    </row>
    <row r="805" spans="1:41">
      <c r="A805" s="646" t="s">
        <v>357</v>
      </c>
      <c r="B805" s="647"/>
      <c r="C805" s="647"/>
      <c r="D805" s="636"/>
      <c r="E805" s="636"/>
      <c r="F805" s="636"/>
      <c r="G805" s="636" t="s">
        <v>358</v>
      </c>
      <c r="H805" s="636" t="s">
        <v>359</v>
      </c>
      <c r="I805" s="636" t="s">
        <v>360</v>
      </c>
      <c r="J805" s="636" t="s">
        <v>361</v>
      </c>
      <c r="K805" s="636" t="s">
        <v>362</v>
      </c>
      <c r="L805" s="636" t="s">
        <v>363</v>
      </c>
      <c r="M805" s="636" t="s">
        <v>364</v>
      </c>
      <c r="N805" s="638" t="s">
        <v>365</v>
      </c>
      <c r="O805" s="672" t="s">
        <v>366</v>
      </c>
      <c r="P805" s="167" t="s">
        <v>367</v>
      </c>
      <c r="Q805" s="167" t="s">
        <v>368</v>
      </c>
      <c r="R805" s="167" t="s">
        <v>369</v>
      </c>
      <c r="S805" s="167" t="s">
        <v>370</v>
      </c>
      <c r="T805" s="167" t="s">
        <v>371</v>
      </c>
      <c r="U805" s="167" t="s">
        <v>372</v>
      </c>
      <c r="V805" s="167" t="s">
        <v>373</v>
      </c>
      <c r="W805" s="167" t="s">
        <v>374</v>
      </c>
      <c r="X805" s="167" t="s">
        <v>375</v>
      </c>
      <c r="Y805" s="168" t="s">
        <v>376</v>
      </c>
      <c r="Z805" s="178" t="s">
        <v>377</v>
      </c>
      <c r="AA805" s="179" t="s">
        <v>378</v>
      </c>
      <c r="AB805" s="179" t="s">
        <v>379</v>
      </c>
      <c r="AC805" s="179" t="s">
        <v>380</v>
      </c>
      <c r="AD805" s="179" t="s">
        <v>381</v>
      </c>
      <c r="AE805" s="179" t="s">
        <v>382</v>
      </c>
      <c r="AF805" s="179" t="s">
        <v>383</v>
      </c>
      <c r="AG805" s="179" t="s">
        <v>384</v>
      </c>
      <c r="AH805" s="179" t="s">
        <v>385</v>
      </c>
      <c r="AI805" s="180" t="s">
        <v>386</v>
      </c>
      <c r="AJ805" s="674" t="s">
        <v>387</v>
      </c>
    </row>
    <row r="806" spans="1:41">
      <c r="A806" s="648"/>
      <c r="B806" s="637"/>
      <c r="C806" s="637"/>
      <c r="D806" s="637"/>
      <c r="E806" s="637"/>
      <c r="F806" s="637"/>
      <c r="G806" s="637"/>
      <c r="H806" s="637"/>
      <c r="I806" s="637"/>
      <c r="J806" s="637"/>
      <c r="K806" s="637"/>
      <c r="L806" s="637"/>
      <c r="M806" s="637"/>
      <c r="N806" s="639"/>
      <c r="O806" s="673"/>
      <c r="P806" s="166">
        <f>YEAR($I$1)+1</f>
        <v>2011</v>
      </c>
      <c r="Q806" s="166">
        <f>YEAR($I$1)+2</f>
        <v>2012</v>
      </c>
      <c r="R806" s="166">
        <f>YEAR($I$1)+3</f>
        <v>2013</v>
      </c>
      <c r="S806" s="166">
        <f>YEAR($I$1)+4</f>
        <v>2014</v>
      </c>
      <c r="T806" s="166">
        <f>YEAR($I$1)+5</f>
        <v>2015</v>
      </c>
      <c r="U806" s="166">
        <f>YEAR($I$1)+6</f>
        <v>2016</v>
      </c>
      <c r="V806" s="166">
        <f>YEAR($I$1)+7</f>
        <v>2017</v>
      </c>
      <c r="W806" s="166">
        <f>YEAR($I$1)+8</f>
        <v>2018</v>
      </c>
      <c r="X806" s="166">
        <f>YEAR($I$1)+9</f>
        <v>2019</v>
      </c>
      <c r="Y806" s="169">
        <f>YEAR($I$1)+10</f>
        <v>2020</v>
      </c>
      <c r="Z806" s="174">
        <f>YEAR($I$1)+11</f>
        <v>2021</v>
      </c>
      <c r="AA806" s="166">
        <f>YEAR($I$1)+12</f>
        <v>2022</v>
      </c>
      <c r="AB806" s="166">
        <f>YEAR($I$1)+13</f>
        <v>2023</v>
      </c>
      <c r="AC806" s="166">
        <f>YEAR($I$1)+14</f>
        <v>2024</v>
      </c>
      <c r="AD806" s="166">
        <f>YEAR($I$1)+15</f>
        <v>2025</v>
      </c>
      <c r="AE806" s="166">
        <f>YEAR($I$1)+16</f>
        <v>2026</v>
      </c>
      <c r="AF806" s="166">
        <f>YEAR($I$1)+17</f>
        <v>2027</v>
      </c>
      <c r="AG806" s="166">
        <f>YEAR($I$1)+18</f>
        <v>2028</v>
      </c>
      <c r="AH806" s="166">
        <f>YEAR($I$1)+19</f>
        <v>2029</v>
      </c>
      <c r="AI806" s="175">
        <f>YEAR($I$1)+20</f>
        <v>2030</v>
      </c>
      <c r="AJ806" s="675"/>
    </row>
    <row r="807" spans="1:41" hidden="1">
      <c r="A807" s="623" t="str">
        <f>"Existing "&amp;A801</f>
        <v>Existing Decks &amp; Patios</v>
      </c>
      <c r="B807" s="624"/>
      <c r="C807" s="624"/>
      <c r="D807" s="624"/>
      <c r="E807" s="624"/>
      <c r="F807" s="624"/>
      <c r="G807" s="170">
        <v>1</v>
      </c>
      <c r="H807" s="154" t="s">
        <v>339</v>
      </c>
      <c r="I807" s="155">
        <v>1445</v>
      </c>
      <c r="J807" s="156">
        <f>G807*I807</f>
        <v>1445</v>
      </c>
      <c r="K807" s="625" t="s">
        <v>390</v>
      </c>
      <c r="L807" s="626"/>
      <c r="M807" s="659" t="str">
        <f>IF(OR(ISERROR(B803+B802*(1-(Controls!$B$28))),(B803+B802*(1-(Controls!$B$28)))=0),"",IF((B803+B802*(1-(Controls!$B$28)))&lt;=StartInput!$F$25,"Replace","Evaluate"))</f>
        <v>Evaluate</v>
      </c>
      <c r="N807" s="631" t="s">
        <v>205</v>
      </c>
      <c r="O807" s="159">
        <f>IF($B$804=0,J807,0)</f>
        <v>0</v>
      </c>
      <c r="P807" s="156">
        <f t="shared" ref="P807:AI807" si="234">IF(OR(($B$804+YEAR($I$1))=P806,($B$802+$B$804+YEAR($I$1))=P806,($B$802*2+$B$804+YEAR($I$1))=P806,($B$802*3+$B$804+YEAR($I$1))=P806,($B$802*4+$B$804+YEAR($I$1))=P806,($B$802*5+$B$804+YEAR($I$1))=P806),$G$807*$I$807,0)</f>
        <v>0</v>
      </c>
      <c r="Q807" s="156">
        <f t="shared" si="234"/>
        <v>0</v>
      </c>
      <c r="R807" s="156">
        <f t="shared" si="234"/>
        <v>0</v>
      </c>
      <c r="S807" s="156">
        <f t="shared" si="234"/>
        <v>0</v>
      </c>
      <c r="T807" s="156">
        <f t="shared" si="234"/>
        <v>0</v>
      </c>
      <c r="U807" s="156">
        <f t="shared" si="234"/>
        <v>1445</v>
      </c>
      <c r="V807" s="156">
        <f t="shared" si="234"/>
        <v>0</v>
      </c>
      <c r="W807" s="156">
        <f t="shared" si="234"/>
        <v>0</v>
      </c>
      <c r="X807" s="156">
        <f t="shared" si="234"/>
        <v>0</v>
      </c>
      <c r="Y807" s="156">
        <f t="shared" si="234"/>
        <v>0</v>
      </c>
      <c r="Z807" s="156">
        <f t="shared" si="234"/>
        <v>0</v>
      </c>
      <c r="AA807" s="156">
        <f t="shared" si="234"/>
        <v>0</v>
      </c>
      <c r="AB807" s="156">
        <f t="shared" si="234"/>
        <v>0</v>
      </c>
      <c r="AC807" s="156">
        <f t="shared" si="234"/>
        <v>0</v>
      </c>
      <c r="AD807" s="156">
        <f t="shared" si="234"/>
        <v>0</v>
      </c>
      <c r="AE807" s="156">
        <f t="shared" si="234"/>
        <v>0</v>
      </c>
      <c r="AF807" s="156">
        <f t="shared" si="234"/>
        <v>0</v>
      </c>
      <c r="AG807" s="156">
        <f t="shared" si="234"/>
        <v>0</v>
      </c>
      <c r="AH807" s="156">
        <f t="shared" si="234"/>
        <v>0</v>
      </c>
      <c r="AI807" s="156">
        <f t="shared" si="234"/>
        <v>0</v>
      </c>
      <c r="AJ807" s="156">
        <f>SUM(P807:AI807)</f>
        <v>1445</v>
      </c>
    </row>
    <row r="808" spans="1:41">
      <c r="A808" s="623" t="str">
        <f>"Standard "&amp;A801</f>
        <v>Standard Decks &amp; Patios</v>
      </c>
      <c r="B808" s="624"/>
      <c r="C808" s="624"/>
      <c r="D808" s="624"/>
      <c r="E808" s="624"/>
      <c r="F808" s="624"/>
      <c r="G808" s="452">
        <v>1</v>
      </c>
      <c r="H808" s="459" t="s">
        <v>339</v>
      </c>
      <c r="I808" s="454">
        <v>1445</v>
      </c>
      <c r="J808" s="156">
        <f>G808*I808</f>
        <v>1445</v>
      </c>
      <c r="K808" s="627"/>
      <c r="L808" s="628"/>
      <c r="M808" s="660"/>
      <c r="N808" s="632"/>
      <c r="O808" s="159">
        <f>IF($B$804=0,J808,0)</f>
        <v>0</v>
      </c>
      <c r="P808" s="156">
        <f t="shared" ref="P808:AI808" si="235">IF(OR(($B$804+YEAR($I$1))=P806,($B$802+$B$804+YEAR($I$1))=P806,($B$802*2+$B$804+YEAR($I$1))=P806,($B$802*3+$B$804+YEAR($I$1))=P806,($B$802*4+$B$804+YEAR($I$1))=P806,($B$802*5+$B$804+YEAR($I$1))=P806),$G$808*$I$808,0)</f>
        <v>0</v>
      </c>
      <c r="Q808" s="156">
        <f t="shared" si="235"/>
        <v>0</v>
      </c>
      <c r="R808" s="156">
        <f t="shared" si="235"/>
        <v>0</v>
      </c>
      <c r="S808" s="156">
        <f t="shared" si="235"/>
        <v>0</v>
      </c>
      <c r="T808" s="156">
        <f t="shared" si="235"/>
        <v>0</v>
      </c>
      <c r="U808" s="156">
        <f t="shared" si="235"/>
        <v>1445</v>
      </c>
      <c r="V808" s="156">
        <f t="shared" si="235"/>
        <v>0</v>
      </c>
      <c r="W808" s="156">
        <f t="shared" si="235"/>
        <v>0</v>
      </c>
      <c r="X808" s="156">
        <f t="shared" si="235"/>
        <v>0</v>
      </c>
      <c r="Y808" s="156">
        <f t="shared" si="235"/>
        <v>0</v>
      </c>
      <c r="Z808" s="156">
        <f t="shared" si="235"/>
        <v>0</v>
      </c>
      <c r="AA808" s="156">
        <f t="shared" si="235"/>
        <v>0</v>
      </c>
      <c r="AB808" s="156">
        <f t="shared" si="235"/>
        <v>0</v>
      </c>
      <c r="AC808" s="156">
        <f t="shared" si="235"/>
        <v>0</v>
      </c>
      <c r="AD808" s="156">
        <f t="shared" si="235"/>
        <v>0</v>
      </c>
      <c r="AE808" s="156">
        <f t="shared" si="235"/>
        <v>0</v>
      </c>
      <c r="AF808" s="156">
        <f t="shared" si="235"/>
        <v>0</v>
      </c>
      <c r="AG808" s="156">
        <f t="shared" si="235"/>
        <v>0</v>
      </c>
      <c r="AH808" s="156">
        <f t="shared" si="235"/>
        <v>0</v>
      </c>
      <c r="AI808" s="156">
        <f t="shared" si="235"/>
        <v>0</v>
      </c>
      <c r="AJ808" s="156">
        <f>SUM(P808:AI808)</f>
        <v>1445</v>
      </c>
      <c r="AK808" s="148" t="s">
        <v>391</v>
      </c>
    </row>
    <row r="809" spans="1:41" ht="14.45" thickBot="1">
      <c r="A809" s="634" t="str">
        <f>"Green Replacement "&amp;A801</f>
        <v>Green Replacement Decks &amp; Patios</v>
      </c>
      <c r="B809" s="635"/>
      <c r="C809" s="635"/>
      <c r="D809" s="635"/>
      <c r="E809" s="635"/>
      <c r="F809" s="635"/>
      <c r="G809" s="202">
        <f>G808</f>
        <v>1</v>
      </c>
      <c r="H809" s="204" t="str">
        <f>H808</f>
        <v>LUMP SUM</v>
      </c>
      <c r="I809" s="455">
        <v>1556</v>
      </c>
      <c r="J809" s="161">
        <f>G809*I809</f>
        <v>1556</v>
      </c>
      <c r="K809" s="629"/>
      <c r="L809" s="630"/>
      <c r="M809" s="661"/>
      <c r="N809" s="633"/>
      <c r="O809" s="159">
        <f>IF($B$804=0,J809,0)</f>
        <v>0</v>
      </c>
      <c r="P809" s="156">
        <f t="shared" ref="P809:AI809" si="236">IF(OR(($B$804+YEAR($I$1))=P806,($B$802+$B$804+YEAR($I$1))=P806,($B$802*2+$B$804+YEAR($I$1))=P806,($B$802*3+$B$804+YEAR($I$1))=P806,($B$802*4+$B$804+YEAR($I$1))=P806,($B$802*5+$B$804+YEAR($I$1))=P806),$G$809*$I$809,0)</f>
        <v>0</v>
      </c>
      <c r="Q809" s="156">
        <f t="shared" si="236"/>
        <v>0</v>
      </c>
      <c r="R809" s="156">
        <f t="shared" si="236"/>
        <v>0</v>
      </c>
      <c r="S809" s="156">
        <f t="shared" si="236"/>
        <v>0</v>
      </c>
      <c r="T809" s="156">
        <f t="shared" si="236"/>
        <v>0</v>
      </c>
      <c r="U809" s="156">
        <f t="shared" si="236"/>
        <v>1556</v>
      </c>
      <c r="V809" s="156">
        <f t="shared" si="236"/>
        <v>0</v>
      </c>
      <c r="W809" s="156">
        <f t="shared" si="236"/>
        <v>0</v>
      </c>
      <c r="X809" s="156">
        <f t="shared" si="236"/>
        <v>0</v>
      </c>
      <c r="Y809" s="156">
        <f t="shared" si="236"/>
        <v>0</v>
      </c>
      <c r="Z809" s="156">
        <f t="shared" si="236"/>
        <v>0</v>
      </c>
      <c r="AA809" s="156">
        <f t="shared" si="236"/>
        <v>0</v>
      </c>
      <c r="AB809" s="156">
        <f t="shared" si="236"/>
        <v>0</v>
      </c>
      <c r="AC809" s="156">
        <f t="shared" si="236"/>
        <v>0</v>
      </c>
      <c r="AD809" s="156">
        <f t="shared" si="236"/>
        <v>0</v>
      </c>
      <c r="AE809" s="156">
        <f t="shared" si="236"/>
        <v>0</v>
      </c>
      <c r="AF809" s="156">
        <f t="shared" si="236"/>
        <v>0</v>
      </c>
      <c r="AG809" s="156">
        <f t="shared" si="236"/>
        <v>0</v>
      </c>
      <c r="AH809" s="156">
        <f t="shared" si="236"/>
        <v>0</v>
      </c>
      <c r="AI809" s="156">
        <f t="shared" si="236"/>
        <v>0</v>
      </c>
      <c r="AJ809" s="156">
        <f>SUM(P809:AI809)</f>
        <v>1556</v>
      </c>
      <c r="AK809" s="183">
        <f>IF((AJ809-AJ808)&lt;0,0,(AJ809-AJ808))</f>
        <v>111</v>
      </c>
      <c r="AL809" s="183"/>
      <c r="AM809" s="183"/>
      <c r="AN809" s="183"/>
      <c r="AO809" s="183"/>
    </row>
    <row r="810" spans="1:41" ht="13.15" customHeight="1" thickBot="1"/>
    <row r="811" spans="1:41" ht="14.45" thickBot="1">
      <c r="A811" s="640" t="s">
        <v>505</v>
      </c>
      <c r="B811" s="641"/>
      <c r="C811" s="641"/>
      <c r="D811" s="641"/>
      <c r="E811" s="641"/>
      <c r="F811" s="641"/>
      <c r="G811" s="641"/>
      <c r="H811" s="641"/>
      <c r="I811" s="641"/>
      <c r="J811" s="641"/>
      <c r="K811" s="641"/>
      <c r="L811" s="641"/>
      <c r="M811" s="641"/>
      <c r="N811" s="642"/>
    </row>
    <row r="812" spans="1:41" ht="15">
      <c r="A812" s="164" t="s">
        <v>351</v>
      </c>
      <c r="B812" s="450">
        <v>16</v>
      </c>
      <c r="C812" s="165"/>
      <c r="D812" s="662" t="s">
        <v>272</v>
      </c>
      <c r="E812" s="663"/>
      <c r="F812" s="649"/>
      <c r="G812" s="650"/>
      <c r="H812" s="650"/>
      <c r="I812" s="650"/>
      <c r="J812" s="650"/>
      <c r="K812" s="650"/>
      <c r="L812" s="650"/>
      <c r="M812" s="650"/>
      <c r="N812" s="651"/>
    </row>
    <row r="813" spans="1:41" ht="15.6" thickBot="1">
      <c r="A813" s="163" t="s">
        <v>353</v>
      </c>
      <c r="B813" s="451">
        <v>2001</v>
      </c>
      <c r="C813" s="162"/>
      <c r="D813" s="664"/>
      <c r="E813" s="665"/>
      <c r="F813" s="652"/>
      <c r="G813" s="653"/>
      <c r="H813" s="653"/>
      <c r="I813" s="653"/>
      <c r="J813" s="653"/>
      <c r="K813" s="653"/>
      <c r="L813" s="653"/>
      <c r="M813" s="653"/>
      <c r="N813" s="654"/>
    </row>
    <row r="814" spans="1:41" ht="15.6" thickBot="1">
      <c r="A814" s="171" t="s">
        <v>355</v>
      </c>
      <c r="B814" s="172">
        <f>IF(B812-((YEAR(I1))-B813)&gt;0,(B812-((YEAR(I1))-B813)),0)</f>
        <v>7</v>
      </c>
      <c r="C814" s="173"/>
      <c r="D814" s="666"/>
      <c r="E814" s="667"/>
      <c r="F814" s="643"/>
      <c r="G814" s="644"/>
      <c r="H814" s="644"/>
      <c r="I814" s="644"/>
      <c r="J814" s="644"/>
      <c r="K814" s="644"/>
      <c r="L814" s="644"/>
      <c r="M814" s="644"/>
      <c r="N814" s="645"/>
      <c r="O814" s="640" t="str">
        <f>A811</f>
        <v>Patio/Unit Fencing</v>
      </c>
      <c r="P814" s="641"/>
      <c r="Q814" s="641"/>
      <c r="R814" s="641"/>
      <c r="S814" s="641"/>
      <c r="T814" s="641"/>
      <c r="U814" s="641"/>
      <c r="V814" s="641"/>
      <c r="W814" s="641"/>
      <c r="X814" s="641"/>
      <c r="Y814" s="642"/>
      <c r="Z814" s="640" t="str">
        <f>A811</f>
        <v>Patio/Unit Fencing</v>
      </c>
      <c r="AA814" s="641"/>
      <c r="AB814" s="641"/>
      <c r="AC814" s="641"/>
      <c r="AD814" s="641"/>
      <c r="AE814" s="641"/>
      <c r="AF814" s="641"/>
      <c r="AG814" s="641"/>
      <c r="AH814" s="641"/>
      <c r="AI814" s="641"/>
      <c r="AJ814" s="642"/>
    </row>
    <row r="815" spans="1:41">
      <c r="A815" s="646" t="s">
        <v>357</v>
      </c>
      <c r="B815" s="647"/>
      <c r="C815" s="647"/>
      <c r="D815" s="636"/>
      <c r="E815" s="636"/>
      <c r="F815" s="636"/>
      <c r="G815" s="636" t="s">
        <v>358</v>
      </c>
      <c r="H815" s="636" t="s">
        <v>359</v>
      </c>
      <c r="I815" s="636" t="s">
        <v>360</v>
      </c>
      <c r="J815" s="636" t="s">
        <v>361</v>
      </c>
      <c r="K815" s="636" t="s">
        <v>362</v>
      </c>
      <c r="L815" s="636" t="s">
        <v>363</v>
      </c>
      <c r="M815" s="636" t="s">
        <v>364</v>
      </c>
      <c r="N815" s="638" t="s">
        <v>365</v>
      </c>
      <c r="O815" s="672" t="s">
        <v>366</v>
      </c>
      <c r="P815" s="167" t="s">
        <v>367</v>
      </c>
      <c r="Q815" s="167" t="s">
        <v>368</v>
      </c>
      <c r="R815" s="167" t="s">
        <v>369</v>
      </c>
      <c r="S815" s="167" t="s">
        <v>370</v>
      </c>
      <c r="T815" s="167" t="s">
        <v>371</v>
      </c>
      <c r="U815" s="167" t="s">
        <v>372</v>
      </c>
      <c r="V815" s="167" t="s">
        <v>373</v>
      </c>
      <c r="W815" s="167" t="s">
        <v>374</v>
      </c>
      <c r="X815" s="167" t="s">
        <v>375</v>
      </c>
      <c r="Y815" s="168" t="s">
        <v>376</v>
      </c>
      <c r="Z815" s="178" t="s">
        <v>377</v>
      </c>
      <c r="AA815" s="179" t="s">
        <v>378</v>
      </c>
      <c r="AB815" s="179" t="s">
        <v>379</v>
      </c>
      <c r="AC815" s="179" t="s">
        <v>380</v>
      </c>
      <c r="AD815" s="179" t="s">
        <v>381</v>
      </c>
      <c r="AE815" s="179" t="s">
        <v>382</v>
      </c>
      <c r="AF815" s="179" t="s">
        <v>383</v>
      </c>
      <c r="AG815" s="179" t="s">
        <v>384</v>
      </c>
      <c r="AH815" s="179" t="s">
        <v>385</v>
      </c>
      <c r="AI815" s="180" t="s">
        <v>386</v>
      </c>
      <c r="AJ815" s="674" t="s">
        <v>387</v>
      </c>
    </row>
    <row r="816" spans="1:41">
      <c r="A816" s="648"/>
      <c r="B816" s="637"/>
      <c r="C816" s="637"/>
      <c r="D816" s="637"/>
      <c r="E816" s="637"/>
      <c r="F816" s="637"/>
      <c r="G816" s="637"/>
      <c r="H816" s="637"/>
      <c r="I816" s="637"/>
      <c r="J816" s="637"/>
      <c r="K816" s="637"/>
      <c r="L816" s="637"/>
      <c r="M816" s="637"/>
      <c r="N816" s="639"/>
      <c r="O816" s="673"/>
      <c r="P816" s="166">
        <f>YEAR($I$1)+1</f>
        <v>2011</v>
      </c>
      <c r="Q816" s="166">
        <f>YEAR($I$1)+2</f>
        <v>2012</v>
      </c>
      <c r="R816" s="166">
        <f>YEAR($I$1)+3</f>
        <v>2013</v>
      </c>
      <c r="S816" s="166">
        <f>YEAR($I$1)+4</f>
        <v>2014</v>
      </c>
      <c r="T816" s="166">
        <f>YEAR($I$1)+5</f>
        <v>2015</v>
      </c>
      <c r="U816" s="166">
        <f>YEAR($I$1)+6</f>
        <v>2016</v>
      </c>
      <c r="V816" s="166">
        <f>YEAR($I$1)+7</f>
        <v>2017</v>
      </c>
      <c r="W816" s="166">
        <f>YEAR($I$1)+8</f>
        <v>2018</v>
      </c>
      <c r="X816" s="166">
        <f>YEAR($I$1)+9</f>
        <v>2019</v>
      </c>
      <c r="Y816" s="169">
        <f>YEAR($I$1)+10</f>
        <v>2020</v>
      </c>
      <c r="Z816" s="174">
        <f>YEAR($I$1)+11</f>
        <v>2021</v>
      </c>
      <c r="AA816" s="166">
        <f>YEAR($I$1)+12</f>
        <v>2022</v>
      </c>
      <c r="AB816" s="166">
        <f>YEAR($I$1)+13</f>
        <v>2023</v>
      </c>
      <c r="AC816" s="166">
        <f>YEAR($I$1)+14</f>
        <v>2024</v>
      </c>
      <c r="AD816" s="166">
        <f>YEAR($I$1)+15</f>
        <v>2025</v>
      </c>
      <c r="AE816" s="166">
        <f>YEAR($I$1)+16</f>
        <v>2026</v>
      </c>
      <c r="AF816" s="166">
        <f>YEAR($I$1)+17</f>
        <v>2027</v>
      </c>
      <c r="AG816" s="166">
        <f>YEAR($I$1)+18</f>
        <v>2028</v>
      </c>
      <c r="AH816" s="166">
        <f>YEAR($I$1)+19</f>
        <v>2029</v>
      </c>
      <c r="AI816" s="175">
        <f>YEAR($I$1)+20</f>
        <v>2030</v>
      </c>
      <c r="AJ816" s="675"/>
    </row>
    <row r="817" spans="1:41" hidden="1">
      <c r="A817" s="623" t="str">
        <f>"Existing "&amp;A811</f>
        <v>Existing Patio/Unit Fencing</v>
      </c>
      <c r="B817" s="624"/>
      <c r="C817" s="624"/>
      <c r="D817" s="624"/>
      <c r="E817" s="624"/>
      <c r="F817" s="624"/>
      <c r="G817" s="170">
        <v>5000</v>
      </c>
      <c r="H817" s="154" t="s">
        <v>350</v>
      </c>
      <c r="I817" s="155">
        <v>2.4</v>
      </c>
      <c r="J817" s="156">
        <f>G817*I817</f>
        <v>12000</v>
      </c>
      <c r="K817" s="625" t="s">
        <v>390</v>
      </c>
      <c r="L817" s="626"/>
      <c r="M817" s="659" t="str">
        <f>IF(OR(ISERROR(B813+B812*(1-(Controls!$B$28))),(B813+B812*(1-(Controls!$B$28)))=0),"",IF((B813+B812*(1-(Controls!$B$28)))&lt;=StartInput!$F$25,"Replace","Evaluate"))</f>
        <v>Evaluate</v>
      </c>
      <c r="N817" s="631" t="s">
        <v>205</v>
      </c>
      <c r="O817" s="159">
        <f>IF($B$814=0,J817,0)</f>
        <v>0</v>
      </c>
      <c r="P817" s="156">
        <f t="shared" ref="P817:AI817" si="237">IF(OR(($B$814+YEAR($I$1))=P816,($B$812+$B$814+YEAR($I$1))=P816,($B$812*2+$B$814+YEAR($I$1))=P816,($B$812*3+$B$814+YEAR($I$1))=P816,($B$812*4+$B$814+YEAR($I$1))=P816,($B$812*5+$B$814+YEAR($I$1))=P816),$G$817*$I$817,0)</f>
        <v>0</v>
      </c>
      <c r="Q817" s="156">
        <f t="shared" si="237"/>
        <v>0</v>
      </c>
      <c r="R817" s="156">
        <f t="shared" si="237"/>
        <v>0</v>
      </c>
      <c r="S817" s="156">
        <f t="shared" si="237"/>
        <v>0</v>
      </c>
      <c r="T817" s="156">
        <f t="shared" si="237"/>
        <v>0</v>
      </c>
      <c r="U817" s="156">
        <f t="shared" si="237"/>
        <v>0</v>
      </c>
      <c r="V817" s="156">
        <f t="shared" si="237"/>
        <v>12000</v>
      </c>
      <c r="W817" s="156">
        <f t="shared" si="237"/>
        <v>0</v>
      </c>
      <c r="X817" s="156">
        <f t="shared" si="237"/>
        <v>0</v>
      </c>
      <c r="Y817" s="156">
        <f t="shared" si="237"/>
        <v>0</v>
      </c>
      <c r="Z817" s="156">
        <f t="shared" si="237"/>
        <v>0</v>
      </c>
      <c r="AA817" s="156">
        <f t="shared" si="237"/>
        <v>0</v>
      </c>
      <c r="AB817" s="156">
        <f t="shared" si="237"/>
        <v>0</v>
      </c>
      <c r="AC817" s="156">
        <f t="shared" si="237"/>
        <v>0</v>
      </c>
      <c r="AD817" s="156">
        <f t="shared" si="237"/>
        <v>0</v>
      </c>
      <c r="AE817" s="156">
        <f t="shared" si="237"/>
        <v>0</v>
      </c>
      <c r="AF817" s="156">
        <f t="shared" si="237"/>
        <v>0</v>
      </c>
      <c r="AG817" s="156">
        <f t="shared" si="237"/>
        <v>0</v>
      </c>
      <c r="AH817" s="156">
        <f t="shared" si="237"/>
        <v>0</v>
      </c>
      <c r="AI817" s="156">
        <f t="shared" si="237"/>
        <v>0</v>
      </c>
      <c r="AJ817" s="156">
        <f>SUM(P817:AI817)</f>
        <v>12000</v>
      </c>
    </row>
    <row r="818" spans="1:41">
      <c r="A818" s="623" t="str">
        <f>"Standard "&amp;A811</f>
        <v>Standard Patio/Unit Fencing</v>
      </c>
      <c r="B818" s="624"/>
      <c r="C818" s="624"/>
      <c r="D818" s="624"/>
      <c r="E818" s="624"/>
      <c r="F818" s="624"/>
      <c r="G818" s="452">
        <v>5000</v>
      </c>
      <c r="H818" s="459" t="s">
        <v>350</v>
      </c>
      <c r="I818" s="454">
        <v>2.4</v>
      </c>
      <c r="J818" s="156">
        <f>G818*I818</f>
        <v>12000</v>
      </c>
      <c r="K818" s="627"/>
      <c r="L818" s="628"/>
      <c r="M818" s="660"/>
      <c r="N818" s="632"/>
      <c r="O818" s="159">
        <f>IF($B$814=0,J818,0)</f>
        <v>0</v>
      </c>
      <c r="P818" s="156">
        <f t="shared" ref="P818:AI818" si="238">IF(OR(($B$814+YEAR($I$1))=P816,($B$812+$B$814+YEAR($I$1))=P816,($B$812*2+$B$814+YEAR($I$1))=P816,($B$812*3+$B$814+YEAR($I$1))=P816,($B$812*4+$B$814+YEAR($I$1))=P816,($B$812*5+$B$814+YEAR($I$1))=P816),$G$818*$I$818,0)</f>
        <v>0</v>
      </c>
      <c r="Q818" s="156">
        <f t="shared" si="238"/>
        <v>0</v>
      </c>
      <c r="R818" s="156">
        <f t="shared" si="238"/>
        <v>0</v>
      </c>
      <c r="S818" s="156">
        <f t="shared" si="238"/>
        <v>0</v>
      </c>
      <c r="T818" s="156">
        <f t="shared" si="238"/>
        <v>0</v>
      </c>
      <c r="U818" s="156">
        <f t="shared" si="238"/>
        <v>0</v>
      </c>
      <c r="V818" s="156">
        <f t="shared" si="238"/>
        <v>12000</v>
      </c>
      <c r="W818" s="156">
        <f t="shared" si="238"/>
        <v>0</v>
      </c>
      <c r="X818" s="156">
        <f t="shared" si="238"/>
        <v>0</v>
      </c>
      <c r="Y818" s="156">
        <f t="shared" si="238"/>
        <v>0</v>
      </c>
      <c r="Z818" s="156">
        <f t="shared" si="238"/>
        <v>0</v>
      </c>
      <c r="AA818" s="156">
        <f t="shared" si="238"/>
        <v>0</v>
      </c>
      <c r="AB818" s="156">
        <f t="shared" si="238"/>
        <v>0</v>
      </c>
      <c r="AC818" s="156">
        <f t="shared" si="238"/>
        <v>0</v>
      </c>
      <c r="AD818" s="156">
        <f t="shared" si="238"/>
        <v>0</v>
      </c>
      <c r="AE818" s="156">
        <f t="shared" si="238"/>
        <v>0</v>
      </c>
      <c r="AF818" s="156">
        <f t="shared" si="238"/>
        <v>0</v>
      </c>
      <c r="AG818" s="156">
        <f t="shared" si="238"/>
        <v>0</v>
      </c>
      <c r="AH818" s="156">
        <f t="shared" si="238"/>
        <v>0</v>
      </c>
      <c r="AI818" s="156">
        <f t="shared" si="238"/>
        <v>0</v>
      </c>
      <c r="AJ818" s="156">
        <f>SUM(P818:AI818)</f>
        <v>12000</v>
      </c>
      <c r="AK818" s="148" t="s">
        <v>391</v>
      </c>
    </row>
    <row r="819" spans="1:41" ht="14.45" thickBot="1">
      <c r="A819" s="634" t="str">
        <f>"Green Replacement "&amp;A811</f>
        <v>Green Replacement Patio/Unit Fencing</v>
      </c>
      <c r="B819" s="635"/>
      <c r="C819" s="635"/>
      <c r="D819" s="635"/>
      <c r="E819" s="635"/>
      <c r="F819" s="635"/>
      <c r="G819" s="202">
        <f>G818</f>
        <v>5000</v>
      </c>
      <c r="H819" s="204" t="str">
        <f>H818</f>
        <v>per linear ft.</v>
      </c>
      <c r="I819" s="455">
        <v>2</v>
      </c>
      <c r="J819" s="161">
        <f>G819*I819</f>
        <v>10000</v>
      </c>
      <c r="K819" s="629"/>
      <c r="L819" s="630"/>
      <c r="M819" s="661"/>
      <c r="N819" s="633"/>
      <c r="O819" s="159">
        <f>IF($B$814=0,J819,0)</f>
        <v>0</v>
      </c>
      <c r="P819" s="156">
        <f t="shared" ref="P819:AI819" si="239">IF(OR(($B$814+YEAR($I$1))=P816,($B$812+$B$814+YEAR($I$1))=P816,($B$812*2+$B$814+YEAR($I$1))=P816,($B$812*3+$B$814+YEAR($I$1))=P816,($B$812*4+$B$814+YEAR($I$1))=P816,($B$812*5+$B$814+YEAR($I$1))=P816),$G$819*$I$819,0)</f>
        <v>0</v>
      </c>
      <c r="Q819" s="156">
        <f t="shared" si="239"/>
        <v>0</v>
      </c>
      <c r="R819" s="156">
        <f t="shared" si="239"/>
        <v>0</v>
      </c>
      <c r="S819" s="156">
        <f t="shared" si="239"/>
        <v>0</v>
      </c>
      <c r="T819" s="156">
        <f t="shared" si="239"/>
        <v>0</v>
      </c>
      <c r="U819" s="156">
        <f t="shared" si="239"/>
        <v>0</v>
      </c>
      <c r="V819" s="156">
        <f t="shared" si="239"/>
        <v>10000</v>
      </c>
      <c r="W819" s="156">
        <f t="shared" si="239"/>
        <v>0</v>
      </c>
      <c r="X819" s="156">
        <f t="shared" si="239"/>
        <v>0</v>
      </c>
      <c r="Y819" s="156">
        <f t="shared" si="239"/>
        <v>0</v>
      </c>
      <c r="Z819" s="156">
        <f t="shared" si="239"/>
        <v>0</v>
      </c>
      <c r="AA819" s="156">
        <f t="shared" si="239"/>
        <v>0</v>
      </c>
      <c r="AB819" s="156">
        <f t="shared" si="239"/>
        <v>0</v>
      </c>
      <c r="AC819" s="156">
        <f t="shared" si="239"/>
        <v>0</v>
      </c>
      <c r="AD819" s="156">
        <f t="shared" si="239"/>
        <v>0</v>
      </c>
      <c r="AE819" s="156">
        <f t="shared" si="239"/>
        <v>0</v>
      </c>
      <c r="AF819" s="156">
        <f t="shared" si="239"/>
        <v>0</v>
      </c>
      <c r="AG819" s="156">
        <f t="shared" si="239"/>
        <v>0</v>
      </c>
      <c r="AH819" s="156">
        <f t="shared" si="239"/>
        <v>0</v>
      </c>
      <c r="AI819" s="156">
        <f t="shared" si="239"/>
        <v>0</v>
      </c>
      <c r="AJ819" s="156">
        <f>SUM(P819:AI819)</f>
        <v>10000</v>
      </c>
      <c r="AK819" s="183">
        <f>IF((AJ819-AJ818)&lt;0,0,(AJ819-AJ818))</f>
        <v>0</v>
      </c>
      <c r="AL819" s="183"/>
      <c r="AM819" s="183"/>
      <c r="AN819" s="183"/>
      <c r="AO819" s="183"/>
    </row>
    <row r="820" spans="1:41" ht="13.15" customHeight="1" thickBot="1"/>
    <row r="821" spans="1:41" ht="14.45" thickBot="1">
      <c r="A821" s="689" t="s">
        <v>506</v>
      </c>
      <c r="B821" s="690"/>
      <c r="C821" s="690"/>
      <c r="D821" s="690"/>
      <c r="E821" s="690"/>
      <c r="F821" s="690"/>
      <c r="G821" s="690"/>
      <c r="H821" s="690"/>
      <c r="I821" s="690"/>
      <c r="J821" s="690"/>
      <c r="K821" s="690"/>
      <c r="L821" s="690"/>
      <c r="M821" s="690"/>
      <c r="N821" s="691"/>
    </row>
    <row r="822" spans="1:41" ht="15">
      <c r="A822" s="164" t="s">
        <v>351</v>
      </c>
      <c r="B822" s="450">
        <v>15</v>
      </c>
      <c r="C822" s="165"/>
      <c r="D822" s="662" t="s">
        <v>272</v>
      </c>
      <c r="E822" s="663"/>
      <c r="F822" s="649"/>
      <c r="G822" s="650"/>
      <c r="H822" s="650"/>
      <c r="I822" s="650"/>
      <c r="J822" s="650"/>
      <c r="K822" s="650"/>
      <c r="L822" s="650"/>
      <c r="M822" s="650"/>
      <c r="N822" s="651"/>
    </row>
    <row r="823" spans="1:41" ht="15">
      <c r="A823" s="445" t="s">
        <v>414</v>
      </c>
      <c r="B823" s="457">
        <v>2007</v>
      </c>
      <c r="C823" s="162"/>
      <c r="D823" s="664"/>
      <c r="E823" s="665"/>
      <c r="F823" s="652"/>
      <c r="G823" s="653"/>
      <c r="H823" s="653"/>
      <c r="I823" s="653"/>
      <c r="J823" s="653"/>
      <c r="K823" s="653"/>
      <c r="L823" s="653"/>
      <c r="M823" s="653"/>
      <c r="N823" s="654"/>
    </row>
    <row r="824" spans="1:41">
      <c r="A824" s="163" t="s">
        <v>416</v>
      </c>
      <c r="B824" s="451">
        <v>2006</v>
      </c>
      <c r="C824" s="162"/>
      <c r="D824" s="664"/>
      <c r="E824" s="665"/>
      <c r="F824" s="652"/>
      <c r="G824" s="682"/>
      <c r="H824" s="682"/>
      <c r="I824" s="682"/>
      <c r="J824" s="682"/>
      <c r="K824" s="682"/>
      <c r="L824" s="682"/>
      <c r="M824" s="682"/>
      <c r="N824" s="683"/>
    </row>
    <row r="825" spans="1:41">
      <c r="A825" s="171" t="s">
        <v>417</v>
      </c>
      <c r="B825" s="458">
        <v>1993</v>
      </c>
      <c r="C825" s="162"/>
      <c r="D825" s="664"/>
      <c r="E825" s="665"/>
      <c r="F825" s="652"/>
      <c r="G825" s="682"/>
      <c r="H825" s="682"/>
      <c r="I825" s="682"/>
      <c r="J825" s="682"/>
      <c r="K825" s="682"/>
      <c r="L825" s="682"/>
      <c r="M825" s="682"/>
      <c r="N825" s="683"/>
    </row>
    <row r="826" spans="1:41">
      <c r="A826" s="171" t="s">
        <v>418</v>
      </c>
      <c r="B826" s="172">
        <f>IF(B823-((YEAR($I$1))-B822)&gt;0,(B823-((YEAR($I$1))-B822)),0)</f>
        <v>12</v>
      </c>
      <c r="C826" s="162"/>
      <c r="D826" s="664"/>
      <c r="E826" s="665"/>
      <c r="F826" s="652"/>
      <c r="G826" s="682"/>
      <c r="H826" s="682"/>
      <c r="I826" s="682"/>
      <c r="J826" s="682"/>
      <c r="K826" s="682"/>
      <c r="L826" s="682"/>
      <c r="M826" s="682"/>
      <c r="N826" s="683"/>
    </row>
    <row r="827" spans="1:41" ht="14.45" thickBot="1">
      <c r="A827" s="171" t="s">
        <v>419</v>
      </c>
      <c r="B827" s="172">
        <f>IF(B824-((YEAR($I$1))-B822)&gt;0,(B824-((YEAR($I$1))-B822)),0)</f>
        <v>11</v>
      </c>
      <c r="C827" s="162"/>
      <c r="D827" s="664"/>
      <c r="E827" s="665"/>
      <c r="F827" s="652"/>
      <c r="G827" s="682"/>
      <c r="H827" s="682"/>
      <c r="I827" s="682"/>
      <c r="J827" s="682"/>
      <c r="K827" s="682"/>
      <c r="L827" s="682"/>
      <c r="M827" s="682"/>
      <c r="N827" s="683"/>
    </row>
    <row r="828" spans="1:41" ht="15.6" thickBot="1">
      <c r="A828" s="171" t="s">
        <v>420</v>
      </c>
      <c r="B828" s="172">
        <f>IF(B825-((YEAR($I$1))-B822)&gt;0,(B825-((YEAR($I$1))-B822)),0)</f>
        <v>0</v>
      </c>
      <c r="C828" s="173"/>
      <c r="D828" s="666"/>
      <c r="E828" s="667"/>
      <c r="F828" s="643"/>
      <c r="G828" s="644"/>
      <c r="H828" s="644"/>
      <c r="I828" s="644"/>
      <c r="J828" s="644"/>
      <c r="K828" s="644"/>
      <c r="L828" s="644"/>
      <c r="M828" s="644"/>
      <c r="N828" s="645"/>
      <c r="O828" s="640" t="str">
        <f>A821</f>
        <v>Exterior Lighting</v>
      </c>
      <c r="P828" s="641"/>
      <c r="Q828" s="641"/>
      <c r="R828" s="641"/>
      <c r="S828" s="641"/>
      <c r="T828" s="641"/>
      <c r="U828" s="641"/>
      <c r="V828" s="641"/>
      <c r="W828" s="641"/>
      <c r="X828" s="641"/>
      <c r="Y828" s="642"/>
      <c r="Z828" s="640" t="str">
        <f>A821</f>
        <v>Exterior Lighting</v>
      </c>
      <c r="AA828" s="641"/>
      <c r="AB828" s="641"/>
      <c r="AC828" s="641"/>
      <c r="AD828" s="641"/>
      <c r="AE828" s="641"/>
      <c r="AF828" s="641"/>
      <c r="AG828" s="641"/>
      <c r="AH828" s="641"/>
      <c r="AI828" s="641"/>
      <c r="AJ828" s="642"/>
    </row>
    <row r="829" spans="1:41">
      <c r="A829" s="646" t="s">
        <v>357</v>
      </c>
      <c r="B829" s="647"/>
      <c r="C829" s="647"/>
      <c r="D829" s="636"/>
      <c r="E829" s="636"/>
      <c r="F829" s="636"/>
      <c r="G829" s="636" t="s">
        <v>358</v>
      </c>
      <c r="H829" s="636" t="s">
        <v>359</v>
      </c>
      <c r="I829" s="636" t="s">
        <v>360</v>
      </c>
      <c r="J829" s="636" t="s">
        <v>361</v>
      </c>
      <c r="K829" s="636" t="s">
        <v>362</v>
      </c>
      <c r="L829" s="636" t="s">
        <v>363</v>
      </c>
      <c r="M829" s="636" t="s">
        <v>364</v>
      </c>
      <c r="N829" s="686" t="s">
        <v>365</v>
      </c>
      <c r="O829" s="672" t="s">
        <v>366</v>
      </c>
      <c r="P829" s="167" t="s">
        <v>367</v>
      </c>
      <c r="Q829" s="167" t="s">
        <v>368</v>
      </c>
      <c r="R829" s="167" t="s">
        <v>369</v>
      </c>
      <c r="S829" s="167" t="s">
        <v>370</v>
      </c>
      <c r="T829" s="167" t="s">
        <v>371</v>
      </c>
      <c r="U829" s="167" t="s">
        <v>372</v>
      </c>
      <c r="V829" s="167" t="s">
        <v>373</v>
      </c>
      <c r="W829" s="167" t="s">
        <v>374</v>
      </c>
      <c r="X829" s="167" t="s">
        <v>375</v>
      </c>
      <c r="Y829" s="168" t="s">
        <v>376</v>
      </c>
      <c r="Z829" s="178" t="s">
        <v>377</v>
      </c>
      <c r="AA829" s="179" t="s">
        <v>378</v>
      </c>
      <c r="AB829" s="179" t="s">
        <v>379</v>
      </c>
      <c r="AC829" s="179" t="s">
        <v>380</v>
      </c>
      <c r="AD829" s="179" t="s">
        <v>381</v>
      </c>
      <c r="AE829" s="179" t="s">
        <v>382</v>
      </c>
      <c r="AF829" s="179" t="s">
        <v>383</v>
      </c>
      <c r="AG829" s="179" t="s">
        <v>384</v>
      </c>
      <c r="AH829" s="179" t="s">
        <v>385</v>
      </c>
      <c r="AI829" s="180" t="s">
        <v>386</v>
      </c>
      <c r="AJ829" s="674" t="s">
        <v>387</v>
      </c>
    </row>
    <row r="830" spans="1:41">
      <c r="A830" s="648"/>
      <c r="B830" s="637"/>
      <c r="C830" s="637"/>
      <c r="D830" s="637"/>
      <c r="E830" s="637"/>
      <c r="F830" s="637"/>
      <c r="G830" s="637"/>
      <c r="H830" s="637"/>
      <c r="I830" s="637"/>
      <c r="J830" s="637"/>
      <c r="K830" s="637"/>
      <c r="L830" s="637"/>
      <c r="M830" s="637"/>
      <c r="N830" s="638"/>
      <c r="O830" s="673"/>
      <c r="P830" s="166">
        <f>YEAR($I$1)+1</f>
        <v>2011</v>
      </c>
      <c r="Q830" s="166">
        <f>YEAR($I$1)+2</f>
        <v>2012</v>
      </c>
      <c r="R830" s="166">
        <f>YEAR($I$1)+3</f>
        <v>2013</v>
      </c>
      <c r="S830" s="166">
        <f>YEAR($I$1)+4</f>
        <v>2014</v>
      </c>
      <c r="T830" s="166">
        <f>YEAR($I$1)+5</f>
        <v>2015</v>
      </c>
      <c r="U830" s="166">
        <f>YEAR($I$1)+6</f>
        <v>2016</v>
      </c>
      <c r="V830" s="166">
        <f>YEAR($I$1)+7</f>
        <v>2017</v>
      </c>
      <c r="W830" s="166">
        <f>YEAR($I$1)+8</f>
        <v>2018</v>
      </c>
      <c r="X830" s="166">
        <f>YEAR($I$1)+9</f>
        <v>2019</v>
      </c>
      <c r="Y830" s="169">
        <f>YEAR($I$1)+10</f>
        <v>2020</v>
      </c>
      <c r="Z830" s="174">
        <f>YEAR($I$1)+11</f>
        <v>2021</v>
      </c>
      <c r="AA830" s="166">
        <f>YEAR($I$1)+12</f>
        <v>2022</v>
      </c>
      <c r="AB830" s="166">
        <f>YEAR($I$1)+13</f>
        <v>2023</v>
      </c>
      <c r="AC830" s="166">
        <f>YEAR($I$1)+14</f>
        <v>2024</v>
      </c>
      <c r="AD830" s="166">
        <f>YEAR($I$1)+15</f>
        <v>2025</v>
      </c>
      <c r="AE830" s="166">
        <f>YEAR($I$1)+16</f>
        <v>2026</v>
      </c>
      <c r="AF830" s="166">
        <f>YEAR($I$1)+17</f>
        <v>2027</v>
      </c>
      <c r="AG830" s="166">
        <f>YEAR($I$1)+18</f>
        <v>2028</v>
      </c>
      <c r="AH830" s="166">
        <f>YEAR($I$1)+19</f>
        <v>2029</v>
      </c>
      <c r="AI830" s="175">
        <f>YEAR($I$1)+20</f>
        <v>2030</v>
      </c>
      <c r="AJ830" s="675"/>
    </row>
    <row r="831" spans="1:41">
      <c r="A831" s="623" t="str">
        <f>"Existing 1 "&amp;A821</f>
        <v>Existing 1 Exterior Lighting</v>
      </c>
      <c r="B831" s="624"/>
      <c r="C831" s="624"/>
      <c r="D831" s="624"/>
      <c r="E831" s="624"/>
      <c r="F831" s="624"/>
      <c r="G831" s="456">
        <v>1</v>
      </c>
      <c r="H831" s="459" t="s">
        <v>339</v>
      </c>
      <c r="I831" s="454">
        <v>35000</v>
      </c>
      <c r="J831" s="156">
        <f>G831*I831</f>
        <v>35000</v>
      </c>
      <c r="K831" s="460">
        <v>100000</v>
      </c>
      <c r="L831" s="462" t="s">
        <v>299</v>
      </c>
      <c r="M831" s="447" t="str">
        <f>IF(OR(ISERROR(B823+B822*(1-(Controls!$B$28))),(B823+B822*(1-(Controls!$B$28)))=0),"",IF((B823+B822*(1-(Controls!$B$28)))&lt;=StartInput!$F$25,"Replace","Evaluate"))</f>
        <v>Evaluate</v>
      </c>
      <c r="N831" s="218">
        <f>IF(StartInput!$F$74="Tenant",StartInput!$F$61,StartInput!$G$61)</f>
        <v>0.15</v>
      </c>
      <c r="O831" s="159">
        <f>IF($B$826=0,J831,0)</f>
        <v>0</v>
      </c>
      <c r="P831" s="156">
        <f>IF(OR(($B$826+YEAR($I$1))=P830,($B$822+$B$826+YEAR($I$1))=P830,($B$822*2+$B$826+YEAR($I$1))=P830,($B$822*3+$B$826+YEAR($I$1))=P830,($B$822*4+$B$826+YEAR($I$1))=P830,($B$822*5+$B$826+YEAR($I$1))=P830),$G$831*$I$831,0)</f>
        <v>0</v>
      </c>
      <c r="Q831" s="156">
        <f t="shared" ref="Q831:AI831" si="240">IF(OR(($B$826+YEAR($I$1))=Q830,($B$822+$B$826+YEAR($I$1))=Q830,($B$822*2+$B$826+YEAR($I$1))=Q830,($B$822*3+$B$826+YEAR($I$1))=Q830,($B$822*4+$B$826+YEAR($I$1))=Q830,($B$822*5+$B$826+YEAR($I$1))=Q830),$G$831*$I$831,0)</f>
        <v>0</v>
      </c>
      <c r="R831" s="156">
        <f t="shared" si="240"/>
        <v>0</v>
      </c>
      <c r="S831" s="156">
        <f t="shared" si="240"/>
        <v>0</v>
      </c>
      <c r="T831" s="156">
        <f t="shared" si="240"/>
        <v>0</v>
      </c>
      <c r="U831" s="156">
        <f t="shared" si="240"/>
        <v>0</v>
      </c>
      <c r="V831" s="156">
        <f t="shared" si="240"/>
        <v>0</v>
      </c>
      <c r="W831" s="156">
        <f t="shared" si="240"/>
        <v>0</v>
      </c>
      <c r="X831" s="156">
        <f t="shared" si="240"/>
        <v>0</v>
      </c>
      <c r="Y831" s="156">
        <f t="shared" si="240"/>
        <v>0</v>
      </c>
      <c r="Z831" s="156">
        <f t="shared" si="240"/>
        <v>0</v>
      </c>
      <c r="AA831" s="156">
        <f t="shared" si="240"/>
        <v>35000</v>
      </c>
      <c r="AB831" s="156">
        <f t="shared" si="240"/>
        <v>0</v>
      </c>
      <c r="AC831" s="156">
        <f t="shared" si="240"/>
        <v>0</v>
      </c>
      <c r="AD831" s="156">
        <f t="shared" si="240"/>
        <v>0</v>
      </c>
      <c r="AE831" s="156">
        <f t="shared" si="240"/>
        <v>0</v>
      </c>
      <c r="AF831" s="156">
        <f t="shared" si="240"/>
        <v>0</v>
      </c>
      <c r="AG831" s="156">
        <f t="shared" si="240"/>
        <v>0</v>
      </c>
      <c r="AH831" s="156">
        <f t="shared" si="240"/>
        <v>0</v>
      </c>
      <c r="AI831" s="156">
        <f t="shared" si="240"/>
        <v>0</v>
      </c>
      <c r="AJ831" s="156">
        <f>SUM(P831:AI831)</f>
        <v>35000</v>
      </c>
    </row>
    <row r="832" spans="1:41">
      <c r="A832" s="623" t="str">
        <f>"Existing 1 "&amp;A821</f>
        <v>Existing 1 Exterior Lighting</v>
      </c>
      <c r="B832" s="624"/>
      <c r="C832" s="624"/>
      <c r="D832" s="624"/>
      <c r="E832" s="624"/>
      <c r="F832" s="624"/>
      <c r="G832" s="456">
        <v>1</v>
      </c>
      <c r="H832" s="446" t="str">
        <f>H831</f>
        <v>LUMP SUM</v>
      </c>
      <c r="I832" s="454">
        <v>34000</v>
      </c>
      <c r="J832" s="156">
        <f>G832*I832</f>
        <v>34000</v>
      </c>
      <c r="K832" s="460">
        <v>100000</v>
      </c>
      <c r="L832" s="181" t="str">
        <f>L831</f>
        <v>KWH</v>
      </c>
      <c r="M832" s="447" t="str">
        <f>IF(OR(ISERROR(B824+B822*(1-(Controls!$B$28))),(B824+B822*(1-(Controls!$B$28)))=0),"",IF((B824+B822*(1-(Controls!$B$28)))&lt;=StartInput!$F$25,"Replace","Evaluate"))</f>
        <v>Evaluate</v>
      </c>
      <c r="N832" s="185">
        <f>N831</f>
        <v>0.15</v>
      </c>
      <c r="O832" s="159">
        <f>IF($B$827=0,J832,0)</f>
        <v>0</v>
      </c>
      <c r="P832" s="156">
        <f>IF(OR(($B$827+YEAR($I$1))=P830,($B$822+$B$827+YEAR($I$1))=P830,($B$822*2+$B$827+YEAR($I$1))=P830,($B$822*3+$B$827+YEAR($I$1))=P830,($B$822*4+$B$827+YEAR($I$1))=P830,($B$822*5+$B$827+YEAR($I$1))=P830),$G$832*$I$832,0)</f>
        <v>0</v>
      </c>
      <c r="Q832" s="156">
        <f t="shared" ref="Q832:AI832" si="241">IF(OR(($B$827+YEAR($I$1))=Q830,($B$822+$B$827+YEAR($I$1))=Q830,($B$822*2+$B$827+YEAR($I$1))=Q830,($B$822*3+$B$827+YEAR($I$1))=Q830,($B$822*4+$B$827+YEAR($I$1))=Q830,($B$822*5+$B$827+YEAR($I$1))=Q830),$G$832*$I$832,0)</f>
        <v>0</v>
      </c>
      <c r="R832" s="156">
        <f t="shared" si="241"/>
        <v>0</v>
      </c>
      <c r="S832" s="156">
        <f t="shared" si="241"/>
        <v>0</v>
      </c>
      <c r="T832" s="156">
        <f t="shared" si="241"/>
        <v>0</v>
      </c>
      <c r="U832" s="156">
        <f t="shared" si="241"/>
        <v>0</v>
      </c>
      <c r="V832" s="156">
        <f t="shared" si="241"/>
        <v>0</v>
      </c>
      <c r="W832" s="156">
        <f t="shared" si="241"/>
        <v>0</v>
      </c>
      <c r="X832" s="156">
        <f t="shared" si="241"/>
        <v>0</v>
      </c>
      <c r="Y832" s="156">
        <f t="shared" si="241"/>
        <v>0</v>
      </c>
      <c r="Z832" s="156">
        <f t="shared" si="241"/>
        <v>34000</v>
      </c>
      <c r="AA832" s="156">
        <f t="shared" si="241"/>
        <v>0</v>
      </c>
      <c r="AB832" s="156">
        <f t="shared" si="241"/>
        <v>0</v>
      </c>
      <c r="AC832" s="156">
        <f t="shared" si="241"/>
        <v>0</v>
      </c>
      <c r="AD832" s="156">
        <f t="shared" si="241"/>
        <v>0</v>
      </c>
      <c r="AE832" s="156">
        <f t="shared" si="241"/>
        <v>0</v>
      </c>
      <c r="AF832" s="156">
        <f t="shared" si="241"/>
        <v>0</v>
      </c>
      <c r="AG832" s="156">
        <f t="shared" si="241"/>
        <v>0</v>
      </c>
      <c r="AH832" s="156">
        <f t="shared" si="241"/>
        <v>0</v>
      </c>
      <c r="AI832" s="156">
        <f t="shared" si="241"/>
        <v>0</v>
      </c>
      <c r="AJ832" s="156">
        <f>SUM(P832:AI832)</f>
        <v>34000</v>
      </c>
    </row>
    <row r="833" spans="1:41">
      <c r="A833" s="623" t="str">
        <f>"Existing 3 "&amp;A821</f>
        <v>Existing 3 Exterior Lighting</v>
      </c>
      <c r="B833" s="624"/>
      <c r="C833" s="624"/>
      <c r="D833" s="624"/>
      <c r="E833" s="624"/>
      <c r="F833" s="624"/>
      <c r="G833" s="456">
        <v>1</v>
      </c>
      <c r="H833" s="446" t="str">
        <f>H831</f>
        <v>LUMP SUM</v>
      </c>
      <c r="I833" s="454">
        <v>33000</v>
      </c>
      <c r="J833" s="156">
        <f>G833*I833</f>
        <v>33000</v>
      </c>
      <c r="K833" s="460">
        <v>50000</v>
      </c>
      <c r="L833" s="181" t="str">
        <f>L831</f>
        <v>KWH</v>
      </c>
      <c r="M833" s="447" t="str">
        <f>IF(OR(ISERROR(B825+B822*(1-(Controls!$B$28))),(B825+B822*(1-(Controls!$B$28)))=0),"",IF((B825+B822*(1-(Controls!$B$28)))&lt;=StartInput!$F$25,"Replace","Evaluate"))</f>
        <v>Replace</v>
      </c>
      <c r="N833" s="185">
        <f>N831</f>
        <v>0.15</v>
      </c>
      <c r="O833" s="159">
        <f>IF($B$828=0,J833,0)</f>
        <v>33000</v>
      </c>
      <c r="P833" s="156">
        <f>IF(OR(($B$828+YEAR($I$1))=P830,($B$822+$B$828+YEAR($I$1))=P830,($B$822*2+$B$828+YEAR($I$1))=P830,($B$822*3+$B$828+YEAR($I$1))=P830,($B$822*4+$B$828+YEAR($I$1))=P830,($B$822*5+$B$828+YEAR($I$1))=P830),$G$833*$I$833,0)</f>
        <v>0</v>
      </c>
      <c r="Q833" s="156">
        <f t="shared" ref="Q833:AI833" si="242">IF(OR(($B$828+YEAR($I$1))=Q830,($B$822+$B$828+YEAR($I$1))=Q830,($B$822*2+$B$828+YEAR($I$1))=Q830,($B$822*3+$B$828+YEAR($I$1))=Q830,($B$822*4+$B$828+YEAR($I$1))=Q830,($B$822*5+$B$828+YEAR($I$1))=Q830),$G$833*$I$833,0)</f>
        <v>0</v>
      </c>
      <c r="R833" s="156">
        <f t="shared" si="242"/>
        <v>0</v>
      </c>
      <c r="S833" s="156">
        <f t="shared" si="242"/>
        <v>0</v>
      </c>
      <c r="T833" s="156">
        <f t="shared" si="242"/>
        <v>0</v>
      </c>
      <c r="U833" s="156">
        <f t="shared" si="242"/>
        <v>0</v>
      </c>
      <c r="V833" s="156">
        <f t="shared" si="242"/>
        <v>0</v>
      </c>
      <c r="W833" s="156">
        <f t="shared" si="242"/>
        <v>0</v>
      </c>
      <c r="X833" s="156">
        <f t="shared" si="242"/>
        <v>0</v>
      </c>
      <c r="Y833" s="156">
        <f t="shared" si="242"/>
        <v>0</v>
      </c>
      <c r="Z833" s="156">
        <f t="shared" si="242"/>
        <v>0</v>
      </c>
      <c r="AA833" s="156">
        <f t="shared" si="242"/>
        <v>0</v>
      </c>
      <c r="AB833" s="156">
        <f t="shared" si="242"/>
        <v>0</v>
      </c>
      <c r="AC833" s="156">
        <f t="shared" si="242"/>
        <v>0</v>
      </c>
      <c r="AD833" s="156">
        <f t="shared" si="242"/>
        <v>33000</v>
      </c>
      <c r="AE833" s="156">
        <f t="shared" si="242"/>
        <v>0</v>
      </c>
      <c r="AF833" s="156">
        <f t="shared" si="242"/>
        <v>0</v>
      </c>
      <c r="AG833" s="156">
        <f t="shared" si="242"/>
        <v>0</v>
      </c>
      <c r="AH833" s="156">
        <f t="shared" si="242"/>
        <v>0</v>
      </c>
      <c r="AI833" s="156">
        <f t="shared" si="242"/>
        <v>0</v>
      </c>
      <c r="AJ833" s="156">
        <f>SUM(P833:AI833)</f>
        <v>33000</v>
      </c>
      <c r="AL833" s="148" t="s">
        <v>421</v>
      </c>
      <c r="AM833" s="148" t="s">
        <v>422</v>
      </c>
    </row>
    <row r="834" spans="1:41">
      <c r="A834" s="623" t="str">
        <f>"Standard "&amp;A821</f>
        <v>Standard Exterior Lighting</v>
      </c>
      <c r="B834" s="624"/>
      <c r="C834" s="624"/>
      <c r="D834" s="624"/>
      <c r="E834" s="624"/>
      <c r="F834" s="624"/>
      <c r="G834" s="201">
        <f>SUM(G831:G833)</f>
        <v>3</v>
      </c>
      <c r="H834" s="203" t="str">
        <f>H831</f>
        <v>LUMP SUM</v>
      </c>
      <c r="I834" s="454">
        <v>35000</v>
      </c>
      <c r="J834" s="156">
        <f>G834*I834</f>
        <v>105000</v>
      </c>
      <c r="K834" s="460">
        <v>240000</v>
      </c>
      <c r="L834" s="181" t="str">
        <f>L831</f>
        <v>KWH</v>
      </c>
      <c r="M834" s="684"/>
      <c r="N834" s="185">
        <f>N831</f>
        <v>0.15</v>
      </c>
      <c r="O834" s="159">
        <f>IF($B$828=0,J834,0)</f>
        <v>105000</v>
      </c>
      <c r="P834" s="156">
        <f t="shared" ref="P834:AI834" si="243">IF(OR(($B$828+YEAR($I$1))=P830,($B$822+$B$828+YEAR($I$1))=P830,($B$822*2+$B$828+YEAR($I$1))=P830,($B$822*3+$B$828+YEAR($I$1))=P830,($B$822*4+$B$828+YEAR($I$1))=P830,($B$822*5+$B$828+YEAR($I$1))=P830),$G$834*$I$834,0)</f>
        <v>0</v>
      </c>
      <c r="Q834" s="156">
        <f t="shared" si="243"/>
        <v>0</v>
      </c>
      <c r="R834" s="156">
        <f t="shared" si="243"/>
        <v>0</v>
      </c>
      <c r="S834" s="156">
        <f t="shared" si="243"/>
        <v>0</v>
      </c>
      <c r="T834" s="156">
        <f t="shared" si="243"/>
        <v>0</v>
      </c>
      <c r="U834" s="156">
        <f t="shared" si="243"/>
        <v>0</v>
      </c>
      <c r="V834" s="156">
        <f t="shared" si="243"/>
        <v>0</v>
      </c>
      <c r="W834" s="156">
        <f t="shared" si="243"/>
        <v>0</v>
      </c>
      <c r="X834" s="156">
        <f t="shared" si="243"/>
        <v>0</v>
      </c>
      <c r="Y834" s="156">
        <f t="shared" si="243"/>
        <v>0</v>
      </c>
      <c r="Z834" s="156">
        <f t="shared" si="243"/>
        <v>0</v>
      </c>
      <c r="AA834" s="156">
        <f t="shared" si="243"/>
        <v>0</v>
      </c>
      <c r="AB834" s="156">
        <f t="shared" si="243"/>
        <v>0</v>
      </c>
      <c r="AC834" s="156">
        <f t="shared" si="243"/>
        <v>0</v>
      </c>
      <c r="AD834" s="156">
        <f t="shared" si="243"/>
        <v>105000</v>
      </c>
      <c r="AE834" s="156">
        <f t="shared" si="243"/>
        <v>0</v>
      </c>
      <c r="AF834" s="156">
        <f t="shared" si="243"/>
        <v>0</v>
      </c>
      <c r="AG834" s="156">
        <f t="shared" si="243"/>
        <v>0</v>
      </c>
      <c r="AH834" s="156">
        <f t="shared" si="243"/>
        <v>0</v>
      </c>
      <c r="AI834" s="156">
        <f t="shared" si="243"/>
        <v>0</v>
      </c>
      <c r="AJ834" s="156">
        <f>SUM(P834:AI834)</f>
        <v>105000</v>
      </c>
      <c r="AK834" s="148" t="s">
        <v>391</v>
      </c>
      <c r="AL834" s="148" t="s">
        <v>423</v>
      </c>
      <c r="AM834" s="148" t="s">
        <v>424</v>
      </c>
    </row>
    <row r="835" spans="1:41" ht="14.45" thickBot="1">
      <c r="A835" s="634" t="str">
        <f>"Green Replacement "&amp;A821</f>
        <v>Green Replacement Exterior Lighting</v>
      </c>
      <c r="B835" s="635"/>
      <c r="C835" s="635"/>
      <c r="D835" s="635"/>
      <c r="E835" s="635"/>
      <c r="F835" s="635"/>
      <c r="G835" s="202">
        <f>SUM(G831:G833)</f>
        <v>3</v>
      </c>
      <c r="H835" s="204" t="str">
        <f>H831</f>
        <v>LUMP SUM</v>
      </c>
      <c r="I835" s="455">
        <v>45000</v>
      </c>
      <c r="J835" s="161">
        <f>G835*I835</f>
        <v>135000</v>
      </c>
      <c r="K835" s="461">
        <v>123000</v>
      </c>
      <c r="L835" s="182" t="str">
        <f>L831</f>
        <v>KWH</v>
      </c>
      <c r="M835" s="685"/>
      <c r="N835" s="186">
        <f>N831</f>
        <v>0.15</v>
      </c>
      <c r="O835" s="159">
        <f>IF($B$828=0,J835,0)</f>
        <v>135000</v>
      </c>
      <c r="P835" s="156">
        <f t="shared" ref="P835:AI835" si="244">IF(OR(($B$828+YEAR($I$1))=P830,($B$822+$B$828+YEAR($I$1))=P830,($B$822*2+$B$828+YEAR($I$1))=P830,($B$822*3+$B$828+YEAR($I$1))=P830,($B$822*4+$B$828+YEAR($I$1))=P830,($B$822*5+$B$828+YEAR($I$1))=P830),$G$835*$I$835,0)</f>
        <v>0</v>
      </c>
      <c r="Q835" s="156">
        <f t="shared" si="244"/>
        <v>0</v>
      </c>
      <c r="R835" s="156">
        <f t="shared" si="244"/>
        <v>0</v>
      </c>
      <c r="S835" s="156">
        <f t="shared" si="244"/>
        <v>0</v>
      </c>
      <c r="T835" s="156">
        <f t="shared" si="244"/>
        <v>0</v>
      </c>
      <c r="U835" s="156">
        <f t="shared" si="244"/>
        <v>0</v>
      </c>
      <c r="V835" s="156">
        <f t="shared" si="244"/>
        <v>0</v>
      </c>
      <c r="W835" s="156">
        <f t="shared" si="244"/>
        <v>0</v>
      </c>
      <c r="X835" s="156">
        <f t="shared" si="244"/>
        <v>0</v>
      </c>
      <c r="Y835" s="156">
        <f t="shared" si="244"/>
        <v>0</v>
      </c>
      <c r="Z835" s="156">
        <f t="shared" si="244"/>
        <v>0</v>
      </c>
      <c r="AA835" s="156">
        <f t="shared" si="244"/>
        <v>0</v>
      </c>
      <c r="AB835" s="156">
        <f t="shared" si="244"/>
        <v>0</v>
      </c>
      <c r="AC835" s="156">
        <f t="shared" si="244"/>
        <v>0</v>
      </c>
      <c r="AD835" s="156">
        <f t="shared" si="244"/>
        <v>135000</v>
      </c>
      <c r="AE835" s="156">
        <f t="shared" si="244"/>
        <v>0</v>
      </c>
      <c r="AF835" s="156">
        <f t="shared" si="244"/>
        <v>0</v>
      </c>
      <c r="AG835" s="156">
        <f t="shared" si="244"/>
        <v>0</v>
      </c>
      <c r="AH835" s="156">
        <f t="shared" si="244"/>
        <v>0</v>
      </c>
      <c r="AI835" s="156">
        <f t="shared" si="244"/>
        <v>0</v>
      </c>
      <c r="AJ835" s="156">
        <f>SUM(P835:AI835)</f>
        <v>135000</v>
      </c>
      <c r="AK835" s="183">
        <f>IF((AJ835-AJ834)&lt;0,0,(AJ835-AJ834))</f>
        <v>30000</v>
      </c>
      <c r="AL835" s="183">
        <f>(K831*N831+K832*N832+K833*N833)-(K835*N835)</f>
        <v>19050</v>
      </c>
      <c r="AM835" s="212">
        <f>AK835/AL835</f>
        <v>1.5748031496062993</v>
      </c>
      <c r="AN835" s="183" t="s">
        <v>299</v>
      </c>
      <c r="AO835" s="183"/>
    </row>
    <row r="836" spans="1:41" ht="13.15" customHeight="1" thickBot="1"/>
    <row r="837" spans="1:41" ht="14.45" thickBot="1">
      <c r="A837" s="640" t="s">
        <v>507</v>
      </c>
      <c r="B837" s="641"/>
      <c r="C837" s="641"/>
      <c r="D837" s="641"/>
      <c r="E837" s="641"/>
      <c r="F837" s="641"/>
      <c r="G837" s="641"/>
      <c r="H837" s="641"/>
      <c r="I837" s="641"/>
      <c r="J837" s="641"/>
      <c r="K837" s="641"/>
      <c r="L837" s="641"/>
      <c r="M837" s="641"/>
      <c r="N837" s="642"/>
    </row>
    <row r="838" spans="1:41" ht="15">
      <c r="A838" s="164" t="s">
        <v>351</v>
      </c>
      <c r="B838" s="450">
        <v>18</v>
      </c>
      <c r="C838" s="165"/>
      <c r="D838" s="662" t="s">
        <v>272</v>
      </c>
      <c r="E838" s="663"/>
      <c r="F838" s="649"/>
      <c r="G838" s="650"/>
      <c r="H838" s="650"/>
      <c r="I838" s="650"/>
      <c r="J838" s="650"/>
      <c r="K838" s="650"/>
      <c r="L838" s="650"/>
      <c r="M838" s="650"/>
      <c r="N838" s="651"/>
    </row>
    <row r="839" spans="1:41" ht="15.6" thickBot="1">
      <c r="A839" s="163" t="s">
        <v>353</v>
      </c>
      <c r="B839" s="451">
        <v>2001</v>
      </c>
      <c r="C839" s="162"/>
      <c r="D839" s="664"/>
      <c r="E839" s="665"/>
      <c r="F839" s="652"/>
      <c r="G839" s="653"/>
      <c r="H839" s="653"/>
      <c r="I839" s="653"/>
      <c r="J839" s="653"/>
      <c r="K839" s="653"/>
      <c r="L839" s="653"/>
      <c r="M839" s="653"/>
      <c r="N839" s="654"/>
    </row>
    <row r="840" spans="1:41" ht="15.6" thickBot="1">
      <c r="A840" s="171" t="s">
        <v>355</v>
      </c>
      <c r="B840" s="172">
        <f>IF(B838-((YEAR(I1))-B839)&gt;0,(B838-((YEAR(I1))-B839)),0)</f>
        <v>9</v>
      </c>
      <c r="C840" s="173"/>
      <c r="D840" s="666"/>
      <c r="E840" s="667"/>
      <c r="F840" s="643"/>
      <c r="G840" s="644"/>
      <c r="H840" s="644"/>
      <c r="I840" s="644"/>
      <c r="J840" s="644"/>
      <c r="K840" s="644"/>
      <c r="L840" s="644"/>
      <c r="M840" s="644"/>
      <c r="N840" s="645"/>
      <c r="O840" s="640" t="str">
        <f>A837</f>
        <v>Exterior-Other 1 (Specify)</v>
      </c>
      <c r="P840" s="641"/>
      <c r="Q840" s="641"/>
      <c r="R840" s="641"/>
      <c r="S840" s="641"/>
      <c r="T840" s="641"/>
      <c r="U840" s="641"/>
      <c r="V840" s="641"/>
      <c r="W840" s="641"/>
      <c r="X840" s="641"/>
      <c r="Y840" s="642"/>
      <c r="Z840" s="640" t="str">
        <f>A837</f>
        <v>Exterior-Other 1 (Specify)</v>
      </c>
      <c r="AA840" s="641"/>
      <c r="AB840" s="641"/>
      <c r="AC840" s="641"/>
      <c r="AD840" s="641"/>
      <c r="AE840" s="641"/>
      <c r="AF840" s="641"/>
      <c r="AG840" s="641"/>
      <c r="AH840" s="641"/>
      <c r="AI840" s="641"/>
      <c r="AJ840" s="642"/>
    </row>
    <row r="841" spans="1:41">
      <c r="A841" s="646" t="s">
        <v>357</v>
      </c>
      <c r="B841" s="647"/>
      <c r="C841" s="647"/>
      <c r="D841" s="636"/>
      <c r="E841" s="636"/>
      <c r="F841" s="636"/>
      <c r="G841" s="636" t="s">
        <v>358</v>
      </c>
      <c r="H841" s="636" t="s">
        <v>359</v>
      </c>
      <c r="I841" s="636" t="s">
        <v>360</v>
      </c>
      <c r="J841" s="636" t="s">
        <v>361</v>
      </c>
      <c r="K841" s="636" t="s">
        <v>362</v>
      </c>
      <c r="L841" s="636" t="s">
        <v>363</v>
      </c>
      <c r="M841" s="636" t="s">
        <v>364</v>
      </c>
      <c r="N841" s="638" t="s">
        <v>365</v>
      </c>
      <c r="O841" s="672" t="s">
        <v>366</v>
      </c>
      <c r="P841" s="167" t="s">
        <v>367</v>
      </c>
      <c r="Q841" s="167" t="s">
        <v>368</v>
      </c>
      <c r="R841" s="167" t="s">
        <v>369</v>
      </c>
      <c r="S841" s="167" t="s">
        <v>370</v>
      </c>
      <c r="T841" s="167" t="s">
        <v>371</v>
      </c>
      <c r="U841" s="167" t="s">
        <v>372</v>
      </c>
      <c r="V841" s="167" t="s">
        <v>373</v>
      </c>
      <c r="W841" s="167" t="s">
        <v>374</v>
      </c>
      <c r="X841" s="167" t="s">
        <v>375</v>
      </c>
      <c r="Y841" s="168" t="s">
        <v>376</v>
      </c>
      <c r="Z841" s="178" t="s">
        <v>377</v>
      </c>
      <c r="AA841" s="179" t="s">
        <v>378</v>
      </c>
      <c r="AB841" s="179" t="s">
        <v>379</v>
      </c>
      <c r="AC841" s="179" t="s">
        <v>380</v>
      </c>
      <c r="AD841" s="179" t="s">
        <v>381</v>
      </c>
      <c r="AE841" s="179" t="s">
        <v>382</v>
      </c>
      <c r="AF841" s="179" t="s">
        <v>383</v>
      </c>
      <c r="AG841" s="179" t="s">
        <v>384</v>
      </c>
      <c r="AH841" s="179" t="s">
        <v>385</v>
      </c>
      <c r="AI841" s="180" t="s">
        <v>386</v>
      </c>
      <c r="AJ841" s="674" t="s">
        <v>387</v>
      </c>
    </row>
    <row r="842" spans="1:41">
      <c r="A842" s="648"/>
      <c r="B842" s="637"/>
      <c r="C842" s="637"/>
      <c r="D842" s="637"/>
      <c r="E842" s="637"/>
      <c r="F842" s="637"/>
      <c r="G842" s="637"/>
      <c r="H842" s="637"/>
      <c r="I842" s="637"/>
      <c r="J842" s="637"/>
      <c r="K842" s="637"/>
      <c r="L842" s="637"/>
      <c r="M842" s="637"/>
      <c r="N842" s="639"/>
      <c r="O842" s="673"/>
      <c r="P842" s="166">
        <f>YEAR($I$1)+1</f>
        <v>2011</v>
      </c>
      <c r="Q842" s="166">
        <f>YEAR($I$1)+2</f>
        <v>2012</v>
      </c>
      <c r="R842" s="166">
        <f>YEAR($I$1)+3</f>
        <v>2013</v>
      </c>
      <c r="S842" s="166">
        <f>YEAR($I$1)+4</f>
        <v>2014</v>
      </c>
      <c r="T842" s="166">
        <f>YEAR($I$1)+5</f>
        <v>2015</v>
      </c>
      <c r="U842" s="166">
        <f>YEAR($I$1)+6</f>
        <v>2016</v>
      </c>
      <c r="V842" s="166">
        <f>YEAR($I$1)+7</f>
        <v>2017</v>
      </c>
      <c r="W842" s="166">
        <f>YEAR($I$1)+8</f>
        <v>2018</v>
      </c>
      <c r="X842" s="166">
        <f>YEAR($I$1)+9</f>
        <v>2019</v>
      </c>
      <c r="Y842" s="169">
        <f>YEAR($I$1)+10</f>
        <v>2020</v>
      </c>
      <c r="Z842" s="174">
        <f>YEAR($I$1)+11</f>
        <v>2021</v>
      </c>
      <c r="AA842" s="166">
        <f>YEAR($I$1)+12</f>
        <v>2022</v>
      </c>
      <c r="AB842" s="166">
        <f>YEAR($I$1)+13</f>
        <v>2023</v>
      </c>
      <c r="AC842" s="166">
        <f>YEAR($I$1)+14</f>
        <v>2024</v>
      </c>
      <c r="AD842" s="166">
        <f>YEAR($I$1)+15</f>
        <v>2025</v>
      </c>
      <c r="AE842" s="166">
        <f>YEAR($I$1)+16</f>
        <v>2026</v>
      </c>
      <c r="AF842" s="166">
        <f>YEAR($I$1)+17</f>
        <v>2027</v>
      </c>
      <c r="AG842" s="166">
        <f>YEAR($I$1)+18</f>
        <v>2028</v>
      </c>
      <c r="AH842" s="166">
        <f>YEAR($I$1)+19</f>
        <v>2029</v>
      </c>
      <c r="AI842" s="175">
        <f>YEAR($I$1)+20</f>
        <v>2030</v>
      </c>
      <c r="AJ842" s="675"/>
    </row>
    <row r="843" spans="1:41" hidden="1">
      <c r="A843" s="623" t="str">
        <f>"Existing "&amp;A837</f>
        <v>Existing Exterior-Other 1 (Specify)</v>
      </c>
      <c r="B843" s="624"/>
      <c r="C843" s="624"/>
      <c r="D843" s="624"/>
      <c r="E843" s="624"/>
      <c r="F843" s="624"/>
      <c r="G843" s="170"/>
      <c r="H843" s="154"/>
      <c r="I843" s="155">
        <v>0</v>
      </c>
      <c r="J843" s="156">
        <f>G843*I843</f>
        <v>0</v>
      </c>
      <c r="K843" s="694" t="s">
        <v>390</v>
      </c>
      <c r="L843" s="695"/>
      <c r="M843" s="659" t="str">
        <f>IF(OR(ISERROR(B839+B838*(1-(Controls!$B$28))),(B839+B838*(1-(Controls!$B$28)))=0),"",IF((B839+B838*(1-(Controls!$B$28)))&lt;=StartInput!$F$25,"Replace","Evaluate"))</f>
        <v>Evaluate</v>
      </c>
      <c r="N843" s="631" t="s">
        <v>205</v>
      </c>
      <c r="O843" s="159">
        <f>IF($B$840=0,J843,0)</f>
        <v>0</v>
      </c>
      <c r="P843" s="156">
        <f t="shared" ref="P843:AI843" si="245">IF(OR(($B$840+YEAR($I$1))=P842,($B$838+$B$840+YEAR($I$1))=P842,($B$838*2+$B$840+YEAR($I$1))=P842,($B$838*3+$B$840+YEAR($I$1))=P842,($B$838*4+$B$840+YEAR($I$1))=P842,($B$838*5+$B$840+YEAR($I$1))=P842),$G$843*$I$843,0)</f>
        <v>0</v>
      </c>
      <c r="Q843" s="156">
        <f t="shared" si="245"/>
        <v>0</v>
      </c>
      <c r="R843" s="156">
        <f t="shared" si="245"/>
        <v>0</v>
      </c>
      <c r="S843" s="156">
        <f t="shared" si="245"/>
        <v>0</v>
      </c>
      <c r="T843" s="156">
        <f t="shared" si="245"/>
        <v>0</v>
      </c>
      <c r="U843" s="156">
        <f t="shared" si="245"/>
        <v>0</v>
      </c>
      <c r="V843" s="156">
        <f t="shared" si="245"/>
        <v>0</v>
      </c>
      <c r="W843" s="156">
        <f t="shared" si="245"/>
        <v>0</v>
      </c>
      <c r="X843" s="156">
        <f t="shared" si="245"/>
        <v>0</v>
      </c>
      <c r="Y843" s="156">
        <f t="shared" si="245"/>
        <v>0</v>
      </c>
      <c r="Z843" s="156">
        <f t="shared" si="245"/>
        <v>0</v>
      </c>
      <c r="AA843" s="156">
        <f t="shared" si="245"/>
        <v>0</v>
      </c>
      <c r="AB843" s="156">
        <f t="shared" si="245"/>
        <v>0</v>
      </c>
      <c r="AC843" s="156">
        <f t="shared" si="245"/>
        <v>0</v>
      </c>
      <c r="AD843" s="156">
        <f t="shared" si="245"/>
        <v>0</v>
      </c>
      <c r="AE843" s="156">
        <f t="shared" si="245"/>
        <v>0</v>
      </c>
      <c r="AF843" s="156">
        <f t="shared" si="245"/>
        <v>0</v>
      </c>
      <c r="AG843" s="156">
        <f t="shared" si="245"/>
        <v>0</v>
      </c>
      <c r="AH843" s="156">
        <f t="shared" si="245"/>
        <v>0</v>
      </c>
      <c r="AI843" s="156">
        <f t="shared" si="245"/>
        <v>0</v>
      </c>
      <c r="AJ843" s="156">
        <f>SUM(P843:AI843)</f>
        <v>0</v>
      </c>
    </row>
    <row r="844" spans="1:41">
      <c r="A844" s="623" t="str">
        <f>"Standard "&amp;A837</f>
        <v>Standard Exterior-Other 1 (Specify)</v>
      </c>
      <c r="B844" s="624"/>
      <c r="C844" s="624"/>
      <c r="D844" s="624"/>
      <c r="E844" s="624"/>
      <c r="F844" s="624"/>
      <c r="G844" s="452">
        <v>0</v>
      </c>
      <c r="H844" s="459"/>
      <c r="I844" s="454">
        <v>0</v>
      </c>
      <c r="J844" s="156">
        <f>G844*I844</f>
        <v>0</v>
      </c>
      <c r="K844" s="696"/>
      <c r="L844" s="697"/>
      <c r="M844" s="660"/>
      <c r="N844" s="632"/>
      <c r="O844" s="159">
        <f>IF($B$840=0,J844,0)</f>
        <v>0</v>
      </c>
      <c r="P844" s="156">
        <f t="shared" ref="P844:AI844" si="246">IF(OR(($B$840+YEAR($I$1))=P842,($B$838+$B$840+YEAR($I$1))=P842,($B$838*2+$B$840+YEAR($I$1))=P842,($B$838*3+$B$840+YEAR($I$1))=P842,($B$838*4+$B$840+YEAR($I$1))=P842,($B$838*5+$B$840+YEAR($I$1))=P842),$G$844*$I$844,0)</f>
        <v>0</v>
      </c>
      <c r="Q844" s="156">
        <f t="shared" si="246"/>
        <v>0</v>
      </c>
      <c r="R844" s="156">
        <f t="shared" si="246"/>
        <v>0</v>
      </c>
      <c r="S844" s="156">
        <f t="shared" si="246"/>
        <v>0</v>
      </c>
      <c r="T844" s="156">
        <f t="shared" si="246"/>
        <v>0</v>
      </c>
      <c r="U844" s="156">
        <f t="shared" si="246"/>
        <v>0</v>
      </c>
      <c r="V844" s="156">
        <f t="shared" si="246"/>
        <v>0</v>
      </c>
      <c r="W844" s="156">
        <f t="shared" si="246"/>
        <v>0</v>
      </c>
      <c r="X844" s="156">
        <f t="shared" si="246"/>
        <v>0</v>
      </c>
      <c r="Y844" s="156">
        <f t="shared" si="246"/>
        <v>0</v>
      </c>
      <c r="Z844" s="156">
        <f t="shared" si="246"/>
        <v>0</v>
      </c>
      <c r="AA844" s="156">
        <f t="shared" si="246"/>
        <v>0</v>
      </c>
      <c r="AB844" s="156">
        <f t="shared" si="246"/>
        <v>0</v>
      </c>
      <c r="AC844" s="156">
        <f t="shared" si="246"/>
        <v>0</v>
      </c>
      <c r="AD844" s="156">
        <f t="shared" si="246"/>
        <v>0</v>
      </c>
      <c r="AE844" s="156">
        <f t="shared" si="246"/>
        <v>0</v>
      </c>
      <c r="AF844" s="156">
        <f t="shared" si="246"/>
        <v>0</v>
      </c>
      <c r="AG844" s="156">
        <f t="shared" si="246"/>
        <v>0</v>
      </c>
      <c r="AH844" s="156">
        <f t="shared" si="246"/>
        <v>0</v>
      </c>
      <c r="AI844" s="156">
        <f t="shared" si="246"/>
        <v>0</v>
      </c>
      <c r="AJ844" s="156">
        <f>SUM(P844:AI844)</f>
        <v>0</v>
      </c>
      <c r="AK844" s="148" t="s">
        <v>391</v>
      </c>
    </row>
    <row r="845" spans="1:41" ht="14.45" thickBot="1">
      <c r="A845" s="634" t="str">
        <f>"Green Replacement "&amp;A837</f>
        <v>Green Replacement Exterior-Other 1 (Specify)</v>
      </c>
      <c r="B845" s="635"/>
      <c r="C845" s="635"/>
      <c r="D845" s="635"/>
      <c r="E845" s="635"/>
      <c r="F845" s="635"/>
      <c r="G845" s="202">
        <f>G844</f>
        <v>0</v>
      </c>
      <c r="H845" s="204">
        <f>H844</f>
        <v>0</v>
      </c>
      <c r="I845" s="455">
        <v>0</v>
      </c>
      <c r="J845" s="161">
        <f>G845*I845</f>
        <v>0</v>
      </c>
      <c r="K845" s="698"/>
      <c r="L845" s="699"/>
      <c r="M845" s="661"/>
      <c r="N845" s="633"/>
      <c r="O845" s="159">
        <f>IF($B$840=0,J845,0)</f>
        <v>0</v>
      </c>
      <c r="P845" s="156">
        <f t="shared" ref="P845:AI845" si="247">IF(OR(($B$840+YEAR($I$1))=P842,($B$838+$B$840+YEAR($I$1))=P842,($B$838*2+$B$840+YEAR($I$1))=P842,($B$838*3+$B$840+YEAR($I$1))=P842,($B$838*4+$B$840+YEAR($I$1))=P842,($B$838*5+$B$840+YEAR($I$1))=P842),$G$845*$I$845,0)</f>
        <v>0</v>
      </c>
      <c r="Q845" s="156">
        <f t="shared" si="247"/>
        <v>0</v>
      </c>
      <c r="R845" s="156">
        <f t="shared" si="247"/>
        <v>0</v>
      </c>
      <c r="S845" s="156">
        <f t="shared" si="247"/>
        <v>0</v>
      </c>
      <c r="T845" s="156">
        <f t="shared" si="247"/>
        <v>0</v>
      </c>
      <c r="U845" s="156">
        <f t="shared" si="247"/>
        <v>0</v>
      </c>
      <c r="V845" s="156">
        <f t="shared" si="247"/>
        <v>0</v>
      </c>
      <c r="W845" s="156">
        <f t="shared" si="247"/>
        <v>0</v>
      </c>
      <c r="X845" s="156">
        <f t="shared" si="247"/>
        <v>0</v>
      </c>
      <c r="Y845" s="156">
        <f t="shared" si="247"/>
        <v>0</v>
      </c>
      <c r="Z845" s="156">
        <f t="shared" si="247"/>
        <v>0</v>
      </c>
      <c r="AA845" s="156">
        <f t="shared" si="247"/>
        <v>0</v>
      </c>
      <c r="AB845" s="156">
        <f t="shared" si="247"/>
        <v>0</v>
      </c>
      <c r="AC845" s="156">
        <f t="shared" si="247"/>
        <v>0</v>
      </c>
      <c r="AD845" s="156">
        <f t="shared" si="247"/>
        <v>0</v>
      </c>
      <c r="AE845" s="156">
        <f t="shared" si="247"/>
        <v>0</v>
      </c>
      <c r="AF845" s="156">
        <f t="shared" si="247"/>
        <v>0</v>
      </c>
      <c r="AG845" s="156">
        <f t="shared" si="247"/>
        <v>0</v>
      </c>
      <c r="AH845" s="156">
        <f t="shared" si="247"/>
        <v>0</v>
      </c>
      <c r="AI845" s="156">
        <f t="shared" si="247"/>
        <v>0</v>
      </c>
      <c r="AJ845" s="156">
        <f>SUM(P845:AI845)</f>
        <v>0</v>
      </c>
      <c r="AK845" s="183">
        <f>IF((AJ845-AJ844)&lt;0,0,(AJ845-AJ844))</f>
        <v>0</v>
      </c>
      <c r="AL845" s="183"/>
      <c r="AM845" s="183"/>
      <c r="AN845" s="183"/>
      <c r="AO845" s="183"/>
    </row>
    <row r="846" spans="1:41" ht="13.15" customHeight="1" thickBot="1"/>
    <row r="847" spans="1:41" ht="14.45" thickBot="1">
      <c r="A847" s="640" t="s">
        <v>508</v>
      </c>
      <c r="B847" s="641"/>
      <c r="C847" s="641"/>
      <c r="D847" s="641"/>
      <c r="E847" s="641"/>
      <c r="F847" s="641"/>
      <c r="G847" s="641"/>
      <c r="H847" s="641"/>
      <c r="I847" s="641"/>
      <c r="J847" s="641"/>
      <c r="K847" s="641"/>
      <c r="L847" s="641"/>
      <c r="M847" s="641"/>
      <c r="N847" s="642"/>
    </row>
    <row r="848" spans="1:41" ht="15">
      <c r="A848" s="164" t="s">
        <v>351</v>
      </c>
      <c r="B848" s="450">
        <v>19</v>
      </c>
      <c r="C848" s="463"/>
      <c r="D848" s="662" t="s">
        <v>272</v>
      </c>
      <c r="E848" s="663"/>
      <c r="F848" s="649"/>
      <c r="G848" s="650"/>
      <c r="H848" s="650"/>
      <c r="I848" s="650"/>
      <c r="J848" s="650"/>
      <c r="K848" s="650"/>
      <c r="L848" s="650"/>
      <c r="M848" s="650"/>
      <c r="N848" s="651"/>
    </row>
    <row r="849" spans="1:41" ht="15.6" thickBot="1">
      <c r="A849" s="163" t="s">
        <v>353</v>
      </c>
      <c r="B849" s="451">
        <v>2001</v>
      </c>
      <c r="C849" s="162"/>
      <c r="D849" s="664"/>
      <c r="E849" s="665"/>
      <c r="F849" s="652"/>
      <c r="G849" s="653"/>
      <c r="H849" s="653"/>
      <c r="I849" s="653"/>
      <c r="J849" s="653"/>
      <c r="K849" s="653"/>
      <c r="L849" s="653"/>
      <c r="M849" s="653"/>
      <c r="N849" s="654"/>
    </row>
    <row r="850" spans="1:41" ht="15.6" thickBot="1">
      <c r="A850" s="171" t="s">
        <v>355</v>
      </c>
      <c r="B850" s="172">
        <f>IF(B848-((YEAR(I1))-B849)&gt;0,(B848-((YEAR(I1))-B849)),0)</f>
        <v>10</v>
      </c>
      <c r="C850" s="173"/>
      <c r="D850" s="666"/>
      <c r="E850" s="667"/>
      <c r="F850" s="643"/>
      <c r="G850" s="644"/>
      <c r="H850" s="644"/>
      <c r="I850" s="644"/>
      <c r="J850" s="644"/>
      <c r="K850" s="644"/>
      <c r="L850" s="644"/>
      <c r="M850" s="644"/>
      <c r="N850" s="645"/>
      <c r="O850" s="640" t="str">
        <f>A847</f>
        <v>Exterior-Other 2 (Specify)</v>
      </c>
      <c r="P850" s="641"/>
      <c r="Q850" s="641"/>
      <c r="R850" s="641"/>
      <c r="S850" s="641"/>
      <c r="T850" s="641"/>
      <c r="U850" s="641"/>
      <c r="V850" s="641"/>
      <c r="W850" s="641"/>
      <c r="X850" s="641"/>
      <c r="Y850" s="642"/>
      <c r="Z850" s="640" t="str">
        <f>A847</f>
        <v>Exterior-Other 2 (Specify)</v>
      </c>
      <c r="AA850" s="641"/>
      <c r="AB850" s="641"/>
      <c r="AC850" s="641"/>
      <c r="AD850" s="641"/>
      <c r="AE850" s="641"/>
      <c r="AF850" s="641"/>
      <c r="AG850" s="641"/>
      <c r="AH850" s="641"/>
      <c r="AI850" s="641"/>
      <c r="AJ850" s="642"/>
    </row>
    <row r="851" spans="1:41">
      <c r="A851" s="646" t="s">
        <v>357</v>
      </c>
      <c r="B851" s="647"/>
      <c r="C851" s="647"/>
      <c r="D851" s="636"/>
      <c r="E851" s="636"/>
      <c r="F851" s="636"/>
      <c r="G851" s="636" t="s">
        <v>358</v>
      </c>
      <c r="H851" s="636" t="s">
        <v>359</v>
      </c>
      <c r="I851" s="636" t="s">
        <v>360</v>
      </c>
      <c r="J851" s="636" t="s">
        <v>361</v>
      </c>
      <c r="K851" s="636" t="s">
        <v>362</v>
      </c>
      <c r="L851" s="636" t="s">
        <v>363</v>
      </c>
      <c r="M851" s="636" t="s">
        <v>364</v>
      </c>
      <c r="N851" s="638" t="s">
        <v>365</v>
      </c>
      <c r="O851" s="672" t="s">
        <v>366</v>
      </c>
      <c r="P851" s="167" t="s">
        <v>367</v>
      </c>
      <c r="Q851" s="167" t="s">
        <v>368</v>
      </c>
      <c r="R851" s="167" t="s">
        <v>369</v>
      </c>
      <c r="S851" s="167" t="s">
        <v>370</v>
      </c>
      <c r="T851" s="167" t="s">
        <v>371</v>
      </c>
      <c r="U851" s="167" t="s">
        <v>372</v>
      </c>
      <c r="V851" s="167" t="s">
        <v>373</v>
      </c>
      <c r="W851" s="167" t="s">
        <v>374</v>
      </c>
      <c r="X851" s="167" t="s">
        <v>375</v>
      </c>
      <c r="Y851" s="168" t="s">
        <v>376</v>
      </c>
      <c r="Z851" s="178" t="s">
        <v>377</v>
      </c>
      <c r="AA851" s="179" t="s">
        <v>378</v>
      </c>
      <c r="AB851" s="179" t="s">
        <v>379</v>
      </c>
      <c r="AC851" s="179" t="s">
        <v>380</v>
      </c>
      <c r="AD851" s="179" t="s">
        <v>381</v>
      </c>
      <c r="AE851" s="179" t="s">
        <v>382</v>
      </c>
      <c r="AF851" s="179" t="s">
        <v>383</v>
      </c>
      <c r="AG851" s="179" t="s">
        <v>384</v>
      </c>
      <c r="AH851" s="179" t="s">
        <v>385</v>
      </c>
      <c r="AI851" s="180" t="s">
        <v>386</v>
      </c>
      <c r="AJ851" s="674" t="s">
        <v>387</v>
      </c>
    </row>
    <row r="852" spans="1:41">
      <c r="A852" s="648"/>
      <c r="B852" s="637"/>
      <c r="C852" s="637"/>
      <c r="D852" s="637"/>
      <c r="E852" s="637"/>
      <c r="F852" s="637"/>
      <c r="G852" s="637"/>
      <c r="H852" s="637"/>
      <c r="I852" s="637"/>
      <c r="J852" s="637"/>
      <c r="K852" s="637"/>
      <c r="L852" s="637"/>
      <c r="M852" s="637"/>
      <c r="N852" s="639"/>
      <c r="O852" s="673"/>
      <c r="P852" s="166">
        <f>YEAR($I$1)+1</f>
        <v>2011</v>
      </c>
      <c r="Q852" s="166">
        <f>YEAR($I$1)+2</f>
        <v>2012</v>
      </c>
      <c r="R852" s="166">
        <f>YEAR($I$1)+3</f>
        <v>2013</v>
      </c>
      <c r="S852" s="166">
        <f>YEAR($I$1)+4</f>
        <v>2014</v>
      </c>
      <c r="T852" s="166">
        <f>YEAR($I$1)+5</f>
        <v>2015</v>
      </c>
      <c r="U852" s="166">
        <f>YEAR($I$1)+6</f>
        <v>2016</v>
      </c>
      <c r="V852" s="166">
        <f>YEAR($I$1)+7</f>
        <v>2017</v>
      </c>
      <c r="W852" s="166">
        <f>YEAR($I$1)+8</f>
        <v>2018</v>
      </c>
      <c r="X852" s="166">
        <f>YEAR($I$1)+9</f>
        <v>2019</v>
      </c>
      <c r="Y852" s="169">
        <f>YEAR($I$1)+10</f>
        <v>2020</v>
      </c>
      <c r="Z852" s="174">
        <f>YEAR($I$1)+11</f>
        <v>2021</v>
      </c>
      <c r="AA852" s="166">
        <f>YEAR($I$1)+12</f>
        <v>2022</v>
      </c>
      <c r="AB852" s="166">
        <f>YEAR($I$1)+13</f>
        <v>2023</v>
      </c>
      <c r="AC852" s="166">
        <f>YEAR($I$1)+14</f>
        <v>2024</v>
      </c>
      <c r="AD852" s="166">
        <f>YEAR($I$1)+15</f>
        <v>2025</v>
      </c>
      <c r="AE852" s="166">
        <f>YEAR($I$1)+16</f>
        <v>2026</v>
      </c>
      <c r="AF852" s="166">
        <f>YEAR($I$1)+17</f>
        <v>2027</v>
      </c>
      <c r="AG852" s="166">
        <f>YEAR($I$1)+18</f>
        <v>2028</v>
      </c>
      <c r="AH852" s="166">
        <f>YEAR($I$1)+19</f>
        <v>2029</v>
      </c>
      <c r="AI852" s="175">
        <f>YEAR($I$1)+20</f>
        <v>2030</v>
      </c>
      <c r="AJ852" s="675"/>
    </row>
    <row r="853" spans="1:41" hidden="1">
      <c r="A853" s="623" t="str">
        <f>"Existing "&amp;A847</f>
        <v>Existing Exterior-Other 2 (Specify)</v>
      </c>
      <c r="B853" s="624"/>
      <c r="C853" s="624"/>
      <c r="D853" s="624"/>
      <c r="E853" s="624"/>
      <c r="F853" s="624"/>
      <c r="G853" s="170"/>
      <c r="H853" s="154"/>
      <c r="I853" s="155">
        <v>0</v>
      </c>
      <c r="J853" s="156">
        <f>G853*I853</f>
        <v>0</v>
      </c>
      <c r="K853" s="625" t="s">
        <v>390</v>
      </c>
      <c r="L853" s="626"/>
      <c r="M853" s="659" t="str">
        <f>IF(OR(ISERROR(B849+B848*(1-(Controls!$B$28))),(B849+B848*(1-(Controls!$B$28)))=0),"",IF((B849+B848*(1-(Controls!$B$28)))&lt;=StartInput!$F$25,"Replace","Evaluate"))</f>
        <v>Evaluate</v>
      </c>
      <c r="N853" s="631" t="s">
        <v>205</v>
      </c>
      <c r="O853" s="159">
        <f>IF($B$850=0,J853,0)</f>
        <v>0</v>
      </c>
      <c r="P853" s="156">
        <f t="shared" ref="P853:AI853" si="248">IF(OR(($B$850+YEAR($I$1))=P852,($B$848+$B$850+YEAR($I$1))=P852,($B$848*2+$B$850+YEAR($I$1))=P852,($B$848*3+$B$850+YEAR($I$1))=P852,($B$848*4+$B$850+YEAR($I$1))=P852,($B$848*5+$B$850+YEAR($I$1))=P852),$G$853*$I$853,0)</f>
        <v>0</v>
      </c>
      <c r="Q853" s="156">
        <f t="shared" si="248"/>
        <v>0</v>
      </c>
      <c r="R853" s="156">
        <f t="shared" si="248"/>
        <v>0</v>
      </c>
      <c r="S853" s="156">
        <f t="shared" si="248"/>
        <v>0</v>
      </c>
      <c r="T853" s="156">
        <f t="shared" si="248"/>
        <v>0</v>
      </c>
      <c r="U853" s="156">
        <f t="shared" si="248"/>
        <v>0</v>
      </c>
      <c r="V853" s="156">
        <f t="shared" si="248"/>
        <v>0</v>
      </c>
      <c r="W853" s="156">
        <f t="shared" si="248"/>
        <v>0</v>
      </c>
      <c r="X853" s="156">
        <f t="shared" si="248"/>
        <v>0</v>
      </c>
      <c r="Y853" s="156">
        <f t="shared" si="248"/>
        <v>0</v>
      </c>
      <c r="Z853" s="156">
        <f t="shared" si="248"/>
        <v>0</v>
      </c>
      <c r="AA853" s="156">
        <f t="shared" si="248"/>
        <v>0</v>
      </c>
      <c r="AB853" s="156">
        <f t="shared" si="248"/>
        <v>0</v>
      </c>
      <c r="AC853" s="156">
        <f t="shared" si="248"/>
        <v>0</v>
      </c>
      <c r="AD853" s="156">
        <f t="shared" si="248"/>
        <v>0</v>
      </c>
      <c r="AE853" s="156">
        <f t="shared" si="248"/>
        <v>0</v>
      </c>
      <c r="AF853" s="156">
        <f t="shared" si="248"/>
        <v>0</v>
      </c>
      <c r="AG853" s="156">
        <f t="shared" si="248"/>
        <v>0</v>
      </c>
      <c r="AH853" s="156">
        <f t="shared" si="248"/>
        <v>0</v>
      </c>
      <c r="AI853" s="156">
        <f t="shared" si="248"/>
        <v>0</v>
      </c>
      <c r="AJ853" s="156">
        <f>SUM(P853:AI853)</f>
        <v>0</v>
      </c>
    </row>
    <row r="854" spans="1:41">
      <c r="A854" s="623" t="str">
        <f>"Standard "&amp;A847</f>
        <v>Standard Exterior-Other 2 (Specify)</v>
      </c>
      <c r="B854" s="624"/>
      <c r="C854" s="624"/>
      <c r="D854" s="624"/>
      <c r="E854" s="624"/>
      <c r="F854" s="624"/>
      <c r="G854" s="452">
        <v>0</v>
      </c>
      <c r="H854" s="459"/>
      <c r="I854" s="454">
        <v>0</v>
      </c>
      <c r="J854" s="156">
        <f>G854*I854</f>
        <v>0</v>
      </c>
      <c r="K854" s="627"/>
      <c r="L854" s="628"/>
      <c r="M854" s="660"/>
      <c r="N854" s="632"/>
      <c r="O854" s="159">
        <f>IF($B$850=0,J854,0)</f>
        <v>0</v>
      </c>
      <c r="P854" s="156">
        <f t="shared" ref="P854:AI854" si="249">IF(OR(($B$850+YEAR($I$1))=P852,($B$848+$B$850+YEAR($I$1))=P852,($B$848*2+$B$850+YEAR($I$1))=P852,($B$848*3+$B$850+YEAR($I$1))=P852,($B$848*4+$B$850+YEAR($I$1))=P852,($B$848*5+$B$850+YEAR($I$1))=P852),$G$854*$I$854,0)</f>
        <v>0</v>
      </c>
      <c r="Q854" s="156">
        <f t="shared" si="249"/>
        <v>0</v>
      </c>
      <c r="R854" s="156">
        <f t="shared" si="249"/>
        <v>0</v>
      </c>
      <c r="S854" s="156">
        <f t="shared" si="249"/>
        <v>0</v>
      </c>
      <c r="T854" s="156">
        <f t="shared" si="249"/>
        <v>0</v>
      </c>
      <c r="U854" s="156">
        <f t="shared" si="249"/>
        <v>0</v>
      </c>
      <c r="V854" s="156">
        <f t="shared" si="249"/>
        <v>0</v>
      </c>
      <c r="W854" s="156">
        <f t="shared" si="249"/>
        <v>0</v>
      </c>
      <c r="X854" s="156">
        <f t="shared" si="249"/>
        <v>0</v>
      </c>
      <c r="Y854" s="156">
        <f t="shared" si="249"/>
        <v>0</v>
      </c>
      <c r="Z854" s="156">
        <f t="shared" si="249"/>
        <v>0</v>
      </c>
      <c r="AA854" s="156">
        <f t="shared" si="249"/>
        <v>0</v>
      </c>
      <c r="AB854" s="156">
        <f t="shared" si="249"/>
        <v>0</v>
      </c>
      <c r="AC854" s="156">
        <f t="shared" si="249"/>
        <v>0</v>
      </c>
      <c r="AD854" s="156">
        <f t="shared" si="249"/>
        <v>0</v>
      </c>
      <c r="AE854" s="156">
        <f t="shared" si="249"/>
        <v>0</v>
      </c>
      <c r="AF854" s="156">
        <f t="shared" si="249"/>
        <v>0</v>
      </c>
      <c r="AG854" s="156">
        <f t="shared" si="249"/>
        <v>0</v>
      </c>
      <c r="AH854" s="156">
        <f t="shared" si="249"/>
        <v>0</v>
      </c>
      <c r="AI854" s="156">
        <f t="shared" si="249"/>
        <v>0</v>
      </c>
      <c r="AJ854" s="156">
        <f>SUM(P854:AI854)</f>
        <v>0</v>
      </c>
      <c r="AK854" s="148" t="s">
        <v>391</v>
      </c>
    </row>
    <row r="855" spans="1:41" ht="14.45" thickBot="1">
      <c r="A855" s="634" t="str">
        <f>"Green Replacement "&amp;A847</f>
        <v>Green Replacement Exterior-Other 2 (Specify)</v>
      </c>
      <c r="B855" s="635"/>
      <c r="C855" s="635"/>
      <c r="D855" s="635"/>
      <c r="E855" s="635"/>
      <c r="F855" s="635"/>
      <c r="G855" s="202">
        <f>G854</f>
        <v>0</v>
      </c>
      <c r="H855" s="204">
        <f>H854</f>
        <v>0</v>
      </c>
      <c r="I855" s="455">
        <v>0</v>
      </c>
      <c r="J855" s="161">
        <f>G855*I855</f>
        <v>0</v>
      </c>
      <c r="K855" s="629"/>
      <c r="L855" s="630"/>
      <c r="M855" s="661"/>
      <c r="N855" s="633"/>
      <c r="O855" s="159">
        <f>IF($B$850=0,J855,0)</f>
        <v>0</v>
      </c>
      <c r="P855" s="156">
        <f t="shared" ref="P855:AI855" si="250">IF(OR(($B$850+YEAR($I$1))=P852,($B$848+$B$850+YEAR($I$1))=P852,($B$848*2+$B$850+YEAR($I$1))=P852,($B$848*3+$B$850+YEAR($I$1))=P852,($B$848*4+$B$850+YEAR($I$1))=P852,($B$848*5+$B$850+YEAR($I$1))=P852),$G$855*$I$855,0)</f>
        <v>0</v>
      </c>
      <c r="Q855" s="156">
        <f t="shared" si="250"/>
        <v>0</v>
      </c>
      <c r="R855" s="156">
        <f t="shared" si="250"/>
        <v>0</v>
      </c>
      <c r="S855" s="156">
        <f t="shared" si="250"/>
        <v>0</v>
      </c>
      <c r="T855" s="156">
        <f t="shared" si="250"/>
        <v>0</v>
      </c>
      <c r="U855" s="156">
        <f t="shared" si="250"/>
        <v>0</v>
      </c>
      <c r="V855" s="156">
        <f t="shared" si="250"/>
        <v>0</v>
      </c>
      <c r="W855" s="156">
        <f t="shared" si="250"/>
        <v>0</v>
      </c>
      <c r="X855" s="156">
        <f t="shared" si="250"/>
        <v>0</v>
      </c>
      <c r="Y855" s="156">
        <f t="shared" si="250"/>
        <v>0</v>
      </c>
      <c r="Z855" s="156">
        <f t="shared" si="250"/>
        <v>0</v>
      </c>
      <c r="AA855" s="156">
        <f t="shared" si="250"/>
        <v>0</v>
      </c>
      <c r="AB855" s="156">
        <f t="shared" si="250"/>
        <v>0</v>
      </c>
      <c r="AC855" s="156">
        <f t="shared" si="250"/>
        <v>0</v>
      </c>
      <c r="AD855" s="156">
        <f t="shared" si="250"/>
        <v>0</v>
      </c>
      <c r="AE855" s="156">
        <f t="shared" si="250"/>
        <v>0</v>
      </c>
      <c r="AF855" s="156">
        <f t="shared" si="250"/>
        <v>0</v>
      </c>
      <c r="AG855" s="156">
        <f t="shared" si="250"/>
        <v>0</v>
      </c>
      <c r="AH855" s="156">
        <f t="shared" si="250"/>
        <v>0</v>
      </c>
      <c r="AI855" s="156">
        <f t="shared" si="250"/>
        <v>0</v>
      </c>
      <c r="AJ855" s="156">
        <f>SUM(P855:AI855)</f>
        <v>0</v>
      </c>
      <c r="AK855" s="183">
        <f>IF((AJ855-AJ854)&lt;0,0,(AJ855-AJ854))</f>
        <v>0</v>
      </c>
      <c r="AL855" s="183"/>
      <c r="AM855" s="183"/>
      <c r="AN855" s="183"/>
      <c r="AO855" s="183"/>
    </row>
    <row r="856" spans="1:41" ht="13.15" customHeight="1" thickBot="1"/>
    <row r="857" spans="1:41" ht="14.45" thickBot="1">
      <c r="A857" s="640" t="s">
        <v>509</v>
      </c>
      <c r="B857" s="641"/>
      <c r="C857" s="641"/>
      <c r="D857" s="641"/>
      <c r="E857" s="641"/>
      <c r="F857" s="641"/>
      <c r="G857" s="641"/>
      <c r="H857" s="641"/>
      <c r="I857" s="641"/>
      <c r="J857" s="641"/>
      <c r="K857" s="641"/>
      <c r="L857" s="641"/>
      <c r="M857" s="641"/>
      <c r="N857" s="642"/>
    </row>
    <row r="858" spans="1:41" ht="15">
      <c r="A858" s="164" t="s">
        <v>351</v>
      </c>
      <c r="B858" s="450">
        <v>20</v>
      </c>
      <c r="C858" s="165"/>
      <c r="D858" s="662" t="s">
        <v>272</v>
      </c>
      <c r="E858" s="663"/>
      <c r="F858" s="649"/>
      <c r="G858" s="650"/>
      <c r="H858" s="650"/>
      <c r="I858" s="650"/>
      <c r="J858" s="650"/>
      <c r="K858" s="650"/>
      <c r="L858" s="650"/>
      <c r="M858" s="650"/>
      <c r="N858" s="651"/>
    </row>
    <row r="859" spans="1:41" ht="15.6" thickBot="1">
      <c r="A859" s="163" t="s">
        <v>353</v>
      </c>
      <c r="B859" s="451">
        <v>2001</v>
      </c>
      <c r="C859" s="162"/>
      <c r="D859" s="664"/>
      <c r="E859" s="665"/>
      <c r="F859" s="652"/>
      <c r="G859" s="653"/>
      <c r="H859" s="653"/>
      <c r="I859" s="653"/>
      <c r="J859" s="653"/>
      <c r="K859" s="653"/>
      <c r="L859" s="653"/>
      <c r="M859" s="653"/>
      <c r="N859" s="654"/>
    </row>
    <row r="860" spans="1:41" ht="15.6" thickBot="1">
      <c r="A860" s="171" t="s">
        <v>355</v>
      </c>
      <c r="B860" s="172">
        <f>IF(B858-((YEAR(I1))-B859)&gt;0,(B858-((YEAR(I1))-B859)),0)</f>
        <v>11</v>
      </c>
      <c r="C860" s="173"/>
      <c r="D860" s="666"/>
      <c r="E860" s="667"/>
      <c r="F860" s="643"/>
      <c r="G860" s="644"/>
      <c r="H860" s="644"/>
      <c r="I860" s="644"/>
      <c r="J860" s="644"/>
      <c r="K860" s="644"/>
      <c r="L860" s="644"/>
      <c r="M860" s="644"/>
      <c r="N860" s="645"/>
      <c r="O860" s="640" t="str">
        <f>A857</f>
        <v>Exterior-Other 3 (Specify)</v>
      </c>
      <c r="P860" s="641"/>
      <c r="Q860" s="641"/>
      <c r="R860" s="641"/>
      <c r="S860" s="641"/>
      <c r="T860" s="641"/>
      <c r="U860" s="641"/>
      <c r="V860" s="641"/>
      <c r="W860" s="641"/>
      <c r="X860" s="641"/>
      <c r="Y860" s="642"/>
      <c r="Z860" s="640" t="str">
        <f>A857</f>
        <v>Exterior-Other 3 (Specify)</v>
      </c>
      <c r="AA860" s="641"/>
      <c r="AB860" s="641"/>
      <c r="AC860" s="641"/>
      <c r="AD860" s="641"/>
      <c r="AE860" s="641"/>
      <c r="AF860" s="641"/>
      <c r="AG860" s="641"/>
      <c r="AH860" s="641"/>
      <c r="AI860" s="641"/>
      <c r="AJ860" s="642"/>
    </row>
    <row r="861" spans="1:41">
      <c r="A861" s="646" t="s">
        <v>357</v>
      </c>
      <c r="B861" s="647"/>
      <c r="C861" s="647"/>
      <c r="D861" s="636"/>
      <c r="E861" s="636"/>
      <c r="F861" s="636"/>
      <c r="G861" s="636" t="s">
        <v>358</v>
      </c>
      <c r="H861" s="636" t="s">
        <v>359</v>
      </c>
      <c r="I861" s="636" t="s">
        <v>360</v>
      </c>
      <c r="J861" s="636" t="s">
        <v>361</v>
      </c>
      <c r="K861" s="636" t="s">
        <v>362</v>
      </c>
      <c r="L861" s="636" t="s">
        <v>363</v>
      </c>
      <c r="M861" s="636" t="s">
        <v>364</v>
      </c>
      <c r="N861" s="638" t="s">
        <v>365</v>
      </c>
      <c r="O861" s="672" t="s">
        <v>366</v>
      </c>
      <c r="P861" s="167" t="s">
        <v>367</v>
      </c>
      <c r="Q861" s="167" t="s">
        <v>368</v>
      </c>
      <c r="R861" s="167" t="s">
        <v>369</v>
      </c>
      <c r="S861" s="167" t="s">
        <v>370</v>
      </c>
      <c r="T861" s="167" t="s">
        <v>371</v>
      </c>
      <c r="U861" s="167" t="s">
        <v>372</v>
      </c>
      <c r="V861" s="167" t="s">
        <v>373</v>
      </c>
      <c r="W861" s="167" t="s">
        <v>374</v>
      </c>
      <c r="X861" s="167" t="s">
        <v>375</v>
      </c>
      <c r="Y861" s="168" t="s">
        <v>376</v>
      </c>
      <c r="Z861" s="178" t="s">
        <v>377</v>
      </c>
      <c r="AA861" s="179" t="s">
        <v>378</v>
      </c>
      <c r="AB861" s="179" t="s">
        <v>379</v>
      </c>
      <c r="AC861" s="179" t="s">
        <v>380</v>
      </c>
      <c r="AD861" s="179" t="s">
        <v>381</v>
      </c>
      <c r="AE861" s="179" t="s">
        <v>382</v>
      </c>
      <c r="AF861" s="179" t="s">
        <v>383</v>
      </c>
      <c r="AG861" s="179" t="s">
        <v>384</v>
      </c>
      <c r="AH861" s="179" t="s">
        <v>385</v>
      </c>
      <c r="AI861" s="180" t="s">
        <v>386</v>
      </c>
      <c r="AJ861" s="674" t="s">
        <v>387</v>
      </c>
    </row>
    <row r="862" spans="1:41">
      <c r="A862" s="648"/>
      <c r="B862" s="637"/>
      <c r="C862" s="637"/>
      <c r="D862" s="637"/>
      <c r="E862" s="637"/>
      <c r="F862" s="637"/>
      <c r="G862" s="637"/>
      <c r="H862" s="637"/>
      <c r="I862" s="637"/>
      <c r="J862" s="637"/>
      <c r="K862" s="637"/>
      <c r="L862" s="637"/>
      <c r="M862" s="637"/>
      <c r="N862" s="639"/>
      <c r="O862" s="673"/>
      <c r="P862" s="166">
        <f>YEAR($I$1)+1</f>
        <v>2011</v>
      </c>
      <c r="Q862" s="166">
        <f>YEAR($I$1)+2</f>
        <v>2012</v>
      </c>
      <c r="R862" s="166">
        <f>YEAR($I$1)+3</f>
        <v>2013</v>
      </c>
      <c r="S862" s="166">
        <f>YEAR($I$1)+4</f>
        <v>2014</v>
      </c>
      <c r="T862" s="166">
        <f>YEAR($I$1)+5</f>
        <v>2015</v>
      </c>
      <c r="U862" s="166">
        <f>YEAR($I$1)+6</f>
        <v>2016</v>
      </c>
      <c r="V862" s="166">
        <f>YEAR($I$1)+7</f>
        <v>2017</v>
      </c>
      <c r="W862" s="166">
        <f>YEAR($I$1)+8</f>
        <v>2018</v>
      </c>
      <c r="X862" s="166">
        <f>YEAR($I$1)+9</f>
        <v>2019</v>
      </c>
      <c r="Y862" s="169">
        <f>YEAR($I$1)+10</f>
        <v>2020</v>
      </c>
      <c r="Z862" s="174">
        <f>YEAR($I$1)+11</f>
        <v>2021</v>
      </c>
      <c r="AA862" s="166">
        <f>YEAR($I$1)+12</f>
        <v>2022</v>
      </c>
      <c r="AB862" s="166">
        <f>YEAR($I$1)+13</f>
        <v>2023</v>
      </c>
      <c r="AC862" s="166">
        <f>YEAR($I$1)+14</f>
        <v>2024</v>
      </c>
      <c r="AD862" s="166">
        <f>YEAR($I$1)+15</f>
        <v>2025</v>
      </c>
      <c r="AE862" s="166">
        <f>YEAR($I$1)+16</f>
        <v>2026</v>
      </c>
      <c r="AF862" s="166">
        <f>YEAR($I$1)+17</f>
        <v>2027</v>
      </c>
      <c r="AG862" s="166">
        <f>YEAR($I$1)+18</f>
        <v>2028</v>
      </c>
      <c r="AH862" s="166">
        <f>YEAR($I$1)+19</f>
        <v>2029</v>
      </c>
      <c r="AI862" s="175">
        <f>YEAR($I$1)+20</f>
        <v>2030</v>
      </c>
      <c r="AJ862" s="675"/>
    </row>
    <row r="863" spans="1:41" hidden="1">
      <c r="A863" s="623" t="str">
        <f>"Existing "&amp;A857</f>
        <v>Existing Exterior-Other 3 (Specify)</v>
      </c>
      <c r="B863" s="624"/>
      <c r="C863" s="624"/>
      <c r="D863" s="624"/>
      <c r="E863" s="624"/>
      <c r="F863" s="624"/>
      <c r="G863" s="170"/>
      <c r="H863" s="154"/>
      <c r="I863" s="155">
        <v>0</v>
      </c>
      <c r="J863" s="156">
        <f>G863*I863</f>
        <v>0</v>
      </c>
      <c r="K863" s="625" t="s">
        <v>390</v>
      </c>
      <c r="L863" s="626"/>
      <c r="M863" s="659" t="str">
        <f>IF(OR(ISERROR(B859+B858*(1-(Controls!$B$28))),(B859+B858*(1-(Controls!$B$28)))=0),"",IF((B859+B858*(1-(Controls!$B$28)))&lt;=StartInput!$F$25,"Replace","Evaluate"))</f>
        <v>Evaluate</v>
      </c>
      <c r="N863" s="631" t="s">
        <v>205</v>
      </c>
      <c r="O863" s="159">
        <f>IF($B$860=0,J863,0)</f>
        <v>0</v>
      </c>
      <c r="P863" s="156">
        <f t="shared" ref="P863:AI863" si="251">IF(OR(($B$860+YEAR($I$1))=P862,($B$858+$B$860+YEAR($I$1))=P862,($B$858*2+$B$860+YEAR($I$1))=P862,($B$858*3+$B$860+YEAR($I$1))=P862,($B$858*4+$B$860+YEAR($I$1))=P862,($B$858*5+$B$860+YEAR($I$1))=P862),$G$863*$I$863,0)</f>
        <v>0</v>
      </c>
      <c r="Q863" s="156">
        <f t="shared" si="251"/>
        <v>0</v>
      </c>
      <c r="R863" s="156">
        <f t="shared" si="251"/>
        <v>0</v>
      </c>
      <c r="S863" s="156">
        <f t="shared" si="251"/>
        <v>0</v>
      </c>
      <c r="T863" s="156">
        <f t="shared" si="251"/>
        <v>0</v>
      </c>
      <c r="U863" s="156">
        <f t="shared" si="251"/>
        <v>0</v>
      </c>
      <c r="V863" s="156">
        <f t="shared" si="251"/>
        <v>0</v>
      </c>
      <c r="W863" s="156">
        <f t="shared" si="251"/>
        <v>0</v>
      </c>
      <c r="X863" s="156">
        <f t="shared" si="251"/>
        <v>0</v>
      </c>
      <c r="Y863" s="156">
        <f t="shared" si="251"/>
        <v>0</v>
      </c>
      <c r="Z863" s="156">
        <f t="shared" si="251"/>
        <v>0</v>
      </c>
      <c r="AA863" s="156">
        <f t="shared" si="251"/>
        <v>0</v>
      </c>
      <c r="AB863" s="156">
        <f t="shared" si="251"/>
        <v>0</v>
      </c>
      <c r="AC863" s="156">
        <f t="shared" si="251"/>
        <v>0</v>
      </c>
      <c r="AD863" s="156">
        <f t="shared" si="251"/>
        <v>0</v>
      </c>
      <c r="AE863" s="156">
        <f t="shared" si="251"/>
        <v>0</v>
      </c>
      <c r="AF863" s="156">
        <f t="shared" si="251"/>
        <v>0</v>
      </c>
      <c r="AG863" s="156">
        <f t="shared" si="251"/>
        <v>0</v>
      </c>
      <c r="AH863" s="156">
        <f t="shared" si="251"/>
        <v>0</v>
      </c>
      <c r="AI863" s="156">
        <f t="shared" si="251"/>
        <v>0</v>
      </c>
      <c r="AJ863" s="156">
        <f>SUM(P863:AI863)</f>
        <v>0</v>
      </c>
    </row>
    <row r="864" spans="1:41">
      <c r="A864" s="623" t="str">
        <f>"Standard "&amp;A857</f>
        <v>Standard Exterior-Other 3 (Specify)</v>
      </c>
      <c r="B864" s="624"/>
      <c r="C864" s="624"/>
      <c r="D864" s="624"/>
      <c r="E864" s="624"/>
      <c r="F864" s="624"/>
      <c r="G864" s="452">
        <v>0</v>
      </c>
      <c r="H864" s="459"/>
      <c r="I864" s="454">
        <v>0</v>
      </c>
      <c r="J864" s="156">
        <f>G864*I864</f>
        <v>0</v>
      </c>
      <c r="K864" s="627"/>
      <c r="L864" s="628"/>
      <c r="M864" s="660"/>
      <c r="N864" s="632"/>
      <c r="O864" s="159">
        <f>IF($B$860=0,J864,0)</f>
        <v>0</v>
      </c>
      <c r="P864" s="156">
        <f t="shared" ref="P864:AI864" si="252">IF(OR(($B$860+YEAR($I$1))=P862,($B$858+$B$860+YEAR($I$1))=P862,($B$858*2+$B$860+YEAR($I$1))=P862,($B$858*3+$B$860+YEAR($I$1))=P862,($B$858*4+$B$860+YEAR($I$1))=P862,($B$858*5+$B$860+YEAR($I$1))=P862),$G$864*$I$864,0)</f>
        <v>0</v>
      </c>
      <c r="Q864" s="156">
        <f t="shared" si="252"/>
        <v>0</v>
      </c>
      <c r="R864" s="156">
        <f t="shared" si="252"/>
        <v>0</v>
      </c>
      <c r="S864" s="156">
        <f t="shared" si="252"/>
        <v>0</v>
      </c>
      <c r="T864" s="156">
        <f t="shared" si="252"/>
        <v>0</v>
      </c>
      <c r="U864" s="156">
        <f t="shared" si="252"/>
        <v>0</v>
      </c>
      <c r="V864" s="156">
        <f t="shared" si="252"/>
        <v>0</v>
      </c>
      <c r="W864" s="156">
        <f t="shared" si="252"/>
        <v>0</v>
      </c>
      <c r="X864" s="156">
        <f t="shared" si="252"/>
        <v>0</v>
      </c>
      <c r="Y864" s="156">
        <f t="shared" si="252"/>
        <v>0</v>
      </c>
      <c r="Z864" s="156">
        <f t="shared" si="252"/>
        <v>0</v>
      </c>
      <c r="AA864" s="156">
        <f t="shared" si="252"/>
        <v>0</v>
      </c>
      <c r="AB864" s="156">
        <f t="shared" si="252"/>
        <v>0</v>
      </c>
      <c r="AC864" s="156">
        <f t="shared" si="252"/>
        <v>0</v>
      </c>
      <c r="AD864" s="156">
        <f t="shared" si="252"/>
        <v>0</v>
      </c>
      <c r="AE864" s="156">
        <f t="shared" si="252"/>
        <v>0</v>
      </c>
      <c r="AF864" s="156">
        <f t="shared" si="252"/>
        <v>0</v>
      </c>
      <c r="AG864" s="156">
        <f t="shared" si="252"/>
        <v>0</v>
      </c>
      <c r="AH864" s="156">
        <f t="shared" si="252"/>
        <v>0</v>
      </c>
      <c r="AI864" s="156">
        <f t="shared" si="252"/>
        <v>0</v>
      </c>
      <c r="AJ864" s="156">
        <f>SUM(P864:AI864)</f>
        <v>0</v>
      </c>
      <c r="AK864" s="148" t="s">
        <v>391</v>
      </c>
    </row>
    <row r="865" spans="1:41" ht="14.45" thickBot="1">
      <c r="A865" s="634" t="str">
        <f>"Green Replacement "&amp;A857</f>
        <v>Green Replacement Exterior-Other 3 (Specify)</v>
      </c>
      <c r="B865" s="635"/>
      <c r="C865" s="635"/>
      <c r="D865" s="635"/>
      <c r="E865" s="635"/>
      <c r="F865" s="635"/>
      <c r="G865" s="202">
        <f>G864</f>
        <v>0</v>
      </c>
      <c r="H865" s="204">
        <f>H864</f>
        <v>0</v>
      </c>
      <c r="I865" s="455">
        <v>0</v>
      </c>
      <c r="J865" s="161">
        <f>G865*I865</f>
        <v>0</v>
      </c>
      <c r="K865" s="629"/>
      <c r="L865" s="630"/>
      <c r="M865" s="661"/>
      <c r="N865" s="633"/>
      <c r="O865" s="159">
        <f>IF($B$860=0,J865,0)</f>
        <v>0</v>
      </c>
      <c r="P865" s="156">
        <f t="shared" ref="P865:AI865" si="253">IF(OR(($B$860+YEAR($I$1))=P862,($B$858+$B$860+YEAR($I$1))=P862,($B$858*2+$B$860+YEAR($I$1))=P862,($B$858*3+$B$860+YEAR($I$1))=P862,($B$858*4+$B$860+YEAR($I$1))=P862,($B$858*5+$B$860+YEAR($I$1))=P862),$G$865*$I$865,0)</f>
        <v>0</v>
      </c>
      <c r="Q865" s="156">
        <f t="shared" si="253"/>
        <v>0</v>
      </c>
      <c r="R865" s="156">
        <f t="shared" si="253"/>
        <v>0</v>
      </c>
      <c r="S865" s="156">
        <f t="shared" si="253"/>
        <v>0</v>
      </c>
      <c r="T865" s="156">
        <f t="shared" si="253"/>
        <v>0</v>
      </c>
      <c r="U865" s="156">
        <f t="shared" si="253"/>
        <v>0</v>
      </c>
      <c r="V865" s="156">
        <f t="shared" si="253"/>
        <v>0</v>
      </c>
      <c r="W865" s="156">
        <f t="shared" si="253"/>
        <v>0</v>
      </c>
      <c r="X865" s="156">
        <f t="shared" si="253"/>
        <v>0</v>
      </c>
      <c r="Y865" s="156">
        <f t="shared" si="253"/>
        <v>0</v>
      </c>
      <c r="Z865" s="156">
        <f t="shared" si="253"/>
        <v>0</v>
      </c>
      <c r="AA865" s="156">
        <f t="shared" si="253"/>
        <v>0</v>
      </c>
      <c r="AB865" s="156">
        <f t="shared" si="253"/>
        <v>0</v>
      </c>
      <c r="AC865" s="156">
        <f t="shared" si="253"/>
        <v>0</v>
      </c>
      <c r="AD865" s="156">
        <f t="shared" si="253"/>
        <v>0</v>
      </c>
      <c r="AE865" s="156">
        <f t="shared" si="253"/>
        <v>0</v>
      </c>
      <c r="AF865" s="156">
        <f t="shared" si="253"/>
        <v>0</v>
      </c>
      <c r="AG865" s="156">
        <f t="shared" si="253"/>
        <v>0</v>
      </c>
      <c r="AH865" s="156">
        <f t="shared" si="253"/>
        <v>0</v>
      </c>
      <c r="AI865" s="156">
        <f t="shared" si="253"/>
        <v>0</v>
      </c>
      <c r="AJ865" s="156">
        <f>SUM(P865:AI865)</f>
        <v>0</v>
      </c>
      <c r="AK865" s="183">
        <f>IF((AJ865-AJ864)&lt;0,0,(AJ865-AJ864))</f>
        <v>0</v>
      </c>
      <c r="AL865" s="183"/>
      <c r="AM865" s="183"/>
      <c r="AN865" s="183"/>
      <c r="AO865" s="183"/>
    </row>
    <row r="866" spans="1:41" ht="13.15" customHeight="1" thickBot="1"/>
    <row r="867" spans="1:41" ht="14.45" thickBot="1">
      <c r="A867" s="640" t="s">
        <v>510</v>
      </c>
      <c r="B867" s="641"/>
      <c r="C867" s="641"/>
      <c r="D867" s="641"/>
      <c r="E867" s="641"/>
      <c r="F867" s="641"/>
      <c r="G867" s="641"/>
      <c r="H867" s="641"/>
      <c r="I867" s="641"/>
      <c r="J867" s="641"/>
      <c r="K867" s="641"/>
      <c r="L867" s="641"/>
      <c r="M867" s="641"/>
      <c r="N867" s="642"/>
    </row>
    <row r="868" spans="1:41" ht="15">
      <c r="A868" s="164" t="s">
        <v>351</v>
      </c>
      <c r="B868" s="450">
        <v>8</v>
      </c>
      <c r="C868" s="165"/>
      <c r="D868" s="662" t="s">
        <v>272</v>
      </c>
      <c r="E868" s="663"/>
      <c r="F868" s="649"/>
      <c r="G868" s="650"/>
      <c r="H868" s="650"/>
      <c r="I868" s="650"/>
      <c r="J868" s="650"/>
      <c r="K868" s="650"/>
      <c r="L868" s="650"/>
      <c r="M868" s="650"/>
      <c r="N868" s="651"/>
    </row>
    <row r="869" spans="1:41" ht="15.6" thickBot="1">
      <c r="A869" s="163" t="s">
        <v>353</v>
      </c>
      <c r="B869" s="451">
        <v>2002</v>
      </c>
      <c r="C869" s="162"/>
      <c r="D869" s="664"/>
      <c r="E869" s="665"/>
      <c r="F869" s="652"/>
      <c r="G869" s="653"/>
      <c r="H869" s="653"/>
      <c r="I869" s="653"/>
      <c r="J869" s="653"/>
      <c r="K869" s="653"/>
      <c r="L869" s="653"/>
      <c r="M869" s="653"/>
      <c r="N869" s="654"/>
    </row>
    <row r="870" spans="1:41" ht="15.6" thickBot="1">
      <c r="A870" s="171" t="s">
        <v>355</v>
      </c>
      <c r="B870" s="172">
        <f>IF(B868-((YEAR(I1))-B869)&gt;0,(B868-((YEAR(I1))-B869)),0)</f>
        <v>0</v>
      </c>
      <c r="C870" s="173"/>
      <c r="D870" s="666"/>
      <c r="E870" s="667"/>
      <c r="F870" s="643"/>
      <c r="G870" s="644"/>
      <c r="H870" s="644"/>
      <c r="I870" s="644"/>
      <c r="J870" s="644"/>
      <c r="K870" s="644"/>
      <c r="L870" s="644"/>
      <c r="M870" s="644"/>
      <c r="N870" s="645"/>
      <c r="O870" s="640" t="str">
        <f>A867</f>
        <v>Exterior-Other 4 (Specify)</v>
      </c>
      <c r="P870" s="641"/>
      <c r="Q870" s="641"/>
      <c r="R870" s="641"/>
      <c r="S870" s="641"/>
      <c r="T870" s="641"/>
      <c r="U870" s="641"/>
      <c r="V870" s="641"/>
      <c r="W870" s="641"/>
      <c r="X870" s="641"/>
      <c r="Y870" s="642"/>
      <c r="Z870" s="640" t="str">
        <f>A867</f>
        <v>Exterior-Other 4 (Specify)</v>
      </c>
      <c r="AA870" s="641"/>
      <c r="AB870" s="641"/>
      <c r="AC870" s="641"/>
      <c r="AD870" s="641"/>
      <c r="AE870" s="641"/>
      <c r="AF870" s="641"/>
      <c r="AG870" s="641"/>
      <c r="AH870" s="641"/>
      <c r="AI870" s="641"/>
      <c r="AJ870" s="642"/>
    </row>
    <row r="871" spans="1:41">
      <c r="A871" s="646" t="s">
        <v>357</v>
      </c>
      <c r="B871" s="647"/>
      <c r="C871" s="647"/>
      <c r="D871" s="636"/>
      <c r="E871" s="636"/>
      <c r="F871" s="636"/>
      <c r="G871" s="636" t="s">
        <v>358</v>
      </c>
      <c r="H871" s="636" t="s">
        <v>359</v>
      </c>
      <c r="I871" s="636" t="s">
        <v>360</v>
      </c>
      <c r="J871" s="636" t="s">
        <v>361</v>
      </c>
      <c r="K871" s="636" t="s">
        <v>362</v>
      </c>
      <c r="L871" s="636" t="s">
        <v>363</v>
      </c>
      <c r="M871" s="636" t="s">
        <v>364</v>
      </c>
      <c r="N871" s="638" t="s">
        <v>365</v>
      </c>
      <c r="O871" s="672" t="s">
        <v>366</v>
      </c>
      <c r="P871" s="167" t="s">
        <v>367</v>
      </c>
      <c r="Q871" s="167" t="s">
        <v>368</v>
      </c>
      <c r="R871" s="167" t="s">
        <v>369</v>
      </c>
      <c r="S871" s="167" t="s">
        <v>370</v>
      </c>
      <c r="T871" s="167" t="s">
        <v>371</v>
      </c>
      <c r="U871" s="167" t="s">
        <v>372</v>
      </c>
      <c r="V871" s="167" t="s">
        <v>373</v>
      </c>
      <c r="W871" s="167" t="s">
        <v>374</v>
      </c>
      <c r="X871" s="167" t="s">
        <v>375</v>
      </c>
      <c r="Y871" s="168" t="s">
        <v>376</v>
      </c>
      <c r="Z871" s="178" t="s">
        <v>377</v>
      </c>
      <c r="AA871" s="179" t="s">
        <v>378</v>
      </c>
      <c r="AB871" s="179" t="s">
        <v>379</v>
      </c>
      <c r="AC871" s="179" t="s">
        <v>380</v>
      </c>
      <c r="AD871" s="179" t="s">
        <v>381</v>
      </c>
      <c r="AE871" s="179" t="s">
        <v>382</v>
      </c>
      <c r="AF871" s="179" t="s">
        <v>383</v>
      </c>
      <c r="AG871" s="179" t="s">
        <v>384</v>
      </c>
      <c r="AH871" s="179" t="s">
        <v>385</v>
      </c>
      <c r="AI871" s="180" t="s">
        <v>386</v>
      </c>
      <c r="AJ871" s="674" t="s">
        <v>387</v>
      </c>
    </row>
    <row r="872" spans="1:41">
      <c r="A872" s="648"/>
      <c r="B872" s="637"/>
      <c r="C872" s="637"/>
      <c r="D872" s="637"/>
      <c r="E872" s="637"/>
      <c r="F872" s="637"/>
      <c r="G872" s="637"/>
      <c r="H872" s="637"/>
      <c r="I872" s="637"/>
      <c r="J872" s="637"/>
      <c r="K872" s="637"/>
      <c r="L872" s="637"/>
      <c r="M872" s="637"/>
      <c r="N872" s="639"/>
      <c r="O872" s="673"/>
      <c r="P872" s="166">
        <f>YEAR($I$1)+1</f>
        <v>2011</v>
      </c>
      <c r="Q872" s="166">
        <f>YEAR($I$1)+2</f>
        <v>2012</v>
      </c>
      <c r="R872" s="166">
        <f>YEAR($I$1)+3</f>
        <v>2013</v>
      </c>
      <c r="S872" s="166">
        <f>YEAR($I$1)+4</f>
        <v>2014</v>
      </c>
      <c r="T872" s="166">
        <f>YEAR($I$1)+5</f>
        <v>2015</v>
      </c>
      <c r="U872" s="166">
        <f>YEAR($I$1)+6</f>
        <v>2016</v>
      </c>
      <c r="V872" s="166">
        <f>YEAR($I$1)+7</f>
        <v>2017</v>
      </c>
      <c r="W872" s="166">
        <f>YEAR($I$1)+8</f>
        <v>2018</v>
      </c>
      <c r="X872" s="166">
        <f>YEAR($I$1)+9</f>
        <v>2019</v>
      </c>
      <c r="Y872" s="169">
        <f>YEAR($I$1)+10</f>
        <v>2020</v>
      </c>
      <c r="Z872" s="174">
        <f>YEAR($I$1)+11</f>
        <v>2021</v>
      </c>
      <c r="AA872" s="166">
        <f>YEAR($I$1)+12</f>
        <v>2022</v>
      </c>
      <c r="AB872" s="166">
        <f>YEAR($I$1)+13</f>
        <v>2023</v>
      </c>
      <c r="AC872" s="166">
        <f>YEAR($I$1)+14</f>
        <v>2024</v>
      </c>
      <c r="AD872" s="166">
        <f>YEAR($I$1)+15</f>
        <v>2025</v>
      </c>
      <c r="AE872" s="166">
        <f>YEAR($I$1)+16</f>
        <v>2026</v>
      </c>
      <c r="AF872" s="166">
        <f>YEAR($I$1)+17</f>
        <v>2027</v>
      </c>
      <c r="AG872" s="166">
        <f>YEAR($I$1)+18</f>
        <v>2028</v>
      </c>
      <c r="AH872" s="166">
        <f>YEAR($I$1)+19</f>
        <v>2029</v>
      </c>
      <c r="AI872" s="175">
        <f>YEAR($I$1)+20</f>
        <v>2030</v>
      </c>
      <c r="AJ872" s="675"/>
    </row>
    <row r="873" spans="1:41" hidden="1">
      <c r="A873" s="623" t="str">
        <f>"Existing "&amp;A867</f>
        <v>Existing Exterior-Other 4 (Specify)</v>
      </c>
      <c r="B873" s="624"/>
      <c r="C873" s="624"/>
      <c r="D873" s="624"/>
      <c r="E873" s="624"/>
      <c r="F873" s="624"/>
      <c r="G873" s="170"/>
      <c r="H873" s="154"/>
      <c r="I873" s="155">
        <v>0</v>
      </c>
      <c r="J873" s="156">
        <f>G873*I873</f>
        <v>0</v>
      </c>
      <c r="K873" s="625" t="s">
        <v>390</v>
      </c>
      <c r="L873" s="626"/>
      <c r="M873" s="659" t="str">
        <f>IF(OR(ISERROR(B869+B868*(1-(Controls!$B$28))),(B869+B868*(1-(Controls!$B$28)))=0),"",IF((B869+B868*(1-(Controls!$B$28)))&lt;=StartInput!$F$25,"Replace","Evaluate"))</f>
        <v>Replace</v>
      </c>
      <c r="N873" s="631" t="s">
        <v>205</v>
      </c>
      <c r="O873" s="159">
        <f>IF($B$870=0,J873,0)</f>
        <v>0</v>
      </c>
      <c r="P873" s="156">
        <f t="shared" ref="P873:AI873" si="254">IF(OR(($B$870+YEAR($I$1))=P872,($B$868+$B$870+YEAR($I$1))=P872,($B$868*2+$B$870+YEAR($I$1))=P872,($B$868*3+$B$870+YEAR($I$1))=P872,($B$868*4+$B$870+YEAR($I$1))=P872,($B$868*5+$B$870+YEAR($I$1))=P872),$G$873*$I$873,0)</f>
        <v>0</v>
      </c>
      <c r="Q873" s="156">
        <f t="shared" si="254"/>
        <v>0</v>
      </c>
      <c r="R873" s="156">
        <f t="shared" si="254"/>
        <v>0</v>
      </c>
      <c r="S873" s="156">
        <f t="shared" si="254"/>
        <v>0</v>
      </c>
      <c r="T873" s="156">
        <f t="shared" si="254"/>
        <v>0</v>
      </c>
      <c r="U873" s="156">
        <f t="shared" si="254"/>
        <v>0</v>
      </c>
      <c r="V873" s="156">
        <f t="shared" si="254"/>
        <v>0</v>
      </c>
      <c r="W873" s="156">
        <f t="shared" si="254"/>
        <v>0</v>
      </c>
      <c r="X873" s="156">
        <f t="shared" si="254"/>
        <v>0</v>
      </c>
      <c r="Y873" s="156">
        <f t="shared" si="254"/>
        <v>0</v>
      </c>
      <c r="Z873" s="156">
        <f t="shared" si="254"/>
        <v>0</v>
      </c>
      <c r="AA873" s="156">
        <f t="shared" si="254"/>
        <v>0</v>
      </c>
      <c r="AB873" s="156">
        <f t="shared" si="254"/>
        <v>0</v>
      </c>
      <c r="AC873" s="156">
        <f t="shared" si="254"/>
        <v>0</v>
      </c>
      <c r="AD873" s="156">
        <f t="shared" si="254"/>
        <v>0</v>
      </c>
      <c r="AE873" s="156">
        <f t="shared" si="254"/>
        <v>0</v>
      </c>
      <c r="AF873" s="156">
        <f t="shared" si="254"/>
        <v>0</v>
      </c>
      <c r="AG873" s="156">
        <f t="shared" si="254"/>
        <v>0</v>
      </c>
      <c r="AH873" s="156">
        <f t="shared" si="254"/>
        <v>0</v>
      </c>
      <c r="AI873" s="156">
        <f t="shared" si="254"/>
        <v>0</v>
      </c>
      <c r="AJ873" s="156">
        <f>SUM(P873:AI873)</f>
        <v>0</v>
      </c>
    </row>
    <row r="874" spans="1:41">
      <c r="A874" s="623" t="str">
        <f>"Standard "&amp;A867</f>
        <v>Standard Exterior-Other 4 (Specify)</v>
      </c>
      <c r="B874" s="624"/>
      <c r="C874" s="624"/>
      <c r="D874" s="624"/>
      <c r="E874" s="624"/>
      <c r="F874" s="624"/>
      <c r="G874" s="452">
        <v>0</v>
      </c>
      <c r="H874" s="459"/>
      <c r="I874" s="454">
        <v>0</v>
      </c>
      <c r="J874" s="156">
        <f>G874*I874</f>
        <v>0</v>
      </c>
      <c r="K874" s="627"/>
      <c r="L874" s="628"/>
      <c r="M874" s="660"/>
      <c r="N874" s="632"/>
      <c r="O874" s="159">
        <f>IF($B$870=0,J874,0)</f>
        <v>0</v>
      </c>
      <c r="P874" s="156">
        <f t="shared" ref="P874:AI874" si="255">IF(OR(($B$870+YEAR($I$1))=P872,($B$868+$B$870+YEAR($I$1))=P872,($B$868*2+$B$870+YEAR($I$1))=P872,($B$868*3+$B$870+YEAR($I$1))=P872,($B$868*4+$B$870+YEAR($I$1))=P872,($B$868*5+$B$870+YEAR($I$1))=P872),$G$874*$I$874,0)</f>
        <v>0</v>
      </c>
      <c r="Q874" s="156">
        <f t="shared" si="255"/>
        <v>0</v>
      </c>
      <c r="R874" s="156">
        <f t="shared" si="255"/>
        <v>0</v>
      </c>
      <c r="S874" s="156">
        <f t="shared" si="255"/>
        <v>0</v>
      </c>
      <c r="T874" s="156">
        <f t="shared" si="255"/>
        <v>0</v>
      </c>
      <c r="U874" s="156">
        <f t="shared" si="255"/>
        <v>0</v>
      </c>
      <c r="V874" s="156">
        <f t="shared" si="255"/>
        <v>0</v>
      </c>
      <c r="W874" s="156">
        <f t="shared" si="255"/>
        <v>0</v>
      </c>
      <c r="X874" s="156">
        <f t="shared" si="255"/>
        <v>0</v>
      </c>
      <c r="Y874" s="156">
        <f t="shared" si="255"/>
        <v>0</v>
      </c>
      <c r="Z874" s="156">
        <f t="shared" si="255"/>
        <v>0</v>
      </c>
      <c r="AA874" s="156">
        <f t="shared" si="255"/>
        <v>0</v>
      </c>
      <c r="AB874" s="156">
        <f t="shared" si="255"/>
        <v>0</v>
      </c>
      <c r="AC874" s="156">
        <f t="shared" si="255"/>
        <v>0</v>
      </c>
      <c r="AD874" s="156">
        <f t="shared" si="255"/>
        <v>0</v>
      </c>
      <c r="AE874" s="156">
        <f t="shared" si="255"/>
        <v>0</v>
      </c>
      <c r="AF874" s="156">
        <f t="shared" si="255"/>
        <v>0</v>
      </c>
      <c r="AG874" s="156">
        <f t="shared" si="255"/>
        <v>0</v>
      </c>
      <c r="AH874" s="156">
        <f t="shared" si="255"/>
        <v>0</v>
      </c>
      <c r="AI874" s="156">
        <f t="shared" si="255"/>
        <v>0</v>
      </c>
      <c r="AJ874" s="156">
        <f>SUM(P874:AI874)</f>
        <v>0</v>
      </c>
      <c r="AK874" s="148" t="s">
        <v>391</v>
      </c>
    </row>
    <row r="875" spans="1:41" ht="14.45" thickBot="1">
      <c r="A875" s="634" t="str">
        <f>"Green Replacement "&amp;A867</f>
        <v>Green Replacement Exterior-Other 4 (Specify)</v>
      </c>
      <c r="B875" s="635"/>
      <c r="C875" s="635"/>
      <c r="D875" s="635"/>
      <c r="E875" s="635"/>
      <c r="F875" s="635"/>
      <c r="G875" s="202">
        <f>G874</f>
        <v>0</v>
      </c>
      <c r="H875" s="204">
        <f>H874</f>
        <v>0</v>
      </c>
      <c r="I875" s="455">
        <v>0</v>
      </c>
      <c r="J875" s="161">
        <f>G875*I875</f>
        <v>0</v>
      </c>
      <c r="K875" s="629"/>
      <c r="L875" s="630"/>
      <c r="M875" s="661"/>
      <c r="N875" s="633"/>
      <c r="O875" s="159">
        <f>IF($B$870=0,J875,0)</f>
        <v>0</v>
      </c>
      <c r="P875" s="156">
        <f t="shared" ref="P875:AI875" si="256">IF(OR(($B$870+YEAR($I$1))=P872,($B$868+$B$870+YEAR($I$1))=P872,($B$868*2+$B$870+YEAR($I$1))=P872,($B$868*3+$B$870+YEAR($I$1))=P872,($B$868*4+$B$870+YEAR($I$1))=P872,($B$868*5+$B$870+YEAR($I$1))=P872),$G$875*$I$875,0)</f>
        <v>0</v>
      </c>
      <c r="Q875" s="156">
        <f t="shared" si="256"/>
        <v>0</v>
      </c>
      <c r="R875" s="156">
        <f t="shared" si="256"/>
        <v>0</v>
      </c>
      <c r="S875" s="156">
        <f t="shared" si="256"/>
        <v>0</v>
      </c>
      <c r="T875" s="156">
        <f t="shared" si="256"/>
        <v>0</v>
      </c>
      <c r="U875" s="156">
        <f t="shared" si="256"/>
        <v>0</v>
      </c>
      <c r="V875" s="156">
        <f t="shared" si="256"/>
        <v>0</v>
      </c>
      <c r="W875" s="156">
        <f t="shared" si="256"/>
        <v>0</v>
      </c>
      <c r="X875" s="156">
        <f t="shared" si="256"/>
        <v>0</v>
      </c>
      <c r="Y875" s="156">
        <f t="shared" si="256"/>
        <v>0</v>
      </c>
      <c r="Z875" s="156">
        <f t="shared" si="256"/>
        <v>0</v>
      </c>
      <c r="AA875" s="156">
        <f t="shared" si="256"/>
        <v>0</v>
      </c>
      <c r="AB875" s="156">
        <f t="shared" si="256"/>
        <v>0</v>
      </c>
      <c r="AC875" s="156">
        <f t="shared" si="256"/>
        <v>0</v>
      </c>
      <c r="AD875" s="156">
        <f t="shared" si="256"/>
        <v>0</v>
      </c>
      <c r="AE875" s="156">
        <f t="shared" si="256"/>
        <v>0</v>
      </c>
      <c r="AF875" s="156">
        <f t="shared" si="256"/>
        <v>0</v>
      </c>
      <c r="AG875" s="156">
        <f t="shared" si="256"/>
        <v>0</v>
      </c>
      <c r="AH875" s="156">
        <f t="shared" si="256"/>
        <v>0</v>
      </c>
      <c r="AI875" s="156">
        <f t="shared" si="256"/>
        <v>0</v>
      </c>
      <c r="AJ875" s="156">
        <f>SUM(P875:AI875)</f>
        <v>0</v>
      </c>
      <c r="AK875" s="183">
        <f>IF((AJ875-AJ874)&lt;0,0,(AJ875-AJ874))</f>
        <v>0</v>
      </c>
      <c r="AL875" s="183"/>
      <c r="AM875" s="183"/>
      <c r="AN875" s="183"/>
      <c r="AO875" s="183"/>
    </row>
    <row r="876" spans="1:41" ht="13.15" customHeight="1" thickBot="1"/>
    <row r="877" spans="1:41" ht="14.45" thickBot="1">
      <c r="A877" s="640" t="s">
        <v>511</v>
      </c>
      <c r="B877" s="641"/>
      <c r="C877" s="641"/>
      <c r="D877" s="641"/>
      <c r="E877" s="641"/>
      <c r="F877" s="641"/>
      <c r="G877" s="641"/>
      <c r="H877" s="641"/>
      <c r="I877" s="641"/>
      <c r="J877" s="641"/>
      <c r="K877" s="641"/>
      <c r="L877" s="641"/>
      <c r="M877" s="641"/>
      <c r="N877" s="642"/>
    </row>
    <row r="878" spans="1:41" ht="15">
      <c r="A878" s="164" t="s">
        <v>351</v>
      </c>
      <c r="B878" s="450">
        <v>9</v>
      </c>
      <c r="C878" s="165"/>
      <c r="D878" s="662" t="s">
        <v>272</v>
      </c>
      <c r="E878" s="663"/>
      <c r="F878" s="649"/>
      <c r="G878" s="650"/>
      <c r="H878" s="650"/>
      <c r="I878" s="650"/>
      <c r="J878" s="650"/>
      <c r="K878" s="650"/>
      <c r="L878" s="650"/>
      <c r="M878" s="650"/>
      <c r="N878" s="651"/>
    </row>
    <row r="879" spans="1:41" ht="15.6" thickBot="1">
      <c r="A879" s="163" t="s">
        <v>353</v>
      </c>
      <c r="B879" s="451">
        <v>2002</v>
      </c>
      <c r="C879" s="162"/>
      <c r="D879" s="664"/>
      <c r="E879" s="665"/>
      <c r="F879" s="652"/>
      <c r="G879" s="653"/>
      <c r="H879" s="653"/>
      <c r="I879" s="653"/>
      <c r="J879" s="653"/>
      <c r="K879" s="653"/>
      <c r="L879" s="653"/>
      <c r="M879" s="653"/>
      <c r="N879" s="654"/>
    </row>
    <row r="880" spans="1:41" ht="15.6" thickBot="1">
      <c r="A880" s="171" t="s">
        <v>355</v>
      </c>
      <c r="B880" s="172">
        <f>IF(B878-((YEAR(I1))-B879)&gt;0,(B878-((YEAR(I1))-B879)),0)</f>
        <v>1</v>
      </c>
      <c r="C880" s="173"/>
      <c r="D880" s="666"/>
      <c r="E880" s="667"/>
      <c r="F880" s="643"/>
      <c r="G880" s="644"/>
      <c r="H880" s="644"/>
      <c r="I880" s="644"/>
      <c r="J880" s="644"/>
      <c r="K880" s="644"/>
      <c r="L880" s="644"/>
      <c r="M880" s="644"/>
      <c r="N880" s="645"/>
      <c r="O880" s="640" t="str">
        <f>A877</f>
        <v>Exterior-Other 5 (Specify)</v>
      </c>
      <c r="P880" s="641"/>
      <c r="Q880" s="641"/>
      <c r="R880" s="641"/>
      <c r="S880" s="641"/>
      <c r="T880" s="641"/>
      <c r="U880" s="641"/>
      <c r="V880" s="641"/>
      <c r="W880" s="641"/>
      <c r="X880" s="641"/>
      <c r="Y880" s="642"/>
      <c r="Z880" s="640" t="str">
        <f>A877</f>
        <v>Exterior-Other 5 (Specify)</v>
      </c>
      <c r="AA880" s="641"/>
      <c r="AB880" s="641"/>
      <c r="AC880" s="641"/>
      <c r="AD880" s="641"/>
      <c r="AE880" s="641"/>
      <c r="AF880" s="641"/>
      <c r="AG880" s="641"/>
      <c r="AH880" s="641"/>
      <c r="AI880" s="641"/>
      <c r="AJ880" s="642"/>
    </row>
    <row r="881" spans="1:41">
      <c r="A881" s="646" t="s">
        <v>357</v>
      </c>
      <c r="B881" s="647"/>
      <c r="C881" s="647"/>
      <c r="D881" s="636"/>
      <c r="E881" s="636"/>
      <c r="F881" s="636"/>
      <c r="G881" s="636" t="s">
        <v>358</v>
      </c>
      <c r="H881" s="636" t="s">
        <v>359</v>
      </c>
      <c r="I881" s="636" t="s">
        <v>360</v>
      </c>
      <c r="J881" s="636" t="s">
        <v>361</v>
      </c>
      <c r="K881" s="636" t="s">
        <v>362</v>
      </c>
      <c r="L881" s="636" t="s">
        <v>363</v>
      </c>
      <c r="M881" s="636" t="s">
        <v>364</v>
      </c>
      <c r="N881" s="638" t="s">
        <v>365</v>
      </c>
      <c r="O881" s="672" t="s">
        <v>366</v>
      </c>
      <c r="P881" s="167" t="s">
        <v>367</v>
      </c>
      <c r="Q881" s="167" t="s">
        <v>368</v>
      </c>
      <c r="R881" s="167" t="s">
        <v>369</v>
      </c>
      <c r="S881" s="167" t="s">
        <v>370</v>
      </c>
      <c r="T881" s="167" t="s">
        <v>371</v>
      </c>
      <c r="U881" s="167" t="s">
        <v>372</v>
      </c>
      <c r="V881" s="167" t="s">
        <v>373</v>
      </c>
      <c r="W881" s="167" t="s">
        <v>374</v>
      </c>
      <c r="X881" s="167" t="s">
        <v>375</v>
      </c>
      <c r="Y881" s="168" t="s">
        <v>376</v>
      </c>
      <c r="Z881" s="178" t="s">
        <v>377</v>
      </c>
      <c r="AA881" s="179" t="s">
        <v>378</v>
      </c>
      <c r="AB881" s="179" t="s">
        <v>379</v>
      </c>
      <c r="AC881" s="179" t="s">
        <v>380</v>
      </c>
      <c r="AD881" s="179" t="s">
        <v>381</v>
      </c>
      <c r="AE881" s="179" t="s">
        <v>382</v>
      </c>
      <c r="AF881" s="179" t="s">
        <v>383</v>
      </c>
      <c r="AG881" s="179" t="s">
        <v>384</v>
      </c>
      <c r="AH881" s="179" t="s">
        <v>385</v>
      </c>
      <c r="AI881" s="180" t="s">
        <v>386</v>
      </c>
      <c r="AJ881" s="674" t="s">
        <v>387</v>
      </c>
    </row>
    <row r="882" spans="1:41">
      <c r="A882" s="648"/>
      <c r="B882" s="637"/>
      <c r="C882" s="637"/>
      <c r="D882" s="637"/>
      <c r="E882" s="637"/>
      <c r="F882" s="637"/>
      <c r="G882" s="637"/>
      <c r="H882" s="637"/>
      <c r="I882" s="637"/>
      <c r="J882" s="637"/>
      <c r="K882" s="637"/>
      <c r="L882" s="637"/>
      <c r="M882" s="637"/>
      <c r="N882" s="639"/>
      <c r="O882" s="673"/>
      <c r="P882" s="166">
        <f>YEAR($I$1)+1</f>
        <v>2011</v>
      </c>
      <c r="Q882" s="166">
        <f>YEAR($I$1)+2</f>
        <v>2012</v>
      </c>
      <c r="R882" s="166">
        <f>YEAR($I$1)+3</f>
        <v>2013</v>
      </c>
      <c r="S882" s="166">
        <f>YEAR($I$1)+4</f>
        <v>2014</v>
      </c>
      <c r="T882" s="166">
        <f>YEAR($I$1)+5</f>
        <v>2015</v>
      </c>
      <c r="U882" s="166">
        <f>YEAR($I$1)+6</f>
        <v>2016</v>
      </c>
      <c r="V882" s="166">
        <f>YEAR($I$1)+7</f>
        <v>2017</v>
      </c>
      <c r="W882" s="166">
        <f>YEAR($I$1)+8</f>
        <v>2018</v>
      </c>
      <c r="X882" s="166">
        <f>YEAR($I$1)+9</f>
        <v>2019</v>
      </c>
      <c r="Y882" s="169">
        <f>YEAR($I$1)+10</f>
        <v>2020</v>
      </c>
      <c r="Z882" s="174">
        <f>YEAR($I$1)+11</f>
        <v>2021</v>
      </c>
      <c r="AA882" s="166">
        <f>YEAR($I$1)+12</f>
        <v>2022</v>
      </c>
      <c r="AB882" s="166">
        <f>YEAR($I$1)+13</f>
        <v>2023</v>
      </c>
      <c r="AC882" s="166">
        <f>YEAR($I$1)+14</f>
        <v>2024</v>
      </c>
      <c r="AD882" s="166">
        <f>YEAR($I$1)+15</f>
        <v>2025</v>
      </c>
      <c r="AE882" s="166">
        <f>YEAR($I$1)+16</f>
        <v>2026</v>
      </c>
      <c r="AF882" s="166">
        <f>YEAR($I$1)+17</f>
        <v>2027</v>
      </c>
      <c r="AG882" s="166">
        <f>YEAR($I$1)+18</f>
        <v>2028</v>
      </c>
      <c r="AH882" s="166">
        <f>YEAR($I$1)+19</f>
        <v>2029</v>
      </c>
      <c r="AI882" s="175">
        <f>YEAR($I$1)+20</f>
        <v>2030</v>
      </c>
      <c r="AJ882" s="675"/>
    </row>
    <row r="883" spans="1:41" hidden="1">
      <c r="A883" s="623" t="str">
        <f>"Existing "&amp;A877</f>
        <v>Existing Exterior-Other 5 (Specify)</v>
      </c>
      <c r="B883" s="624"/>
      <c r="C883" s="624"/>
      <c r="D883" s="624"/>
      <c r="E883" s="624"/>
      <c r="F883" s="624"/>
      <c r="G883" s="170"/>
      <c r="H883" s="154"/>
      <c r="I883" s="155">
        <v>0</v>
      </c>
      <c r="J883" s="156">
        <f>G883*I883</f>
        <v>0</v>
      </c>
      <c r="K883" s="625" t="s">
        <v>390</v>
      </c>
      <c r="L883" s="626"/>
      <c r="M883" s="659" t="str">
        <f>IF(OR(ISERROR(B879+B878*(1-(Controls!$B$28))),(B879+B878*(1-(Controls!$B$28)))=0),"",IF((B879+B878*(1-(Controls!$B$28)))&lt;=StartInput!$F$25,"Replace","Evaluate"))</f>
        <v>Replace</v>
      </c>
      <c r="N883" s="631" t="s">
        <v>205</v>
      </c>
      <c r="O883" s="159">
        <f>IF($B$880=0,J883,0)</f>
        <v>0</v>
      </c>
      <c r="P883" s="156">
        <f t="shared" ref="P883:AI883" si="257">IF(OR(($B$880+YEAR($I$1))=P882,($B$878+$B$880+YEAR($I$1))=P882,($B$878*2+$B$880+YEAR($I$1))=P882,($B$878*3+$B$880+YEAR($I$1))=P882,($B$878*4+$B$880+YEAR($I$1))=P882,($B$878*5+$B$880+YEAR($I$1))=P882),$G$883*$I$883,0)</f>
        <v>0</v>
      </c>
      <c r="Q883" s="156">
        <f t="shared" si="257"/>
        <v>0</v>
      </c>
      <c r="R883" s="156">
        <f t="shared" si="257"/>
        <v>0</v>
      </c>
      <c r="S883" s="156">
        <f t="shared" si="257"/>
        <v>0</v>
      </c>
      <c r="T883" s="156">
        <f t="shared" si="257"/>
        <v>0</v>
      </c>
      <c r="U883" s="156">
        <f t="shared" si="257"/>
        <v>0</v>
      </c>
      <c r="V883" s="156">
        <f t="shared" si="257"/>
        <v>0</v>
      </c>
      <c r="W883" s="156">
        <f t="shared" si="257"/>
        <v>0</v>
      </c>
      <c r="X883" s="156">
        <f t="shared" si="257"/>
        <v>0</v>
      </c>
      <c r="Y883" s="156">
        <f t="shared" si="257"/>
        <v>0</v>
      </c>
      <c r="Z883" s="156">
        <f t="shared" si="257"/>
        <v>0</v>
      </c>
      <c r="AA883" s="156">
        <f t="shared" si="257"/>
        <v>0</v>
      </c>
      <c r="AB883" s="156">
        <f t="shared" si="257"/>
        <v>0</v>
      </c>
      <c r="AC883" s="156">
        <f t="shared" si="257"/>
        <v>0</v>
      </c>
      <c r="AD883" s="156">
        <f t="shared" si="257"/>
        <v>0</v>
      </c>
      <c r="AE883" s="156">
        <f t="shared" si="257"/>
        <v>0</v>
      </c>
      <c r="AF883" s="156">
        <f t="shared" si="257"/>
        <v>0</v>
      </c>
      <c r="AG883" s="156">
        <f t="shared" si="257"/>
        <v>0</v>
      </c>
      <c r="AH883" s="156">
        <f t="shared" si="257"/>
        <v>0</v>
      </c>
      <c r="AI883" s="156">
        <f t="shared" si="257"/>
        <v>0</v>
      </c>
      <c r="AJ883" s="156">
        <f>SUM(P883:AI883)</f>
        <v>0</v>
      </c>
    </row>
    <row r="884" spans="1:41">
      <c r="A884" s="623" t="str">
        <f>"Standard "&amp;A877</f>
        <v>Standard Exterior-Other 5 (Specify)</v>
      </c>
      <c r="B884" s="624"/>
      <c r="C884" s="624"/>
      <c r="D884" s="624"/>
      <c r="E884" s="624"/>
      <c r="F884" s="624"/>
      <c r="G884" s="452">
        <v>0</v>
      </c>
      <c r="H884" s="459"/>
      <c r="I884" s="454">
        <v>0</v>
      </c>
      <c r="J884" s="156">
        <f>G884*I884</f>
        <v>0</v>
      </c>
      <c r="K884" s="627"/>
      <c r="L884" s="628"/>
      <c r="M884" s="660"/>
      <c r="N884" s="632"/>
      <c r="O884" s="159">
        <f>IF($B$880=0,J884,0)</f>
        <v>0</v>
      </c>
      <c r="P884" s="156">
        <f t="shared" ref="P884:AI884" si="258">IF(OR(($B$880+YEAR($I$1))=P882,($B$878+$B$880+YEAR($I$1))=P882,($B$878*2+$B$880+YEAR($I$1))=P882,($B$878*3+$B$880+YEAR($I$1))=P882,($B$878*4+$B$880+YEAR($I$1))=P882,($B$878*5+$B$880+YEAR($I$1))=P882),$G$884*$I$884,0)</f>
        <v>0</v>
      </c>
      <c r="Q884" s="156">
        <f t="shared" si="258"/>
        <v>0</v>
      </c>
      <c r="R884" s="156">
        <f t="shared" si="258"/>
        <v>0</v>
      </c>
      <c r="S884" s="156">
        <f t="shared" si="258"/>
        <v>0</v>
      </c>
      <c r="T884" s="156">
        <f t="shared" si="258"/>
        <v>0</v>
      </c>
      <c r="U884" s="156">
        <f t="shared" si="258"/>
        <v>0</v>
      </c>
      <c r="V884" s="156">
        <f t="shared" si="258"/>
        <v>0</v>
      </c>
      <c r="W884" s="156">
        <f t="shared" si="258"/>
        <v>0</v>
      </c>
      <c r="X884" s="156">
        <f t="shared" si="258"/>
        <v>0</v>
      </c>
      <c r="Y884" s="156">
        <f t="shared" si="258"/>
        <v>0</v>
      </c>
      <c r="Z884" s="156">
        <f t="shared" si="258"/>
        <v>0</v>
      </c>
      <c r="AA884" s="156">
        <f t="shared" si="258"/>
        <v>0</v>
      </c>
      <c r="AB884" s="156">
        <f t="shared" si="258"/>
        <v>0</v>
      </c>
      <c r="AC884" s="156">
        <f t="shared" si="258"/>
        <v>0</v>
      </c>
      <c r="AD884" s="156">
        <f t="shared" si="258"/>
        <v>0</v>
      </c>
      <c r="AE884" s="156">
        <f t="shared" si="258"/>
        <v>0</v>
      </c>
      <c r="AF884" s="156">
        <f t="shared" si="258"/>
        <v>0</v>
      </c>
      <c r="AG884" s="156">
        <f t="shared" si="258"/>
        <v>0</v>
      </c>
      <c r="AH884" s="156">
        <f t="shared" si="258"/>
        <v>0</v>
      </c>
      <c r="AI884" s="156">
        <f t="shared" si="258"/>
        <v>0</v>
      </c>
      <c r="AJ884" s="156">
        <f>SUM(P884:AI884)</f>
        <v>0</v>
      </c>
      <c r="AK884" s="148" t="s">
        <v>391</v>
      </c>
    </row>
    <row r="885" spans="1:41" ht="14.45" thickBot="1">
      <c r="A885" s="634" t="str">
        <f>"Green Replacement "&amp;A877</f>
        <v>Green Replacement Exterior-Other 5 (Specify)</v>
      </c>
      <c r="B885" s="635"/>
      <c r="C885" s="635"/>
      <c r="D885" s="635"/>
      <c r="E885" s="635"/>
      <c r="F885" s="635"/>
      <c r="G885" s="202">
        <f>G884</f>
        <v>0</v>
      </c>
      <c r="H885" s="204">
        <f>H884</f>
        <v>0</v>
      </c>
      <c r="I885" s="455">
        <v>0</v>
      </c>
      <c r="J885" s="161">
        <f>G885*I885</f>
        <v>0</v>
      </c>
      <c r="K885" s="629"/>
      <c r="L885" s="630"/>
      <c r="M885" s="661"/>
      <c r="N885" s="633"/>
      <c r="O885" s="159">
        <f>IF($B$880=0,J885,0)</f>
        <v>0</v>
      </c>
      <c r="P885" s="156">
        <f t="shared" ref="P885:AI885" si="259">IF(OR(($B$880+YEAR($I$1))=P882,($B$878+$B$880+YEAR($I$1))=P882,($B$878*2+$B$880+YEAR($I$1))=P882,($B$878*3+$B$880+YEAR($I$1))=P882,($B$878*4+$B$880+YEAR($I$1))=P882,($B$878*5+$B$880+YEAR($I$1))=P882),$G$885*$I$885,0)</f>
        <v>0</v>
      </c>
      <c r="Q885" s="156">
        <f t="shared" si="259"/>
        <v>0</v>
      </c>
      <c r="R885" s="156">
        <f t="shared" si="259"/>
        <v>0</v>
      </c>
      <c r="S885" s="156">
        <f t="shared" si="259"/>
        <v>0</v>
      </c>
      <c r="T885" s="156">
        <f t="shared" si="259"/>
        <v>0</v>
      </c>
      <c r="U885" s="156">
        <f t="shared" si="259"/>
        <v>0</v>
      </c>
      <c r="V885" s="156">
        <f t="shared" si="259"/>
        <v>0</v>
      </c>
      <c r="W885" s="156">
        <f t="shared" si="259"/>
        <v>0</v>
      </c>
      <c r="X885" s="156">
        <f t="shared" si="259"/>
        <v>0</v>
      </c>
      <c r="Y885" s="156">
        <f t="shared" si="259"/>
        <v>0</v>
      </c>
      <c r="Z885" s="156">
        <f t="shared" si="259"/>
        <v>0</v>
      </c>
      <c r="AA885" s="156">
        <f t="shared" si="259"/>
        <v>0</v>
      </c>
      <c r="AB885" s="156">
        <f t="shared" si="259"/>
        <v>0</v>
      </c>
      <c r="AC885" s="156">
        <f t="shared" si="259"/>
        <v>0</v>
      </c>
      <c r="AD885" s="156">
        <f t="shared" si="259"/>
        <v>0</v>
      </c>
      <c r="AE885" s="156">
        <f t="shared" si="259"/>
        <v>0</v>
      </c>
      <c r="AF885" s="156">
        <f t="shared" si="259"/>
        <v>0</v>
      </c>
      <c r="AG885" s="156">
        <f t="shared" si="259"/>
        <v>0</v>
      </c>
      <c r="AH885" s="156">
        <f t="shared" si="259"/>
        <v>0</v>
      </c>
      <c r="AI885" s="156">
        <f t="shared" si="259"/>
        <v>0</v>
      </c>
      <c r="AJ885" s="156">
        <f>SUM(P885:AI885)</f>
        <v>0</v>
      </c>
      <c r="AK885" s="183">
        <f>IF((AJ885-AJ884)&lt;0,0,(AJ885-AJ884))</f>
        <v>0</v>
      </c>
      <c r="AL885" s="183"/>
      <c r="AM885" s="183"/>
      <c r="AN885" s="183"/>
      <c r="AO885" s="183"/>
    </row>
    <row r="886" spans="1:41" ht="13.15" customHeight="1" thickBot="1"/>
    <row r="887" spans="1:41" ht="14.45" thickBot="1">
      <c r="A887" s="640" t="s">
        <v>512</v>
      </c>
      <c r="B887" s="641"/>
      <c r="C887" s="641"/>
      <c r="D887" s="641"/>
      <c r="E887" s="641"/>
      <c r="F887" s="641"/>
      <c r="G887" s="641"/>
      <c r="H887" s="641"/>
      <c r="I887" s="641"/>
      <c r="J887" s="641"/>
      <c r="K887" s="641"/>
      <c r="L887" s="641"/>
      <c r="M887" s="641"/>
      <c r="N887" s="642"/>
    </row>
    <row r="888" spans="1:41" ht="15">
      <c r="A888" s="164" t="s">
        <v>351</v>
      </c>
      <c r="B888" s="450">
        <v>10</v>
      </c>
      <c r="C888" s="165"/>
      <c r="D888" s="662" t="s">
        <v>272</v>
      </c>
      <c r="E888" s="663"/>
      <c r="F888" s="649"/>
      <c r="G888" s="650"/>
      <c r="H888" s="650"/>
      <c r="I888" s="650"/>
      <c r="J888" s="650"/>
      <c r="K888" s="650"/>
      <c r="L888" s="650"/>
      <c r="M888" s="650"/>
      <c r="N888" s="651"/>
    </row>
    <row r="889" spans="1:41" ht="15.6" thickBot="1">
      <c r="A889" s="163" t="s">
        <v>353</v>
      </c>
      <c r="B889" s="451">
        <v>2002</v>
      </c>
      <c r="C889" s="162"/>
      <c r="D889" s="664"/>
      <c r="E889" s="665"/>
      <c r="F889" s="652"/>
      <c r="G889" s="653"/>
      <c r="H889" s="653"/>
      <c r="I889" s="653"/>
      <c r="J889" s="653"/>
      <c r="K889" s="653"/>
      <c r="L889" s="653"/>
      <c r="M889" s="653"/>
      <c r="N889" s="654"/>
    </row>
    <row r="890" spans="1:41" ht="15.6" thickBot="1">
      <c r="A890" s="171" t="s">
        <v>355</v>
      </c>
      <c r="B890" s="172">
        <f>IF(B888-((YEAR(I1))-B889)&gt;0,(B888-((YEAR(I1))-B889)),0)</f>
        <v>2</v>
      </c>
      <c r="C890" s="173"/>
      <c r="D890" s="666"/>
      <c r="E890" s="667"/>
      <c r="F890" s="643"/>
      <c r="G890" s="644"/>
      <c r="H890" s="644"/>
      <c r="I890" s="644"/>
      <c r="J890" s="644"/>
      <c r="K890" s="644"/>
      <c r="L890" s="644"/>
      <c r="M890" s="644"/>
      <c r="N890" s="645"/>
      <c r="O890" s="640" t="str">
        <f>A887</f>
        <v>Exterior-Other 6 (Specify)</v>
      </c>
      <c r="P890" s="641"/>
      <c r="Q890" s="641"/>
      <c r="R890" s="641"/>
      <c r="S890" s="641"/>
      <c r="T890" s="641"/>
      <c r="U890" s="641"/>
      <c r="V890" s="641"/>
      <c r="W890" s="641"/>
      <c r="X890" s="641"/>
      <c r="Y890" s="642"/>
      <c r="Z890" s="640" t="str">
        <f>A887</f>
        <v>Exterior-Other 6 (Specify)</v>
      </c>
      <c r="AA890" s="641"/>
      <c r="AB890" s="641"/>
      <c r="AC890" s="641"/>
      <c r="AD890" s="641"/>
      <c r="AE890" s="641"/>
      <c r="AF890" s="641"/>
      <c r="AG890" s="641"/>
      <c r="AH890" s="641"/>
      <c r="AI890" s="641"/>
      <c r="AJ890" s="642"/>
    </row>
    <row r="891" spans="1:41">
      <c r="A891" s="646" t="s">
        <v>357</v>
      </c>
      <c r="B891" s="647"/>
      <c r="C891" s="647"/>
      <c r="D891" s="636"/>
      <c r="E891" s="636"/>
      <c r="F891" s="636"/>
      <c r="G891" s="636" t="s">
        <v>358</v>
      </c>
      <c r="H891" s="636" t="s">
        <v>359</v>
      </c>
      <c r="I891" s="636" t="s">
        <v>360</v>
      </c>
      <c r="J891" s="636" t="s">
        <v>361</v>
      </c>
      <c r="K891" s="636" t="s">
        <v>362</v>
      </c>
      <c r="L891" s="636" t="s">
        <v>363</v>
      </c>
      <c r="M891" s="636" t="s">
        <v>364</v>
      </c>
      <c r="N891" s="638" t="s">
        <v>365</v>
      </c>
      <c r="O891" s="672" t="s">
        <v>366</v>
      </c>
      <c r="P891" s="167" t="s">
        <v>367</v>
      </c>
      <c r="Q891" s="167" t="s">
        <v>368</v>
      </c>
      <c r="R891" s="167" t="s">
        <v>369</v>
      </c>
      <c r="S891" s="167" t="s">
        <v>370</v>
      </c>
      <c r="T891" s="167" t="s">
        <v>371</v>
      </c>
      <c r="U891" s="167" t="s">
        <v>372</v>
      </c>
      <c r="V891" s="167" t="s">
        <v>373</v>
      </c>
      <c r="W891" s="167" t="s">
        <v>374</v>
      </c>
      <c r="X891" s="167" t="s">
        <v>375</v>
      </c>
      <c r="Y891" s="168" t="s">
        <v>376</v>
      </c>
      <c r="Z891" s="178" t="s">
        <v>377</v>
      </c>
      <c r="AA891" s="179" t="s">
        <v>378</v>
      </c>
      <c r="AB891" s="179" t="s">
        <v>379</v>
      </c>
      <c r="AC891" s="179" t="s">
        <v>380</v>
      </c>
      <c r="AD891" s="179" t="s">
        <v>381</v>
      </c>
      <c r="AE891" s="179" t="s">
        <v>382</v>
      </c>
      <c r="AF891" s="179" t="s">
        <v>383</v>
      </c>
      <c r="AG891" s="179" t="s">
        <v>384</v>
      </c>
      <c r="AH891" s="179" t="s">
        <v>385</v>
      </c>
      <c r="AI891" s="180" t="s">
        <v>386</v>
      </c>
      <c r="AJ891" s="674" t="s">
        <v>387</v>
      </c>
    </row>
    <row r="892" spans="1:41">
      <c r="A892" s="648"/>
      <c r="B892" s="637"/>
      <c r="C892" s="637"/>
      <c r="D892" s="637"/>
      <c r="E892" s="637"/>
      <c r="F892" s="637"/>
      <c r="G892" s="637"/>
      <c r="H892" s="637"/>
      <c r="I892" s="637"/>
      <c r="J892" s="637"/>
      <c r="K892" s="637"/>
      <c r="L892" s="637"/>
      <c r="M892" s="637"/>
      <c r="N892" s="639"/>
      <c r="O892" s="673"/>
      <c r="P892" s="166">
        <f>YEAR($I$1)+1</f>
        <v>2011</v>
      </c>
      <c r="Q892" s="166">
        <f>YEAR($I$1)+2</f>
        <v>2012</v>
      </c>
      <c r="R892" s="166">
        <f>YEAR($I$1)+3</f>
        <v>2013</v>
      </c>
      <c r="S892" s="166">
        <f>YEAR($I$1)+4</f>
        <v>2014</v>
      </c>
      <c r="T892" s="166">
        <f>YEAR($I$1)+5</f>
        <v>2015</v>
      </c>
      <c r="U892" s="166">
        <f>YEAR($I$1)+6</f>
        <v>2016</v>
      </c>
      <c r="V892" s="166">
        <f>YEAR($I$1)+7</f>
        <v>2017</v>
      </c>
      <c r="W892" s="166">
        <f>YEAR($I$1)+8</f>
        <v>2018</v>
      </c>
      <c r="X892" s="166">
        <f>YEAR($I$1)+9</f>
        <v>2019</v>
      </c>
      <c r="Y892" s="169">
        <f>YEAR($I$1)+10</f>
        <v>2020</v>
      </c>
      <c r="Z892" s="174">
        <f>YEAR($I$1)+11</f>
        <v>2021</v>
      </c>
      <c r="AA892" s="166">
        <f>YEAR($I$1)+12</f>
        <v>2022</v>
      </c>
      <c r="AB892" s="166">
        <f>YEAR($I$1)+13</f>
        <v>2023</v>
      </c>
      <c r="AC892" s="166">
        <f>YEAR($I$1)+14</f>
        <v>2024</v>
      </c>
      <c r="AD892" s="166">
        <f>YEAR($I$1)+15</f>
        <v>2025</v>
      </c>
      <c r="AE892" s="166">
        <f>YEAR($I$1)+16</f>
        <v>2026</v>
      </c>
      <c r="AF892" s="166">
        <f>YEAR($I$1)+17</f>
        <v>2027</v>
      </c>
      <c r="AG892" s="166">
        <f>YEAR($I$1)+18</f>
        <v>2028</v>
      </c>
      <c r="AH892" s="166">
        <f>YEAR($I$1)+19</f>
        <v>2029</v>
      </c>
      <c r="AI892" s="175">
        <f>YEAR($I$1)+20</f>
        <v>2030</v>
      </c>
      <c r="AJ892" s="675"/>
    </row>
    <row r="893" spans="1:41" hidden="1">
      <c r="A893" s="623" t="str">
        <f>"Existing "&amp;A887</f>
        <v>Existing Exterior-Other 6 (Specify)</v>
      </c>
      <c r="B893" s="624"/>
      <c r="C893" s="624"/>
      <c r="D893" s="624"/>
      <c r="E893" s="624"/>
      <c r="F893" s="624"/>
      <c r="G893" s="170"/>
      <c r="H893" s="154"/>
      <c r="I893" s="155">
        <v>0</v>
      </c>
      <c r="J893" s="156">
        <f>G893*I893</f>
        <v>0</v>
      </c>
      <c r="K893" s="625" t="s">
        <v>390</v>
      </c>
      <c r="L893" s="626"/>
      <c r="M893" s="659" t="str">
        <f>IF(OR(ISERROR(B889+B888*(1-(Controls!$B$28))),(B889+B888*(1-(Controls!$B$28)))=0),"",IF((B889+B888*(1-(Controls!$B$28)))&lt;=StartInput!$F$25,"Replace","Evaluate"))</f>
        <v>Evaluate</v>
      </c>
      <c r="N893" s="631" t="s">
        <v>205</v>
      </c>
      <c r="O893" s="159">
        <f>IF($B$890=0,J893,0)</f>
        <v>0</v>
      </c>
      <c r="P893" s="156">
        <f t="shared" ref="P893:AI893" si="260">IF(OR(($B$890+YEAR($I$1))=P892,($B$888+$B$890+YEAR($I$1))=P892,($B$888*2+$B$890+YEAR($I$1))=P892,($B$888*3+$B$890+YEAR($I$1))=P892,($B$888*4+$B$890+YEAR($I$1))=P892,($B$888*5+$B$890+YEAR($I$1))=P892),$G$893*$I$893,0)</f>
        <v>0</v>
      </c>
      <c r="Q893" s="156">
        <f t="shared" si="260"/>
        <v>0</v>
      </c>
      <c r="R893" s="156">
        <f t="shared" si="260"/>
        <v>0</v>
      </c>
      <c r="S893" s="156">
        <f t="shared" si="260"/>
        <v>0</v>
      </c>
      <c r="T893" s="156">
        <f t="shared" si="260"/>
        <v>0</v>
      </c>
      <c r="U893" s="156">
        <f t="shared" si="260"/>
        <v>0</v>
      </c>
      <c r="V893" s="156">
        <f t="shared" si="260"/>
        <v>0</v>
      </c>
      <c r="W893" s="156">
        <f t="shared" si="260"/>
        <v>0</v>
      </c>
      <c r="X893" s="156">
        <f t="shared" si="260"/>
        <v>0</v>
      </c>
      <c r="Y893" s="156">
        <f t="shared" si="260"/>
        <v>0</v>
      </c>
      <c r="Z893" s="156">
        <f t="shared" si="260"/>
        <v>0</v>
      </c>
      <c r="AA893" s="156">
        <f t="shared" si="260"/>
        <v>0</v>
      </c>
      <c r="AB893" s="156">
        <f t="shared" si="260"/>
        <v>0</v>
      </c>
      <c r="AC893" s="156">
        <f t="shared" si="260"/>
        <v>0</v>
      </c>
      <c r="AD893" s="156">
        <f t="shared" si="260"/>
        <v>0</v>
      </c>
      <c r="AE893" s="156">
        <f t="shared" si="260"/>
        <v>0</v>
      </c>
      <c r="AF893" s="156">
        <f t="shared" si="260"/>
        <v>0</v>
      </c>
      <c r="AG893" s="156">
        <f t="shared" si="260"/>
        <v>0</v>
      </c>
      <c r="AH893" s="156">
        <f t="shared" si="260"/>
        <v>0</v>
      </c>
      <c r="AI893" s="156">
        <f t="shared" si="260"/>
        <v>0</v>
      </c>
      <c r="AJ893" s="156">
        <f>SUM(P893:AI893)</f>
        <v>0</v>
      </c>
    </row>
    <row r="894" spans="1:41">
      <c r="A894" s="623" t="str">
        <f>"Standard "&amp;A887</f>
        <v>Standard Exterior-Other 6 (Specify)</v>
      </c>
      <c r="B894" s="624"/>
      <c r="C894" s="624"/>
      <c r="D894" s="624"/>
      <c r="E894" s="624"/>
      <c r="F894" s="624"/>
      <c r="G894" s="452">
        <v>0</v>
      </c>
      <c r="H894" s="459"/>
      <c r="I894" s="454">
        <v>0</v>
      </c>
      <c r="J894" s="156">
        <f>G894*I894</f>
        <v>0</v>
      </c>
      <c r="K894" s="627"/>
      <c r="L894" s="628"/>
      <c r="M894" s="660"/>
      <c r="N894" s="632"/>
      <c r="O894" s="159">
        <f>IF($B$890=0,J894,0)</f>
        <v>0</v>
      </c>
      <c r="P894" s="156">
        <f t="shared" ref="P894:AI894" si="261">IF(OR(($B$890+YEAR($I$1))=P892,($B$888+$B$890+YEAR($I$1))=P892,($B$888*2+$B$890+YEAR($I$1))=P892,($B$888*3+$B$890+YEAR($I$1))=P892,($B$888*4+$B$890+YEAR($I$1))=P892,($B$888*5+$B$890+YEAR($I$1))=P892),$G$894*$I$894,0)</f>
        <v>0</v>
      </c>
      <c r="Q894" s="156">
        <f t="shared" si="261"/>
        <v>0</v>
      </c>
      <c r="R894" s="156">
        <f t="shared" si="261"/>
        <v>0</v>
      </c>
      <c r="S894" s="156">
        <f t="shared" si="261"/>
        <v>0</v>
      </c>
      <c r="T894" s="156">
        <f t="shared" si="261"/>
        <v>0</v>
      </c>
      <c r="U894" s="156">
        <f t="shared" si="261"/>
        <v>0</v>
      </c>
      <c r="V894" s="156">
        <f t="shared" si="261"/>
        <v>0</v>
      </c>
      <c r="W894" s="156">
        <f t="shared" si="261"/>
        <v>0</v>
      </c>
      <c r="X894" s="156">
        <f t="shared" si="261"/>
        <v>0</v>
      </c>
      <c r="Y894" s="156">
        <f t="shared" si="261"/>
        <v>0</v>
      </c>
      <c r="Z894" s="156">
        <f t="shared" si="261"/>
        <v>0</v>
      </c>
      <c r="AA894" s="156">
        <f t="shared" si="261"/>
        <v>0</v>
      </c>
      <c r="AB894" s="156">
        <f t="shared" si="261"/>
        <v>0</v>
      </c>
      <c r="AC894" s="156">
        <f t="shared" si="261"/>
        <v>0</v>
      </c>
      <c r="AD894" s="156">
        <f t="shared" si="261"/>
        <v>0</v>
      </c>
      <c r="AE894" s="156">
        <f t="shared" si="261"/>
        <v>0</v>
      </c>
      <c r="AF894" s="156">
        <f t="shared" si="261"/>
        <v>0</v>
      </c>
      <c r="AG894" s="156">
        <f t="shared" si="261"/>
        <v>0</v>
      </c>
      <c r="AH894" s="156">
        <f t="shared" si="261"/>
        <v>0</v>
      </c>
      <c r="AI894" s="156">
        <f t="shared" si="261"/>
        <v>0</v>
      </c>
      <c r="AJ894" s="156">
        <f>SUM(P894:AI894)</f>
        <v>0</v>
      </c>
      <c r="AK894" s="148" t="s">
        <v>391</v>
      </c>
    </row>
    <row r="895" spans="1:41" ht="14.45" thickBot="1">
      <c r="A895" s="634" t="str">
        <f>"Green Replacement "&amp;A887</f>
        <v>Green Replacement Exterior-Other 6 (Specify)</v>
      </c>
      <c r="B895" s="635"/>
      <c r="C895" s="635"/>
      <c r="D895" s="635"/>
      <c r="E895" s="635"/>
      <c r="F895" s="635"/>
      <c r="G895" s="202">
        <f>G894</f>
        <v>0</v>
      </c>
      <c r="H895" s="204">
        <f>H894</f>
        <v>0</v>
      </c>
      <c r="I895" s="455">
        <v>0</v>
      </c>
      <c r="J895" s="161">
        <f>G895*I895</f>
        <v>0</v>
      </c>
      <c r="K895" s="629"/>
      <c r="L895" s="630"/>
      <c r="M895" s="661"/>
      <c r="N895" s="633"/>
      <c r="O895" s="159">
        <f>IF($B$890=0,J895,0)</f>
        <v>0</v>
      </c>
      <c r="P895" s="156">
        <f t="shared" ref="P895:AI895" si="262">IF(OR(($B$890+YEAR($I$1))=P892,($B$888+$B$890+YEAR($I$1))=P892,($B$888*2+$B$890+YEAR($I$1))=P892,($B$888*3+$B$890+YEAR($I$1))=P892,($B$888*4+$B$890+YEAR($I$1))=P892,($B$888*5+$B$890+YEAR($I$1))=P892),$G$895*$I$895,0)</f>
        <v>0</v>
      </c>
      <c r="Q895" s="156">
        <f t="shared" si="262"/>
        <v>0</v>
      </c>
      <c r="R895" s="156">
        <f t="shared" si="262"/>
        <v>0</v>
      </c>
      <c r="S895" s="156">
        <f t="shared" si="262"/>
        <v>0</v>
      </c>
      <c r="T895" s="156">
        <f t="shared" si="262"/>
        <v>0</v>
      </c>
      <c r="U895" s="156">
        <f t="shared" si="262"/>
        <v>0</v>
      </c>
      <c r="V895" s="156">
        <f t="shared" si="262"/>
        <v>0</v>
      </c>
      <c r="W895" s="156">
        <f t="shared" si="262"/>
        <v>0</v>
      </c>
      <c r="X895" s="156">
        <f t="shared" si="262"/>
        <v>0</v>
      </c>
      <c r="Y895" s="156">
        <f t="shared" si="262"/>
        <v>0</v>
      </c>
      <c r="Z895" s="156">
        <f t="shared" si="262"/>
        <v>0</v>
      </c>
      <c r="AA895" s="156">
        <f t="shared" si="262"/>
        <v>0</v>
      </c>
      <c r="AB895" s="156">
        <f t="shared" si="262"/>
        <v>0</v>
      </c>
      <c r="AC895" s="156">
        <f t="shared" si="262"/>
        <v>0</v>
      </c>
      <c r="AD895" s="156">
        <f t="shared" si="262"/>
        <v>0</v>
      </c>
      <c r="AE895" s="156">
        <f t="shared" si="262"/>
        <v>0</v>
      </c>
      <c r="AF895" s="156">
        <f t="shared" si="262"/>
        <v>0</v>
      </c>
      <c r="AG895" s="156">
        <f t="shared" si="262"/>
        <v>0</v>
      </c>
      <c r="AH895" s="156">
        <f t="shared" si="262"/>
        <v>0</v>
      </c>
      <c r="AI895" s="156">
        <f t="shared" si="262"/>
        <v>0</v>
      </c>
      <c r="AJ895" s="156">
        <f>SUM(P895:AI895)</f>
        <v>0</v>
      </c>
      <c r="AK895" s="183">
        <f>IF((AJ895-AJ894)&lt;0,0,(AJ895-AJ894))</f>
        <v>0</v>
      </c>
      <c r="AL895" s="183"/>
      <c r="AM895" s="183"/>
      <c r="AN895" s="183"/>
      <c r="AO895" s="183"/>
    </row>
    <row r="896" spans="1:41" ht="13.15" customHeight="1" thickBot="1"/>
    <row r="897" spans="1:41" ht="14.45" thickBot="1">
      <c r="A897" s="640" t="s">
        <v>513</v>
      </c>
      <c r="B897" s="641"/>
      <c r="C897" s="641"/>
      <c r="D897" s="641"/>
      <c r="E897" s="641"/>
      <c r="F897" s="641"/>
      <c r="G897" s="641"/>
      <c r="H897" s="641"/>
      <c r="I897" s="641"/>
      <c r="J897" s="641"/>
      <c r="K897" s="641"/>
      <c r="L897" s="641"/>
      <c r="M897" s="641"/>
      <c r="N897" s="642"/>
    </row>
    <row r="898" spans="1:41" ht="15">
      <c r="A898" s="164" t="s">
        <v>351</v>
      </c>
      <c r="B898" s="450">
        <v>11</v>
      </c>
      <c r="C898" s="165"/>
      <c r="D898" s="662" t="s">
        <v>272</v>
      </c>
      <c r="E898" s="663"/>
      <c r="F898" s="649"/>
      <c r="G898" s="650"/>
      <c r="H898" s="650"/>
      <c r="I898" s="650"/>
      <c r="J898" s="650"/>
      <c r="K898" s="650"/>
      <c r="L898" s="650"/>
      <c r="M898" s="650"/>
      <c r="N898" s="651"/>
    </row>
    <row r="899" spans="1:41" ht="15.6" thickBot="1">
      <c r="A899" s="163" t="s">
        <v>353</v>
      </c>
      <c r="B899" s="451">
        <v>2002</v>
      </c>
      <c r="C899" s="162"/>
      <c r="D899" s="664"/>
      <c r="E899" s="665"/>
      <c r="F899" s="652"/>
      <c r="G899" s="653"/>
      <c r="H899" s="653"/>
      <c r="I899" s="653"/>
      <c r="J899" s="653"/>
      <c r="K899" s="653"/>
      <c r="L899" s="653"/>
      <c r="M899" s="653"/>
      <c r="N899" s="654"/>
    </row>
    <row r="900" spans="1:41" ht="15.6" thickBot="1">
      <c r="A900" s="171" t="s">
        <v>355</v>
      </c>
      <c r="B900" s="172">
        <f>IF(B898-((YEAR(I1))-B899)&gt;0,(B898-((YEAR(I1))-B899)),0)</f>
        <v>3</v>
      </c>
      <c r="C900" s="173"/>
      <c r="D900" s="666"/>
      <c r="E900" s="667"/>
      <c r="F900" s="643"/>
      <c r="G900" s="644"/>
      <c r="H900" s="644"/>
      <c r="I900" s="644"/>
      <c r="J900" s="644"/>
      <c r="K900" s="644"/>
      <c r="L900" s="644"/>
      <c r="M900" s="644"/>
      <c r="N900" s="645"/>
      <c r="O900" s="640" t="str">
        <f>A897</f>
        <v>Exterior-Other 7 (Specify)</v>
      </c>
      <c r="P900" s="641"/>
      <c r="Q900" s="641"/>
      <c r="R900" s="641"/>
      <c r="S900" s="641"/>
      <c r="T900" s="641"/>
      <c r="U900" s="641"/>
      <c r="V900" s="641"/>
      <c r="W900" s="641"/>
      <c r="X900" s="641"/>
      <c r="Y900" s="642"/>
      <c r="Z900" s="640" t="str">
        <f>A897</f>
        <v>Exterior-Other 7 (Specify)</v>
      </c>
      <c r="AA900" s="641"/>
      <c r="AB900" s="641"/>
      <c r="AC900" s="641"/>
      <c r="AD900" s="641"/>
      <c r="AE900" s="641"/>
      <c r="AF900" s="641"/>
      <c r="AG900" s="641"/>
      <c r="AH900" s="641"/>
      <c r="AI900" s="641"/>
      <c r="AJ900" s="642"/>
    </row>
    <row r="901" spans="1:41">
      <c r="A901" s="646" t="s">
        <v>357</v>
      </c>
      <c r="B901" s="647"/>
      <c r="C901" s="647"/>
      <c r="D901" s="636"/>
      <c r="E901" s="636"/>
      <c r="F901" s="636"/>
      <c r="G901" s="636" t="s">
        <v>358</v>
      </c>
      <c r="H901" s="636" t="s">
        <v>359</v>
      </c>
      <c r="I901" s="636" t="s">
        <v>360</v>
      </c>
      <c r="J901" s="636" t="s">
        <v>361</v>
      </c>
      <c r="K901" s="636" t="s">
        <v>362</v>
      </c>
      <c r="L901" s="636" t="s">
        <v>363</v>
      </c>
      <c r="M901" s="636" t="s">
        <v>364</v>
      </c>
      <c r="N901" s="638" t="s">
        <v>365</v>
      </c>
      <c r="O901" s="672" t="s">
        <v>366</v>
      </c>
      <c r="P901" s="167" t="s">
        <v>367</v>
      </c>
      <c r="Q901" s="167" t="s">
        <v>368</v>
      </c>
      <c r="R901" s="167" t="s">
        <v>369</v>
      </c>
      <c r="S901" s="167" t="s">
        <v>370</v>
      </c>
      <c r="T901" s="167" t="s">
        <v>371</v>
      </c>
      <c r="U901" s="167" t="s">
        <v>372</v>
      </c>
      <c r="V901" s="167" t="s">
        <v>373</v>
      </c>
      <c r="W901" s="167" t="s">
        <v>374</v>
      </c>
      <c r="X901" s="167" t="s">
        <v>375</v>
      </c>
      <c r="Y901" s="168" t="s">
        <v>376</v>
      </c>
      <c r="Z901" s="178" t="s">
        <v>377</v>
      </c>
      <c r="AA901" s="179" t="s">
        <v>378</v>
      </c>
      <c r="AB901" s="179" t="s">
        <v>379</v>
      </c>
      <c r="AC901" s="179" t="s">
        <v>380</v>
      </c>
      <c r="AD901" s="179" t="s">
        <v>381</v>
      </c>
      <c r="AE901" s="179" t="s">
        <v>382</v>
      </c>
      <c r="AF901" s="179" t="s">
        <v>383</v>
      </c>
      <c r="AG901" s="179" t="s">
        <v>384</v>
      </c>
      <c r="AH901" s="179" t="s">
        <v>385</v>
      </c>
      <c r="AI901" s="180" t="s">
        <v>386</v>
      </c>
      <c r="AJ901" s="674" t="s">
        <v>387</v>
      </c>
    </row>
    <row r="902" spans="1:41">
      <c r="A902" s="648"/>
      <c r="B902" s="637"/>
      <c r="C902" s="637"/>
      <c r="D902" s="637"/>
      <c r="E902" s="637"/>
      <c r="F902" s="637"/>
      <c r="G902" s="637"/>
      <c r="H902" s="637"/>
      <c r="I902" s="637"/>
      <c r="J902" s="637"/>
      <c r="K902" s="637"/>
      <c r="L902" s="637"/>
      <c r="M902" s="637"/>
      <c r="N902" s="639"/>
      <c r="O902" s="673"/>
      <c r="P902" s="166">
        <f>YEAR($I$1)+1</f>
        <v>2011</v>
      </c>
      <c r="Q902" s="166">
        <f>YEAR($I$1)+2</f>
        <v>2012</v>
      </c>
      <c r="R902" s="166">
        <f>YEAR($I$1)+3</f>
        <v>2013</v>
      </c>
      <c r="S902" s="166">
        <f>YEAR($I$1)+4</f>
        <v>2014</v>
      </c>
      <c r="T902" s="166">
        <f>YEAR($I$1)+5</f>
        <v>2015</v>
      </c>
      <c r="U902" s="166">
        <f>YEAR($I$1)+6</f>
        <v>2016</v>
      </c>
      <c r="V902" s="166">
        <f>YEAR($I$1)+7</f>
        <v>2017</v>
      </c>
      <c r="W902" s="166">
        <f>YEAR($I$1)+8</f>
        <v>2018</v>
      </c>
      <c r="X902" s="166">
        <f>YEAR($I$1)+9</f>
        <v>2019</v>
      </c>
      <c r="Y902" s="169">
        <f>YEAR($I$1)+10</f>
        <v>2020</v>
      </c>
      <c r="Z902" s="174">
        <f>YEAR($I$1)+11</f>
        <v>2021</v>
      </c>
      <c r="AA902" s="166">
        <f>YEAR($I$1)+12</f>
        <v>2022</v>
      </c>
      <c r="AB902" s="166">
        <f>YEAR($I$1)+13</f>
        <v>2023</v>
      </c>
      <c r="AC902" s="166">
        <f>YEAR($I$1)+14</f>
        <v>2024</v>
      </c>
      <c r="AD902" s="166">
        <f>YEAR($I$1)+15</f>
        <v>2025</v>
      </c>
      <c r="AE902" s="166">
        <f>YEAR($I$1)+16</f>
        <v>2026</v>
      </c>
      <c r="AF902" s="166">
        <f>YEAR($I$1)+17</f>
        <v>2027</v>
      </c>
      <c r="AG902" s="166">
        <f>YEAR($I$1)+18</f>
        <v>2028</v>
      </c>
      <c r="AH902" s="166">
        <f>YEAR($I$1)+19</f>
        <v>2029</v>
      </c>
      <c r="AI902" s="175">
        <f>YEAR($I$1)+20</f>
        <v>2030</v>
      </c>
      <c r="AJ902" s="675"/>
    </row>
    <row r="903" spans="1:41" hidden="1">
      <c r="A903" s="623" t="str">
        <f>"Existing "&amp;A897</f>
        <v>Existing Exterior-Other 7 (Specify)</v>
      </c>
      <c r="B903" s="624"/>
      <c r="C903" s="624"/>
      <c r="D903" s="624"/>
      <c r="E903" s="624"/>
      <c r="F903" s="624"/>
      <c r="G903" s="170"/>
      <c r="H903" s="154"/>
      <c r="I903" s="155">
        <v>0</v>
      </c>
      <c r="J903" s="156">
        <f>G903*I903</f>
        <v>0</v>
      </c>
      <c r="K903" s="625" t="s">
        <v>390</v>
      </c>
      <c r="L903" s="626"/>
      <c r="M903" s="659" t="str">
        <f>IF(OR(ISERROR(B899+B898*(1-(Controls!$B$28))),(B899+B898*(1-(Controls!$B$28)))=0),"",IF((B899+B898*(1-(Controls!$B$28)))&lt;=StartInput!$F$25,"Replace","Evaluate"))</f>
        <v>Evaluate</v>
      </c>
      <c r="N903" s="631" t="s">
        <v>205</v>
      </c>
      <c r="O903" s="159">
        <f>IF($B$900=0,J903,0)</f>
        <v>0</v>
      </c>
      <c r="P903" s="156">
        <f t="shared" ref="P903:AI903" si="263">IF(OR(($B$900+YEAR($I$1))=P902,($B$898+$B$900+YEAR($I$1))=P902,($B$898*2+$B$900+YEAR($I$1))=P902,($B$898*3+$B$900+YEAR($I$1))=P902,($B$898*4+$B$900+YEAR($I$1))=P902,($B$898*5+$B$900+YEAR($I$1))=P902),$G$903*$I$903,0)</f>
        <v>0</v>
      </c>
      <c r="Q903" s="156">
        <f t="shared" si="263"/>
        <v>0</v>
      </c>
      <c r="R903" s="156">
        <f t="shared" si="263"/>
        <v>0</v>
      </c>
      <c r="S903" s="156">
        <f t="shared" si="263"/>
        <v>0</v>
      </c>
      <c r="T903" s="156">
        <f t="shared" si="263"/>
        <v>0</v>
      </c>
      <c r="U903" s="156">
        <f t="shared" si="263"/>
        <v>0</v>
      </c>
      <c r="V903" s="156">
        <f t="shared" si="263"/>
        <v>0</v>
      </c>
      <c r="W903" s="156">
        <f t="shared" si="263"/>
        <v>0</v>
      </c>
      <c r="X903" s="156">
        <f t="shared" si="263"/>
        <v>0</v>
      </c>
      <c r="Y903" s="156">
        <f t="shared" si="263"/>
        <v>0</v>
      </c>
      <c r="Z903" s="156">
        <f t="shared" si="263"/>
        <v>0</v>
      </c>
      <c r="AA903" s="156">
        <f t="shared" si="263"/>
        <v>0</v>
      </c>
      <c r="AB903" s="156">
        <f t="shared" si="263"/>
        <v>0</v>
      </c>
      <c r="AC903" s="156">
        <f t="shared" si="263"/>
        <v>0</v>
      </c>
      <c r="AD903" s="156">
        <f t="shared" si="263"/>
        <v>0</v>
      </c>
      <c r="AE903" s="156">
        <f t="shared" si="263"/>
        <v>0</v>
      </c>
      <c r="AF903" s="156">
        <f t="shared" si="263"/>
        <v>0</v>
      </c>
      <c r="AG903" s="156">
        <f t="shared" si="263"/>
        <v>0</v>
      </c>
      <c r="AH903" s="156">
        <f t="shared" si="263"/>
        <v>0</v>
      </c>
      <c r="AI903" s="156">
        <f t="shared" si="263"/>
        <v>0</v>
      </c>
      <c r="AJ903" s="156">
        <f>SUM(P903:AI903)</f>
        <v>0</v>
      </c>
    </row>
    <row r="904" spans="1:41">
      <c r="A904" s="623" t="str">
        <f>"Standard "&amp;A897</f>
        <v>Standard Exterior-Other 7 (Specify)</v>
      </c>
      <c r="B904" s="624"/>
      <c r="C904" s="624"/>
      <c r="D904" s="624"/>
      <c r="E904" s="624"/>
      <c r="F904" s="624"/>
      <c r="G904" s="452">
        <v>0</v>
      </c>
      <c r="H904" s="459"/>
      <c r="I904" s="454">
        <v>0</v>
      </c>
      <c r="J904" s="156">
        <f>G904*I904</f>
        <v>0</v>
      </c>
      <c r="K904" s="627"/>
      <c r="L904" s="628"/>
      <c r="M904" s="660"/>
      <c r="N904" s="632"/>
      <c r="O904" s="159">
        <f>IF($B$900=0,J904,0)</f>
        <v>0</v>
      </c>
      <c r="P904" s="156">
        <f t="shared" ref="P904:AI904" si="264">IF(OR(($B$900+YEAR($I$1))=P902,($B$898+$B$900+YEAR($I$1))=P902,($B$898*2+$B$900+YEAR($I$1))=P902,($B$898*3+$B$900+YEAR($I$1))=P902,($B$898*4+$B$900+YEAR($I$1))=P902,($B$898*5+$B$900+YEAR($I$1))=P902),$G$904*$I$904,0)</f>
        <v>0</v>
      </c>
      <c r="Q904" s="156">
        <f t="shared" si="264"/>
        <v>0</v>
      </c>
      <c r="R904" s="156">
        <f t="shared" si="264"/>
        <v>0</v>
      </c>
      <c r="S904" s="156">
        <f t="shared" si="264"/>
        <v>0</v>
      </c>
      <c r="T904" s="156">
        <f t="shared" si="264"/>
        <v>0</v>
      </c>
      <c r="U904" s="156">
        <f t="shared" si="264"/>
        <v>0</v>
      </c>
      <c r="V904" s="156">
        <f t="shared" si="264"/>
        <v>0</v>
      </c>
      <c r="W904" s="156">
        <f t="shared" si="264"/>
        <v>0</v>
      </c>
      <c r="X904" s="156">
        <f t="shared" si="264"/>
        <v>0</v>
      </c>
      <c r="Y904" s="156">
        <f t="shared" si="264"/>
        <v>0</v>
      </c>
      <c r="Z904" s="156">
        <f t="shared" si="264"/>
        <v>0</v>
      </c>
      <c r="AA904" s="156">
        <f t="shared" si="264"/>
        <v>0</v>
      </c>
      <c r="AB904" s="156">
        <f t="shared" si="264"/>
        <v>0</v>
      </c>
      <c r="AC904" s="156">
        <f t="shared" si="264"/>
        <v>0</v>
      </c>
      <c r="AD904" s="156">
        <f t="shared" si="264"/>
        <v>0</v>
      </c>
      <c r="AE904" s="156">
        <f t="shared" si="264"/>
        <v>0</v>
      </c>
      <c r="AF904" s="156">
        <f t="shared" si="264"/>
        <v>0</v>
      </c>
      <c r="AG904" s="156">
        <f t="shared" si="264"/>
        <v>0</v>
      </c>
      <c r="AH904" s="156">
        <f t="shared" si="264"/>
        <v>0</v>
      </c>
      <c r="AI904" s="156">
        <f t="shared" si="264"/>
        <v>0</v>
      </c>
      <c r="AJ904" s="156">
        <f>SUM(P904:AI904)</f>
        <v>0</v>
      </c>
      <c r="AK904" s="148" t="s">
        <v>391</v>
      </c>
    </row>
    <row r="905" spans="1:41" ht="14.45" thickBot="1">
      <c r="A905" s="634" t="str">
        <f>"Green Replacement "&amp;A897</f>
        <v>Green Replacement Exterior-Other 7 (Specify)</v>
      </c>
      <c r="B905" s="635"/>
      <c r="C905" s="635"/>
      <c r="D905" s="635"/>
      <c r="E905" s="635"/>
      <c r="F905" s="635"/>
      <c r="G905" s="202">
        <f>G904</f>
        <v>0</v>
      </c>
      <c r="H905" s="204">
        <f>H904</f>
        <v>0</v>
      </c>
      <c r="I905" s="455">
        <v>0</v>
      </c>
      <c r="J905" s="161">
        <f>G905*I905</f>
        <v>0</v>
      </c>
      <c r="K905" s="629"/>
      <c r="L905" s="630"/>
      <c r="M905" s="661"/>
      <c r="N905" s="633"/>
      <c r="O905" s="159">
        <f>IF($B$900=0,J905,0)</f>
        <v>0</v>
      </c>
      <c r="P905" s="156">
        <f t="shared" ref="P905:AI905" si="265">IF(OR(($B$900+YEAR($I$1))=P902,($B$898+$B$900+YEAR($I$1))=P902,($B$898*2+$B$900+YEAR($I$1))=P902,($B$898*3+$B$900+YEAR($I$1))=P902,($B$898*4+$B$900+YEAR($I$1))=P902,($B$898*5+$B$900+YEAR($I$1))=P902),$G$905*$I$905,0)</f>
        <v>0</v>
      </c>
      <c r="Q905" s="156">
        <f t="shared" si="265"/>
        <v>0</v>
      </c>
      <c r="R905" s="156">
        <f t="shared" si="265"/>
        <v>0</v>
      </c>
      <c r="S905" s="156">
        <f t="shared" si="265"/>
        <v>0</v>
      </c>
      <c r="T905" s="156">
        <f t="shared" si="265"/>
        <v>0</v>
      </c>
      <c r="U905" s="156">
        <f t="shared" si="265"/>
        <v>0</v>
      </c>
      <c r="V905" s="156">
        <f t="shared" si="265"/>
        <v>0</v>
      </c>
      <c r="W905" s="156">
        <f t="shared" si="265"/>
        <v>0</v>
      </c>
      <c r="X905" s="156">
        <f t="shared" si="265"/>
        <v>0</v>
      </c>
      <c r="Y905" s="156">
        <f t="shared" si="265"/>
        <v>0</v>
      </c>
      <c r="Z905" s="156">
        <f t="shared" si="265"/>
        <v>0</v>
      </c>
      <c r="AA905" s="156">
        <f t="shared" si="265"/>
        <v>0</v>
      </c>
      <c r="AB905" s="156">
        <f t="shared" si="265"/>
        <v>0</v>
      </c>
      <c r="AC905" s="156">
        <f t="shared" si="265"/>
        <v>0</v>
      </c>
      <c r="AD905" s="156">
        <f t="shared" si="265"/>
        <v>0</v>
      </c>
      <c r="AE905" s="156">
        <f t="shared" si="265"/>
        <v>0</v>
      </c>
      <c r="AF905" s="156">
        <f t="shared" si="265"/>
        <v>0</v>
      </c>
      <c r="AG905" s="156">
        <f t="shared" si="265"/>
        <v>0</v>
      </c>
      <c r="AH905" s="156">
        <f t="shared" si="265"/>
        <v>0</v>
      </c>
      <c r="AI905" s="156">
        <f t="shared" si="265"/>
        <v>0</v>
      </c>
      <c r="AJ905" s="156">
        <f>SUM(P905:AI905)</f>
        <v>0</v>
      </c>
      <c r="AK905" s="183">
        <f>IF((AJ905-AJ904)&lt;0,0,(AJ905-AJ904))</f>
        <v>0</v>
      </c>
      <c r="AL905" s="183"/>
      <c r="AM905" s="183"/>
      <c r="AN905" s="183"/>
      <c r="AO905" s="183"/>
    </row>
    <row r="906" spans="1:41" ht="13.15" customHeight="1" thickBot="1"/>
    <row r="907" spans="1:41" ht="14.45" thickBot="1">
      <c r="A907" s="640" t="s">
        <v>514</v>
      </c>
      <c r="B907" s="641"/>
      <c r="C907" s="641"/>
      <c r="D907" s="641"/>
      <c r="E907" s="641"/>
      <c r="F907" s="641"/>
      <c r="G907" s="641"/>
      <c r="H907" s="641"/>
      <c r="I907" s="641"/>
      <c r="J907" s="641"/>
      <c r="K907" s="641"/>
      <c r="L907" s="641"/>
      <c r="M907" s="641"/>
      <c r="N907" s="642"/>
    </row>
    <row r="908" spans="1:41" ht="15">
      <c r="A908" s="164" t="s">
        <v>351</v>
      </c>
      <c r="B908" s="450">
        <v>12</v>
      </c>
      <c r="C908" s="165"/>
      <c r="D908" s="662" t="s">
        <v>272</v>
      </c>
      <c r="E908" s="663"/>
      <c r="F908" s="649"/>
      <c r="G908" s="650"/>
      <c r="H908" s="650"/>
      <c r="I908" s="650"/>
      <c r="J908" s="650"/>
      <c r="K908" s="650"/>
      <c r="L908" s="650"/>
      <c r="M908" s="650"/>
      <c r="N908" s="651"/>
    </row>
    <row r="909" spans="1:41" ht="15.6" thickBot="1">
      <c r="A909" s="163" t="s">
        <v>353</v>
      </c>
      <c r="B909" s="451">
        <v>2002</v>
      </c>
      <c r="C909" s="162"/>
      <c r="D909" s="664"/>
      <c r="E909" s="665"/>
      <c r="F909" s="652"/>
      <c r="G909" s="653"/>
      <c r="H909" s="653"/>
      <c r="I909" s="653"/>
      <c r="J909" s="653"/>
      <c r="K909" s="653"/>
      <c r="L909" s="653"/>
      <c r="M909" s="653"/>
      <c r="N909" s="654"/>
    </row>
    <row r="910" spans="1:41" ht="15.6" thickBot="1">
      <c r="A910" s="171" t="s">
        <v>355</v>
      </c>
      <c r="B910" s="172">
        <f>IF(B908-((YEAR(I1))-B909)&gt;0,(B908-((YEAR(I1))-B909)),0)</f>
        <v>4</v>
      </c>
      <c r="C910" s="173"/>
      <c r="D910" s="666"/>
      <c r="E910" s="667"/>
      <c r="F910" s="643"/>
      <c r="G910" s="644"/>
      <c r="H910" s="644"/>
      <c r="I910" s="644"/>
      <c r="J910" s="644"/>
      <c r="K910" s="644"/>
      <c r="L910" s="644"/>
      <c r="M910" s="644"/>
      <c r="N910" s="645"/>
      <c r="O910" s="640" t="str">
        <f>A907</f>
        <v>Exterior-Other 8 (Specify)</v>
      </c>
      <c r="P910" s="641"/>
      <c r="Q910" s="641"/>
      <c r="R910" s="641"/>
      <c r="S910" s="641"/>
      <c r="T910" s="641"/>
      <c r="U910" s="641"/>
      <c r="V910" s="641"/>
      <c r="W910" s="641"/>
      <c r="X910" s="641"/>
      <c r="Y910" s="642"/>
      <c r="Z910" s="640" t="str">
        <f>A907</f>
        <v>Exterior-Other 8 (Specify)</v>
      </c>
      <c r="AA910" s="641"/>
      <c r="AB910" s="641"/>
      <c r="AC910" s="641"/>
      <c r="AD910" s="641"/>
      <c r="AE910" s="641"/>
      <c r="AF910" s="641"/>
      <c r="AG910" s="641"/>
      <c r="AH910" s="641"/>
      <c r="AI910" s="641"/>
      <c r="AJ910" s="642"/>
    </row>
    <row r="911" spans="1:41">
      <c r="A911" s="646" t="s">
        <v>357</v>
      </c>
      <c r="B911" s="647"/>
      <c r="C911" s="647"/>
      <c r="D911" s="636"/>
      <c r="E911" s="636"/>
      <c r="F911" s="636"/>
      <c r="G911" s="636" t="s">
        <v>358</v>
      </c>
      <c r="H911" s="636" t="s">
        <v>359</v>
      </c>
      <c r="I911" s="636" t="s">
        <v>360</v>
      </c>
      <c r="J911" s="636" t="s">
        <v>361</v>
      </c>
      <c r="K911" s="636" t="s">
        <v>362</v>
      </c>
      <c r="L911" s="636" t="s">
        <v>363</v>
      </c>
      <c r="M911" s="636" t="s">
        <v>364</v>
      </c>
      <c r="N911" s="638" t="s">
        <v>365</v>
      </c>
      <c r="O911" s="672" t="s">
        <v>366</v>
      </c>
      <c r="P911" s="167" t="s">
        <v>367</v>
      </c>
      <c r="Q911" s="167" t="s">
        <v>368</v>
      </c>
      <c r="R911" s="167" t="s">
        <v>369</v>
      </c>
      <c r="S911" s="167" t="s">
        <v>370</v>
      </c>
      <c r="T911" s="167" t="s">
        <v>371</v>
      </c>
      <c r="U911" s="167" t="s">
        <v>372</v>
      </c>
      <c r="V911" s="167" t="s">
        <v>373</v>
      </c>
      <c r="W911" s="167" t="s">
        <v>374</v>
      </c>
      <c r="X911" s="167" t="s">
        <v>375</v>
      </c>
      <c r="Y911" s="168" t="s">
        <v>376</v>
      </c>
      <c r="Z911" s="178" t="s">
        <v>377</v>
      </c>
      <c r="AA911" s="179" t="s">
        <v>378</v>
      </c>
      <c r="AB911" s="179" t="s">
        <v>379</v>
      </c>
      <c r="AC911" s="179" t="s">
        <v>380</v>
      </c>
      <c r="AD911" s="179" t="s">
        <v>381</v>
      </c>
      <c r="AE911" s="179" t="s">
        <v>382</v>
      </c>
      <c r="AF911" s="179" t="s">
        <v>383</v>
      </c>
      <c r="AG911" s="179" t="s">
        <v>384</v>
      </c>
      <c r="AH911" s="179" t="s">
        <v>385</v>
      </c>
      <c r="AI911" s="180" t="s">
        <v>386</v>
      </c>
      <c r="AJ911" s="674" t="s">
        <v>387</v>
      </c>
    </row>
    <row r="912" spans="1:41">
      <c r="A912" s="648"/>
      <c r="B912" s="637"/>
      <c r="C912" s="637"/>
      <c r="D912" s="637"/>
      <c r="E912" s="637"/>
      <c r="F912" s="637"/>
      <c r="G912" s="637"/>
      <c r="H912" s="637"/>
      <c r="I912" s="637"/>
      <c r="J912" s="637"/>
      <c r="K912" s="637"/>
      <c r="L912" s="637"/>
      <c r="M912" s="637"/>
      <c r="N912" s="639"/>
      <c r="O912" s="673"/>
      <c r="P912" s="166">
        <f>YEAR($I$1)+1</f>
        <v>2011</v>
      </c>
      <c r="Q912" s="166">
        <f>YEAR($I$1)+2</f>
        <v>2012</v>
      </c>
      <c r="R912" s="166">
        <f>YEAR($I$1)+3</f>
        <v>2013</v>
      </c>
      <c r="S912" s="166">
        <f>YEAR($I$1)+4</f>
        <v>2014</v>
      </c>
      <c r="T912" s="166">
        <f>YEAR($I$1)+5</f>
        <v>2015</v>
      </c>
      <c r="U912" s="166">
        <f>YEAR($I$1)+6</f>
        <v>2016</v>
      </c>
      <c r="V912" s="166">
        <f>YEAR($I$1)+7</f>
        <v>2017</v>
      </c>
      <c r="W912" s="166">
        <f>YEAR($I$1)+8</f>
        <v>2018</v>
      </c>
      <c r="X912" s="166">
        <f>YEAR($I$1)+9</f>
        <v>2019</v>
      </c>
      <c r="Y912" s="169">
        <f>YEAR($I$1)+10</f>
        <v>2020</v>
      </c>
      <c r="Z912" s="174">
        <f>YEAR($I$1)+11</f>
        <v>2021</v>
      </c>
      <c r="AA912" s="166">
        <f>YEAR($I$1)+12</f>
        <v>2022</v>
      </c>
      <c r="AB912" s="166">
        <f>YEAR($I$1)+13</f>
        <v>2023</v>
      </c>
      <c r="AC912" s="166">
        <f>YEAR($I$1)+14</f>
        <v>2024</v>
      </c>
      <c r="AD912" s="166">
        <f>YEAR($I$1)+15</f>
        <v>2025</v>
      </c>
      <c r="AE912" s="166">
        <f>YEAR($I$1)+16</f>
        <v>2026</v>
      </c>
      <c r="AF912" s="166">
        <f>YEAR($I$1)+17</f>
        <v>2027</v>
      </c>
      <c r="AG912" s="166">
        <f>YEAR($I$1)+18</f>
        <v>2028</v>
      </c>
      <c r="AH912" s="166">
        <f>YEAR($I$1)+19</f>
        <v>2029</v>
      </c>
      <c r="AI912" s="175">
        <f>YEAR($I$1)+20</f>
        <v>2030</v>
      </c>
      <c r="AJ912" s="675"/>
    </row>
    <row r="913" spans="1:41" hidden="1">
      <c r="A913" s="623" t="str">
        <f>"Existing "&amp;A907</f>
        <v>Existing Exterior-Other 8 (Specify)</v>
      </c>
      <c r="B913" s="624"/>
      <c r="C913" s="624"/>
      <c r="D913" s="624"/>
      <c r="E913" s="624"/>
      <c r="F913" s="624"/>
      <c r="G913" s="170"/>
      <c r="H913" s="154"/>
      <c r="I913" s="155">
        <v>0</v>
      </c>
      <c r="J913" s="156">
        <f>G913*I913</f>
        <v>0</v>
      </c>
      <c r="K913" s="625" t="s">
        <v>390</v>
      </c>
      <c r="L913" s="626"/>
      <c r="M913" s="659" t="str">
        <f>IF(OR(ISERROR(B909+B908*(1-(Controls!$B$28))),(B909+B908*(1-(Controls!$B$28)))=0),"",IF((B909+B908*(1-(Controls!$B$28)))&lt;=StartInput!$F$25,"Replace","Evaluate"))</f>
        <v>Evaluate</v>
      </c>
      <c r="N913" s="631" t="s">
        <v>205</v>
      </c>
      <c r="O913" s="159">
        <f>IF($B$910=0,J913,0)</f>
        <v>0</v>
      </c>
      <c r="P913" s="156">
        <f t="shared" ref="P913:AI913" si="266">IF(OR(($B$910+YEAR($I$1))=P912,($B$908+$B$910+YEAR($I$1))=P912,($B$908*2+$B$910+YEAR($I$1))=P912,($B$908*3+$B$910+YEAR($I$1))=P912,($B$908*4+$B$910+YEAR($I$1))=P912,($B$908*5+$B$910+YEAR($I$1))=P912),$G$913*$I$913,0)</f>
        <v>0</v>
      </c>
      <c r="Q913" s="156">
        <f t="shared" si="266"/>
        <v>0</v>
      </c>
      <c r="R913" s="156">
        <f t="shared" si="266"/>
        <v>0</v>
      </c>
      <c r="S913" s="156">
        <f t="shared" si="266"/>
        <v>0</v>
      </c>
      <c r="T913" s="156">
        <f t="shared" si="266"/>
        <v>0</v>
      </c>
      <c r="U913" s="156">
        <f t="shared" si="266"/>
        <v>0</v>
      </c>
      <c r="V913" s="156">
        <f t="shared" si="266"/>
        <v>0</v>
      </c>
      <c r="W913" s="156">
        <f t="shared" si="266"/>
        <v>0</v>
      </c>
      <c r="X913" s="156">
        <f t="shared" si="266"/>
        <v>0</v>
      </c>
      <c r="Y913" s="156">
        <f t="shared" si="266"/>
        <v>0</v>
      </c>
      <c r="Z913" s="156">
        <f t="shared" si="266"/>
        <v>0</v>
      </c>
      <c r="AA913" s="156">
        <f t="shared" si="266"/>
        <v>0</v>
      </c>
      <c r="AB913" s="156">
        <f t="shared" si="266"/>
        <v>0</v>
      </c>
      <c r="AC913" s="156">
        <f t="shared" si="266"/>
        <v>0</v>
      </c>
      <c r="AD913" s="156">
        <f t="shared" si="266"/>
        <v>0</v>
      </c>
      <c r="AE913" s="156">
        <f t="shared" si="266"/>
        <v>0</v>
      </c>
      <c r="AF913" s="156">
        <f t="shared" si="266"/>
        <v>0</v>
      </c>
      <c r="AG913" s="156">
        <f t="shared" si="266"/>
        <v>0</v>
      </c>
      <c r="AH913" s="156">
        <f t="shared" si="266"/>
        <v>0</v>
      </c>
      <c r="AI913" s="156">
        <f t="shared" si="266"/>
        <v>0</v>
      </c>
      <c r="AJ913" s="156">
        <f>SUM(P913:AI913)</f>
        <v>0</v>
      </c>
    </row>
    <row r="914" spans="1:41">
      <c r="A914" s="623" t="str">
        <f>"Standard "&amp;A907</f>
        <v>Standard Exterior-Other 8 (Specify)</v>
      </c>
      <c r="B914" s="624"/>
      <c r="C914" s="624"/>
      <c r="D914" s="624"/>
      <c r="E914" s="624"/>
      <c r="F914" s="624"/>
      <c r="G914" s="452">
        <v>0</v>
      </c>
      <c r="H914" s="459"/>
      <c r="I914" s="454">
        <v>0</v>
      </c>
      <c r="J914" s="156">
        <f>G914*I914</f>
        <v>0</v>
      </c>
      <c r="K914" s="627"/>
      <c r="L914" s="628"/>
      <c r="M914" s="660"/>
      <c r="N914" s="632"/>
      <c r="O914" s="159">
        <f>IF($B$910=0,J914,0)</f>
        <v>0</v>
      </c>
      <c r="P914" s="156">
        <f t="shared" ref="P914:AI914" si="267">IF(OR(($B$910+YEAR($I$1))=P912,($B$908+$B$910+YEAR($I$1))=P912,($B$908*2+$B$910+YEAR($I$1))=P912,($B$908*3+$B$910+YEAR($I$1))=P912,($B$908*4+$B$910+YEAR($I$1))=P912,($B$908*5+$B$910+YEAR($I$1))=P912),$G$914*$I$914,0)</f>
        <v>0</v>
      </c>
      <c r="Q914" s="156">
        <f t="shared" si="267"/>
        <v>0</v>
      </c>
      <c r="R914" s="156">
        <f t="shared" si="267"/>
        <v>0</v>
      </c>
      <c r="S914" s="156">
        <f t="shared" si="267"/>
        <v>0</v>
      </c>
      <c r="T914" s="156">
        <f t="shared" si="267"/>
        <v>0</v>
      </c>
      <c r="U914" s="156">
        <f t="shared" si="267"/>
        <v>0</v>
      </c>
      <c r="V914" s="156">
        <f t="shared" si="267"/>
        <v>0</v>
      </c>
      <c r="W914" s="156">
        <f t="shared" si="267"/>
        <v>0</v>
      </c>
      <c r="X914" s="156">
        <f t="shared" si="267"/>
        <v>0</v>
      </c>
      <c r="Y914" s="156">
        <f t="shared" si="267"/>
        <v>0</v>
      </c>
      <c r="Z914" s="156">
        <f t="shared" si="267"/>
        <v>0</v>
      </c>
      <c r="AA914" s="156">
        <f t="shared" si="267"/>
        <v>0</v>
      </c>
      <c r="AB914" s="156">
        <f t="shared" si="267"/>
        <v>0</v>
      </c>
      <c r="AC914" s="156">
        <f t="shared" si="267"/>
        <v>0</v>
      </c>
      <c r="AD914" s="156">
        <f t="shared" si="267"/>
        <v>0</v>
      </c>
      <c r="AE914" s="156">
        <f t="shared" si="267"/>
        <v>0</v>
      </c>
      <c r="AF914" s="156">
        <f t="shared" si="267"/>
        <v>0</v>
      </c>
      <c r="AG914" s="156">
        <f t="shared" si="267"/>
        <v>0</v>
      </c>
      <c r="AH914" s="156">
        <f t="shared" si="267"/>
        <v>0</v>
      </c>
      <c r="AI914" s="156">
        <f t="shared" si="267"/>
        <v>0</v>
      </c>
      <c r="AJ914" s="156">
        <f>SUM(P914:AI914)</f>
        <v>0</v>
      </c>
      <c r="AK914" s="148" t="s">
        <v>391</v>
      </c>
    </row>
    <row r="915" spans="1:41" ht="14.45" thickBot="1">
      <c r="A915" s="634" t="str">
        <f>"Green Replacement "&amp;A907</f>
        <v>Green Replacement Exterior-Other 8 (Specify)</v>
      </c>
      <c r="B915" s="635"/>
      <c r="C915" s="635"/>
      <c r="D915" s="635"/>
      <c r="E915" s="635"/>
      <c r="F915" s="635"/>
      <c r="G915" s="202">
        <f>G914</f>
        <v>0</v>
      </c>
      <c r="H915" s="204">
        <f>H914</f>
        <v>0</v>
      </c>
      <c r="I915" s="455">
        <v>0</v>
      </c>
      <c r="J915" s="161">
        <f>G915*I915</f>
        <v>0</v>
      </c>
      <c r="K915" s="629"/>
      <c r="L915" s="630"/>
      <c r="M915" s="661"/>
      <c r="N915" s="633"/>
      <c r="O915" s="159">
        <f>IF($B$910=0,J915,0)</f>
        <v>0</v>
      </c>
      <c r="P915" s="156">
        <f t="shared" ref="P915:AI915" si="268">IF(OR(($B$910+YEAR($I$1))=P912,($B$908+$B$910+YEAR($I$1))=P912,($B$908*2+$B$910+YEAR($I$1))=P912,($B$908*3+$B$910+YEAR($I$1))=P912,($B$908*4+$B$910+YEAR($I$1))=P912,($B$908*5+$B$910+YEAR($I$1))=P912),$G$915*$I$915,0)</f>
        <v>0</v>
      </c>
      <c r="Q915" s="156">
        <f t="shared" si="268"/>
        <v>0</v>
      </c>
      <c r="R915" s="156">
        <f t="shared" si="268"/>
        <v>0</v>
      </c>
      <c r="S915" s="156">
        <f t="shared" si="268"/>
        <v>0</v>
      </c>
      <c r="T915" s="156">
        <f t="shared" si="268"/>
        <v>0</v>
      </c>
      <c r="U915" s="156">
        <f t="shared" si="268"/>
        <v>0</v>
      </c>
      <c r="V915" s="156">
        <f t="shared" si="268"/>
        <v>0</v>
      </c>
      <c r="W915" s="156">
        <f t="shared" si="268"/>
        <v>0</v>
      </c>
      <c r="X915" s="156">
        <f t="shared" si="268"/>
        <v>0</v>
      </c>
      <c r="Y915" s="156">
        <f t="shared" si="268"/>
        <v>0</v>
      </c>
      <c r="Z915" s="156">
        <f t="shared" si="268"/>
        <v>0</v>
      </c>
      <c r="AA915" s="156">
        <f t="shared" si="268"/>
        <v>0</v>
      </c>
      <c r="AB915" s="156">
        <f t="shared" si="268"/>
        <v>0</v>
      </c>
      <c r="AC915" s="156">
        <f t="shared" si="268"/>
        <v>0</v>
      </c>
      <c r="AD915" s="156">
        <f t="shared" si="268"/>
        <v>0</v>
      </c>
      <c r="AE915" s="156">
        <f t="shared" si="268"/>
        <v>0</v>
      </c>
      <c r="AF915" s="156">
        <f t="shared" si="268"/>
        <v>0</v>
      </c>
      <c r="AG915" s="156">
        <f t="shared" si="268"/>
        <v>0</v>
      </c>
      <c r="AH915" s="156">
        <f t="shared" si="268"/>
        <v>0</v>
      </c>
      <c r="AI915" s="156">
        <f t="shared" si="268"/>
        <v>0</v>
      </c>
      <c r="AJ915" s="156">
        <f>SUM(P915:AI915)</f>
        <v>0</v>
      </c>
      <c r="AK915" s="183">
        <f>IF((AJ915-AJ914)&lt;0,0,(AJ915-AJ914))</f>
        <v>0</v>
      </c>
      <c r="AL915" s="183"/>
      <c r="AM915" s="183"/>
      <c r="AN915" s="183"/>
      <c r="AO915" s="183"/>
    </row>
    <row r="916" spans="1:41" ht="13.15" customHeight="1" thickBot="1"/>
    <row r="917" spans="1:41" ht="14.45" thickBot="1">
      <c r="A917" s="640" t="s">
        <v>515</v>
      </c>
      <c r="B917" s="641"/>
      <c r="C917" s="641"/>
      <c r="D917" s="641"/>
      <c r="E917" s="641"/>
      <c r="F917" s="641"/>
      <c r="G917" s="641"/>
      <c r="H917" s="641"/>
      <c r="I917" s="641"/>
      <c r="J917" s="641"/>
      <c r="K917" s="641"/>
      <c r="L917" s="641"/>
      <c r="M917" s="641"/>
      <c r="N917" s="642"/>
    </row>
    <row r="918" spans="1:41" ht="15">
      <c r="A918" s="164" t="s">
        <v>351</v>
      </c>
      <c r="B918" s="450">
        <v>13</v>
      </c>
      <c r="C918" s="165"/>
      <c r="D918" s="662" t="s">
        <v>272</v>
      </c>
      <c r="E918" s="663"/>
      <c r="F918" s="649"/>
      <c r="G918" s="650"/>
      <c r="H918" s="650"/>
      <c r="I918" s="650"/>
      <c r="J918" s="650"/>
      <c r="K918" s="650"/>
      <c r="L918" s="650"/>
      <c r="M918" s="650"/>
      <c r="N918" s="651"/>
    </row>
    <row r="919" spans="1:41" ht="15.6" thickBot="1">
      <c r="A919" s="163" t="s">
        <v>353</v>
      </c>
      <c r="B919" s="451">
        <v>2002</v>
      </c>
      <c r="C919" s="162"/>
      <c r="D919" s="664"/>
      <c r="E919" s="665"/>
      <c r="F919" s="652"/>
      <c r="G919" s="653"/>
      <c r="H919" s="653"/>
      <c r="I919" s="653"/>
      <c r="J919" s="653"/>
      <c r="K919" s="653"/>
      <c r="L919" s="653"/>
      <c r="M919" s="653"/>
      <c r="N919" s="654"/>
    </row>
    <row r="920" spans="1:41" ht="15.6" thickBot="1">
      <c r="A920" s="171" t="s">
        <v>355</v>
      </c>
      <c r="B920" s="172">
        <f>IF(B918-((YEAR(I1))-B919)&gt;0,(B918-((YEAR(I1))-B919)),0)</f>
        <v>5</v>
      </c>
      <c r="C920" s="173"/>
      <c r="D920" s="666"/>
      <c r="E920" s="667"/>
      <c r="F920" s="643"/>
      <c r="G920" s="644"/>
      <c r="H920" s="644"/>
      <c r="I920" s="644"/>
      <c r="J920" s="644"/>
      <c r="K920" s="644"/>
      <c r="L920" s="644"/>
      <c r="M920" s="644"/>
      <c r="N920" s="645"/>
      <c r="O920" s="640" t="str">
        <f>A917</f>
        <v>Exterior-Other 9 (Specify)</v>
      </c>
      <c r="P920" s="641"/>
      <c r="Q920" s="641"/>
      <c r="R920" s="641"/>
      <c r="S920" s="641"/>
      <c r="T920" s="641"/>
      <c r="U920" s="641"/>
      <c r="V920" s="641"/>
      <c r="W920" s="641"/>
      <c r="X920" s="641"/>
      <c r="Y920" s="642"/>
      <c r="Z920" s="640" t="str">
        <f>A917</f>
        <v>Exterior-Other 9 (Specify)</v>
      </c>
      <c r="AA920" s="641"/>
      <c r="AB920" s="641"/>
      <c r="AC920" s="641"/>
      <c r="AD920" s="641"/>
      <c r="AE920" s="641"/>
      <c r="AF920" s="641"/>
      <c r="AG920" s="641"/>
      <c r="AH920" s="641"/>
      <c r="AI920" s="641"/>
      <c r="AJ920" s="642"/>
    </row>
    <row r="921" spans="1:41">
      <c r="A921" s="646" t="s">
        <v>357</v>
      </c>
      <c r="B921" s="647"/>
      <c r="C921" s="647"/>
      <c r="D921" s="636"/>
      <c r="E921" s="636"/>
      <c r="F921" s="636"/>
      <c r="G921" s="636" t="s">
        <v>358</v>
      </c>
      <c r="H921" s="636" t="s">
        <v>359</v>
      </c>
      <c r="I921" s="636" t="s">
        <v>360</v>
      </c>
      <c r="J921" s="636" t="s">
        <v>361</v>
      </c>
      <c r="K921" s="636" t="s">
        <v>362</v>
      </c>
      <c r="L921" s="636" t="s">
        <v>363</v>
      </c>
      <c r="M921" s="636" t="s">
        <v>364</v>
      </c>
      <c r="N921" s="638" t="s">
        <v>365</v>
      </c>
      <c r="O921" s="672" t="s">
        <v>366</v>
      </c>
      <c r="P921" s="167" t="s">
        <v>367</v>
      </c>
      <c r="Q921" s="167" t="s">
        <v>368</v>
      </c>
      <c r="R921" s="167" t="s">
        <v>369</v>
      </c>
      <c r="S921" s="167" t="s">
        <v>370</v>
      </c>
      <c r="T921" s="167" t="s">
        <v>371</v>
      </c>
      <c r="U921" s="167" t="s">
        <v>372</v>
      </c>
      <c r="V921" s="167" t="s">
        <v>373</v>
      </c>
      <c r="W921" s="167" t="s">
        <v>374</v>
      </c>
      <c r="X921" s="167" t="s">
        <v>375</v>
      </c>
      <c r="Y921" s="168" t="s">
        <v>376</v>
      </c>
      <c r="Z921" s="178" t="s">
        <v>377</v>
      </c>
      <c r="AA921" s="179" t="s">
        <v>378</v>
      </c>
      <c r="AB921" s="179" t="s">
        <v>379</v>
      </c>
      <c r="AC921" s="179" t="s">
        <v>380</v>
      </c>
      <c r="AD921" s="179" t="s">
        <v>381</v>
      </c>
      <c r="AE921" s="179" t="s">
        <v>382</v>
      </c>
      <c r="AF921" s="179" t="s">
        <v>383</v>
      </c>
      <c r="AG921" s="179" t="s">
        <v>384</v>
      </c>
      <c r="AH921" s="179" t="s">
        <v>385</v>
      </c>
      <c r="AI921" s="180" t="s">
        <v>386</v>
      </c>
      <c r="AJ921" s="674" t="s">
        <v>387</v>
      </c>
    </row>
    <row r="922" spans="1:41">
      <c r="A922" s="648"/>
      <c r="B922" s="637"/>
      <c r="C922" s="637"/>
      <c r="D922" s="637"/>
      <c r="E922" s="637"/>
      <c r="F922" s="637"/>
      <c r="G922" s="637"/>
      <c r="H922" s="637"/>
      <c r="I922" s="637"/>
      <c r="J922" s="637"/>
      <c r="K922" s="637"/>
      <c r="L922" s="637"/>
      <c r="M922" s="637"/>
      <c r="N922" s="639"/>
      <c r="O922" s="673"/>
      <c r="P922" s="166">
        <f>YEAR($I$1)+1</f>
        <v>2011</v>
      </c>
      <c r="Q922" s="166">
        <f>YEAR($I$1)+2</f>
        <v>2012</v>
      </c>
      <c r="R922" s="166">
        <f>YEAR($I$1)+3</f>
        <v>2013</v>
      </c>
      <c r="S922" s="166">
        <f>YEAR($I$1)+4</f>
        <v>2014</v>
      </c>
      <c r="T922" s="166">
        <f>YEAR($I$1)+5</f>
        <v>2015</v>
      </c>
      <c r="U922" s="166">
        <f>YEAR($I$1)+6</f>
        <v>2016</v>
      </c>
      <c r="V922" s="166">
        <f>YEAR($I$1)+7</f>
        <v>2017</v>
      </c>
      <c r="W922" s="166">
        <f>YEAR($I$1)+8</f>
        <v>2018</v>
      </c>
      <c r="X922" s="166">
        <f>YEAR($I$1)+9</f>
        <v>2019</v>
      </c>
      <c r="Y922" s="169">
        <f>YEAR($I$1)+10</f>
        <v>2020</v>
      </c>
      <c r="Z922" s="174">
        <f>YEAR($I$1)+11</f>
        <v>2021</v>
      </c>
      <c r="AA922" s="166">
        <f>YEAR($I$1)+12</f>
        <v>2022</v>
      </c>
      <c r="AB922" s="166">
        <f>YEAR($I$1)+13</f>
        <v>2023</v>
      </c>
      <c r="AC922" s="166">
        <f>YEAR($I$1)+14</f>
        <v>2024</v>
      </c>
      <c r="AD922" s="166">
        <f>YEAR($I$1)+15</f>
        <v>2025</v>
      </c>
      <c r="AE922" s="166">
        <f>YEAR($I$1)+16</f>
        <v>2026</v>
      </c>
      <c r="AF922" s="166">
        <f>YEAR($I$1)+17</f>
        <v>2027</v>
      </c>
      <c r="AG922" s="166">
        <f>YEAR($I$1)+18</f>
        <v>2028</v>
      </c>
      <c r="AH922" s="166">
        <f>YEAR($I$1)+19</f>
        <v>2029</v>
      </c>
      <c r="AI922" s="175">
        <f>YEAR($I$1)+20</f>
        <v>2030</v>
      </c>
      <c r="AJ922" s="675"/>
    </row>
    <row r="923" spans="1:41" hidden="1">
      <c r="A923" s="623" t="str">
        <f>"Existing "&amp;A917</f>
        <v>Existing Exterior-Other 9 (Specify)</v>
      </c>
      <c r="B923" s="624"/>
      <c r="C923" s="624"/>
      <c r="D923" s="624"/>
      <c r="E923" s="624"/>
      <c r="F923" s="624"/>
      <c r="G923" s="170"/>
      <c r="H923" s="154"/>
      <c r="I923" s="155">
        <v>0</v>
      </c>
      <c r="J923" s="156">
        <f>G923*I923</f>
        <v>0</v>
      </c>
      <c r="K923" s="625" t="s">
        <v>390</v>
      </c>
      <c r="L923" s="626"/>
      <c r="M923" s="659" t="str">
        <f>IF(OR(ISERROR(B919+B918*(1-(Controls!$B$28))),(B919+B918*(1-(Controls!$B$28)))=0),"",IF((B919+B918*(1-(Controls!$B$28)))&lt;=StartInput!$F$25,"Replace","Evaluate"))</f>
        <v>Evaluate</v>
      </c>
      <c r="N923" s="631" t="s">
        <v>205</v>
      </c>
      <c r="O923" s="159">
        <f>IF($B$920=0,J923,0)</f>
        <v>0</v>
      </c>
      <c r="P923" s="156">
        <f t="shared" ref="P923:AI923" si="269">IF(OR(($B$920+YEAR($I$1))=P922,($B$918+$B$920+YEAR($I$1))=P922,($B$918*2+$B$920+YEAR($I$1))=P922,($B$918*3+$B$920+YEAR($I$1))=P922,($B$918*4+$B$920+YEAR($I$1))=P922,($B$918*5+$B$920+YEAR($I$1))=P922),$G$923*$I$923,0)</f>
        <v>0</v>
      </c>
      <c r="Q923" s="156">
        <f t="shared" si="269"/>
        <v>0</v>
      </c>
      <c r="R923" s="156">
        <f t="shared" si="269"/>
        <v>0</v>
      </c>
      <c r="S923" s="156">
        <f t="shared" si="269"/>
        <v>0</v>
      </c>
      <c r="T923" s="156">
        <f t="shared" si="269"/>
        <v>0</v>
      </c>
      <c r="U923" s="156">
        <f t="shared" si="269"/>
        <v>0</v>
      </c>
      <c r="V923" s="156">
        <f t="shared" si="269"/>
        <v>0</v>
      </c>
      <c r="W923" s="156">
        <f t="shared" si="269"/>
        <v>0</v>
      </c>
      <c r="X923" s="156">
        <f t="shared" si="269"/>
        <v>0</v>
      </c>
      <c r="Y923" s="156">
        <f t="shared" si="269"/>
        <v>0</v>
      </c>
      <c r="Z923" s="156">
        <f t="shared" si="269"/>
        <v>0</v>
      </c>
      <c r="AA923" s="156">
        <f t="shared" si="269"/>
        <v>0</v>
      </c>
      <c r="AB923" s="156">
        <f t="shared" si="269"/>
        <v>0</v>
      </c>
      <c r="AC923" s="156">
        <f t="shared" si="269"/>
        <v>0</v>
      </c>
      <c r="AD923" s="156">
        <f t="shared" si="269"/>
        <v>0</v>
      </c>
      <c r="AE923" s="156">
        <f t="shared" si="269"/>
        <v>0</v>
      </c>
      <c r="AF923" s="156">
        <f t="shared" si="269"/>
        <v>0</v>
      </c>
      <c r="AG923" s="156">
        <f t="shared" si="269"/>
        <v>0</v>
      </c>
      <c r="AH923" s="156">
        <f t="shared" si="269"/>
        <v>0</v>
      </c>
      <c r="AI923" s="156">
        <f t="shared" si="269"/>
        <v>0</v>
      </c>
      <c r="AJ923" s="156">
        <f>SUM(P923:AI923)</f>
        <v>0</v>
      </c>
    </row>
    <row r="924" spans="1:41">
      <c r="A924" s="623" t="str">
        <f>"Standard "&amp;A917</f>
        <v>Standard Exterior-Other 9 (Specify)</v>
      </c>
      <c r="B924" s="624"/>
      <c r="C924" s="624"/>
      <c r="D924" s="624"/>
      <c r="E924" s="624"/>
      <c r="F924" s="624"/>
      <c r="G924" s="452">
        <v>0</v>
      </c>
      <c r="H924" s="459"/>
      <c r="I924" s="454">
        <v>0</v>
      </c>
      <c r="J924" s="156">
        <f>G924*I924</f>
        <v>0</v>
      </c>
      <c r="K924" s="627"/>
      <c r="L924" s="628"/>
      <c r="M924" s="660"/>
      <c r="N924" s="632"/>
      <c r="O924" s="159">
        <f>IF($B$920=0,J924,0)</f>
        <v>0</v>
      </c>
      <c r="P924" s="156">
        <f t="shared" ref="P924:AI924" si="270">IF(OR(($B$920+YEAR($I$1))=P922,($B$918+$B$920+YEAR($I$1))=P922,($B$918*2+$B$920+YEAR($I$1))=P922,($B$918*3+$B$920+YEAR($I$1))=P922,($B$918*4+$B$920+YEAR($I$1))=P922,($B$918*5+$B$920+YEAR($I$1))=P922),$G$924*$I$924,0)</f>
        <v>0</v>
      </c>
      <c r="Q924" s="156">
        <f t="shared" si="270"/>
        <v>0</v>
      </c>
      <c r="R924" s="156">
        <f t="shared" si="270"/>
        <v>0</v>
      </c>
      <c r="S924" s="156">
        <f t="shared" si="270"/>
        <v>0</v>
      </c>
      <c r="T924" s="156">
        <f t="shared" si="270"/>
        <v>0</v>
      </c>
      <c r="U924" s="156">
        <f t="shared" si="270"/>
        <v>0</v>
      </c>
      <c r="V924" s="156">
        <f t="shared" si="270"/>
        <v>0</v>
      </c>
      <c r="W924" s="156">
        <f t="shared" si="270"/>
        <v>0</v>
      </c>
      <c r="X924" s="156">
        <f t="shared" si="270"/>
        <v>0</v>
      </c>
      <c r="Y924" s="156">
        <f t="shared" si="270"/>
        <v>0</v>
      </c>
      <c r="Z924" s="156">
        <f t="shared" si="270"/>
        <v>0</v>
      </c>
      <c r="AA924" s="156">
        <f t="shared" si="270"/>
        <v>0</v>
      </c>
      <c r="AB924" s="156">
        <f t="shared" si="270"/>
        <v>0</v>
      </c>
      <c r="AC924" s="156">
        <f t="shared" si="270"/>
        <v>0</v>
      </c>
      <c r="AD924" s="156">
        <f t="shared" si="270"/>
        <v>0</v>
      </c>
      <c r="AE924" s="156">
        <f t="shared" si="270"/>
        <v>0</v>
      </c>
      <c r="AF924" s="156">
        <f t="shared" si="270"/>
        <v>0</v>
      </c>
      <c r="AG924" s="156">
        <f t="shared" si="270"/>
        <v>0</v>
      </c>
      <c r="AH924" s="156">
        <f t="shared" si="270"/>
        <v>0</v>
      </c>
      <c r="AI924" s="156">
        <f t="shared" si="270"/>
        <v>0</v>
      </c>
      <c r="AJ924" s="156">
        <f>SUM(P924:AI924)</f>
        <v>0</v>
      </c>
      <c r="AK924" s="148" t="s">
        <v>391</v>
      </c>
    </row>
    <row r="925" spans="1:41" ht="14.45" thickBot="1">
      <c r="A925" s="634" t="str">
        <f>"Green Replacement "&amp;A917</f>
        <v>Green Replacement Exterior-Other 9 (Specify)</v>
      </c>
      <c r="B925" s="635"/>
      <c r="C925" s="635"/>
      <c r="D925" s="635"/>
      <c r="E925" s="635"/>
      <c r="F925" s="635"/>
      <c r="G925" s="202">
        <f>G924</f>
        <v>0</v>
      </c>
      <c r="H925" s="204">
        <f>H924</f>
        <v>0</v>
      </c>
      <c r="I925" s="455">
        <v>0</v>
      </c>
      <c r="J925" s="161">
        <f>G925*I925</f>
        <v>0</v>
      </c>
      <c r="K925" s="629"/>
      <c r="L925" s="630"/>
      <c r="M925" s="661"/>
      <c r="N925" s="633"/>
      <c r="O925" s="159">
        <f>IF($B$920=0,J925,0)</f>
        <v>0</v>
      </c>
      <c r="P925" s="156">
        <f t="shared" ref="P925:AI925" si="271">IF(OR(($B$920+YEAR($I$1))=P922,($B$918+$B$920+YEAR($I$1))=P922,($B$918*2+$B$920+YEAR($I$1))=P922,($B$918*3+$B$920+YEAR($I$1))=P922,($B$918*4+$B$920+YEAR($I$1))=P922,($B$918*5+$B$920+YEAR($I$1))=P922),$G$925*$I$925,0)</f>
        <v>0</v>
      </c>
      <c r="Q925" s="156">
        <f t="shared" si="271"/>
        <v>0</v>
      </c>
      <c r="R925" s="156">
        <f t="shared" si="271"/>
        <v>0</v>
      </c>
      <c r="S925" s="156">
        <f t="shared" si="271"/>
        <v>0</v>
      </c>
      <c r="T925" s="156">
        <f t="shared" si="271"/>
        <v>0</v>
      </c>
      <c r="U925" s="156">
        <f t="shared" si="271"/>
        <v>0</v>
      </c>
      <c r="V925" s="156">
        <f t="shared" si="271"/>
        <v>0</v>
      </c>
      <c r="W925" s="156">
        <f t="shared" si="271"/>
        <v>0</v>
      </c>
      <c r="X925" s="156">
        <f t="shared" si="271"/>
        <v>0</v>
      </c>
      <c r="Y925" s="156">
        <f t="shared" si="271"/>
        <v>0</v>
      </c>
      <c r="Z925" s="156">
        <f t="shared" si="271"/>
        <v>0</v>
      </c>
      <c r="AA925" s="156">
        <f t="shared" si="271"/>
        <v>0</v>
      </c>
      <c r="AB925" s="156">
        <f t="shared" si="271"/>
        <v>0</v>
      </c>
      <c r="AC925" s="156">
        <f t="shared" si="271"/>
        <v>0</v>
      </c>
      <c r="AD925" s="156">
        <f t="shared" si="271"/>
        <v>0</v>
      </c>
      <c r="AE925" s="156">
        <f t="shared" si="271"/>
        <v>0</v>
      </c>
      <c r="AF925" s="156">
        <f t="shared" si="271"/>
        <v>0</v>
      </c>
      <c r="AG925" s="156">
        <f t="shared" si="271"/>
        <v>0</v>
      </c>
      <c r="AH925" s="156">
        <f t="shared" si="271"/>
        <v>0</v>
      </c>
      <c r="AI925" s="156">
        <f t="shared" si="271"/>
        <v>0</v>
      </c>
      <c r="AJ925" s="156">
        <f>SUM(P925:AI925)</f>
        <v>0</v>
      </c>
      <c r="AK925" s="183">
        <f>IF((AJ925-AJ924)&lt;0,0,(AJ925-AJ924))</f>
        <v>0</v>
      </c>
      <c r="AL925" s="183"/>
      <c r="AM925" s="183"/>
      <c r="AN925" s="183"/>
      <c r="AO925" s="183"/>
    </row>
    <row r="926" spans="1:41" ht="13.15" customHeight="1" thickBot="1"/>
    <row r="927" spans="1:41" ht="14.45" thickBot="1">
      <c r="A927" s="640" t="s">
        <v>516</v>
      </c>
      <c r="B927" s="641"/>
      <c r="C927" s="641"/>
      <c r="D927" s="641"/>
      <c r="E927" s="641"/>
      <c r="F927" s="641"/>
      <c r="G927" s="641"/>
      <c r="H927" s="641"/>
      <c r="I927" s="641"/>
      <c r="J927" s="641"/>
      <c r="K927" s="641"/>
      <c r="L927" s="641"/>
      <c r="M927" s="641"/>
      <c r="N927" s="642"/>
    </row>
    <row r="928" spans="1:41" ht="15">
      <c r="A928" s="164" t="s">
        <v>351</v>
      </c>
      <c r="B928" s="450">
        <v>14</v>
      </c>
      <c r="C928" s="165"/>
      <c r="D928" s="662" t="s">
        <v>272</v>
      </c>
      <c r="E928" s="663"/>
      <c r="F928" s="649"/>
      <c r="G928" s="650"/>
      <c r="H928" s="650"/>
      <c r="I928" s="650"/>
      <c r="J928" s="650"/>
      <c r="K928" s="650"/>
      <c r="L928" s="650"/>
      <c r="M928" s="650"/>
      <c r="N928" s="651"/>
    </row>
    <row r="929" spans="1:41" ht="15.6" thickBot="1">
      <c r="A929" s="163" t="s">
        <v>353</v>
      </c>
      <c r="B929" s="451">
        <v>2002</v>
      </c>
      <c r="C929" s="162"/>
      <c r="D929" s="664"/>
      <c r="E929" s="665"/>
      <c r="F929" s="652"/>
      <c r="G929" s="653"/>
      <c r="H929" s="653"/>
      <c r="I929" s="653"/>
      <c r="J929" s="653"/>
      <c r="K929" s="653"/>
      <c r="L929" s="653"/>
      <c r="M929" s="653"/>
      <c r="N929" s="654"/>
    </row>
    <row r="930" spans="1:41" ht="15.6" thickBot="1">
      <c r="A930" s="171" t="s">
        <v>355</v>
      </c>
      <c r="B930" s="172">
        <f>IF(B928-((YEAR(I1))-B929)&gt;0,(B928-((YEAR(I1))-B929)),0)</f>
        <v>6</v>
      </c>
      <c r="C930" s="173"/>
      <c r="D930" s="666"/>
      <c r="E930" s="667"/>
      <c r="F930" s="643"/>
      <c r="G930" s="644"/>
      <c r="H930" s="644"/>
      <c r="I930" s="644"/>
      <c r="J930" s="644"/>
      <c r="K930" s="644"/>
      <c r="L930" s="644"/>
      <c r="M930" s="644"/>
      <c r="N930" s="645"/>
      <c r="O930" s="640" t="str">
        <f>A927</f>
        <v>Exterior-Other 10 (Specify)</v>
      </c>
      <c r="P930" s="641"/>
      <c r="Q930" s="641"/>
      <c r="R930" s="641"/>
      <c r="S930" s="641"/>
      <c r="T930" s="641"/>
      <c r="U930" s="641"/>
      <c r="V930" s="641"/>
      <c r="W930" s="641"/>
      <c r="X930" s="641"/>
      <c r="Y930" s="642"/>
      <c r="Z930" s="640" t="str">
        <f>A927</f>
        <v>Exterior-Other 10 (Specify)</v>
      </c>
      <c r="AA930" s="641"/>
      <c r="AB930" s="641"/>
      <c r="AC930" s="641"/>
      <c r="AD930" s="641"/>
      <c r="AE930" s="641"/>
      <c r="AF930" s="641"/>
      <c r="AG930" s="641"/>
      <c r="AH930" s="641"/>
      <c r="AI930" s="641"/>
      <c r="AJ930" s="642"/>
    </row>
    <row r="931" spans="1:41">
      <c r="A931" s="646" t="s">
        <v>357</v>
      </c>
      <c r="B931" s="647"/>
      <c r="C931" s="647"/>
      <c r="D931" s="636"/>
      <c r="E931" s="636"/>
      <c r="F931" s="636"/>
      <c r="G931" s="636" t="s">
        <v>358</v>
      </c>
      <c r="H931" s="636" t="s">
        <v>359</v>
      </c>
      <c r="I931" s="636" t="s">
        <v>360</v>
      </c>
      <c r="J931" s="636" t="s">
        <v>361</v>
      </c>
      <c r="K931" s="636" t="s">
        <v>362</v>
      </c>
      <c r="L931" s="636" t="s">
        <v>363</v>
      </c>
      <c r="M931" s="636" t="s">
        <v>364</v>
      </c>
      <c r="N931" s="638" t="s">
        <v>365</v>
      </c>
      <c r="O931" s="672" t="s">
        <v>366</v>
      </c>
      <c r="P931" s="167" t="s">
        <v>367</v>
      </c>
      <c r="Q931" s="167" t="s">
        <v>368</v>
      </c>
      <c r="R931" s="167" t="s">
        <v>369</v>
      </c>
      <c r="S931" s="167" t="s">
        <v>370</v>
      </c>
      <c r="T931" s="167" t="s">
        <v>371</v>
      </c>
      <c r="U931" s="167" t="s">
        <v>372</v>
      </c>
      <c r="V931" s="167" t="s">
        <v>373</v>
      </c>
      <c r="W931" s="167" t="s">
        <v>374</v>
      </c>
      <c r="X931" s="167" t="s">
        <v>375</v>
      </c>
      <c r="Y931" s="168" t="s">
        <v>376</v>
      </c>
      <c r="Z931" s="178" t="s">
        <v>377</v>
      </c>
      <c r="AA931" s="179" t="s">
        <v>378</v>
      </c>
      <c r="AB931" s="179" t="s">
        <v>379</v>
      </c>
      <c r="AC931" s="179" t="s">
        <v>380</v>
      </c>
      <c r="AD931" s="179" t="s">
        <v>381</v>
      </c>
      <c r="AE931" s="179" t="s">
        <v>382</v>
      </c>
      <c r="AF931" s="179" t="s">
        <v>383</v>
      </c>
      <c r="AG931" s="179" t="s">
        <v>384</v>
      </c>
      <c r="AH931" s="179" t="s">
        <v>385</v>
      </c>
      <c r="AI931" s="180" t="s">
        <v>386</v>
      </c>
      <c r="AJ931" s="674" t="s">
        <v>387</v>
      </c>
    </row>
    <row r="932" spans="1:41">
      <c r="A932" s="648"/>
      <c r="B932" s="637"/>
      <c r="C932" s="637"/>
      <c r="D932" s="637"/>
      <c r="E932" s="637"/>
      <c r="F932" s="637"/>
      <c r="G932" s="637"/>
      <c r="H932" s="637"/>
      <c r="I932" s="637"/>
      <c r="J932" s="637"/>
      <c r="K932" s="637"/>
      <c r="L932" s="637"/>
      <c r="M932" s="637"/>
      <c r="N932" s="639"/>
      <c r="O932" s="673"/>
      <c r="P932" s="166">
        <f>YEAR($I$1)+1</f>
        <v>2011</v>
      </c>
      <c r="Q932" s="166">
        <f>YEAR($I$1)+2</f>
        <v>2012</v>
      </c>
      <c r="R932" s="166">
        <f>YEAR($I$1)+3</f>
        <v>2013</v>
      </c>
      <c r="S932" s="166">
        <f>YEAR($I$1)+4</f>
        <v>2014</v>
      </c>
      <c r="T932" s="166">
        <f>YEAR($I$1)+5</f>
        <v>2015</v>
      </c>
      <c r="U932" s="166">
        <f>YEAR($I$1)+6</f>
        <v>2016</v>
      </c>
      <c r="V932" s="166">
        <f>YEAR($I$1)+7</f>
        <v>2017</v>
      </c>
      <c r="W932" s="166">
        <f>YEAR($I$1)+8</f>
        <v>2018</v>
      </c>
      <c r="X932" s="166">
        <f>YEAR($I$1)+9</f>
        <v>2019</v>
      </c>
      <c r="Y932" s="169">
        <f>YEAR($I$1)+10</f>
        <v>2020</v>
      </c>
      <c r="Z932" s="174">
        <f>YEAR($I$1)+11</f>
        <v>2021</v>
      </c>
      <c r="AA932" s="166">
        <f>YEAR($I$1)+12</f>
        <v>2022</v>
      </c>
      <c r="AB932" s="166">
        <f>YEAR($I$1)+13</f>
        <v>2023</v>
      </c>
      <c r="AC932" s="166">
        <f>YEAR($I$1)+14</f>
        <v>2024</v>
      </c>
      <c r="AD932" s="166">
        <f>YEAR($I$1)+15</f>
        <v>2025</v>
      </c>
      <c r="AE932" s="166">
        <f>YEAR($I$1)+16</f>
        <v>2026</v>
      </c>
      <c r="AF932" s="166">
        <f>YEAR($I$1)+17</f>
        <v>2027</v>
      </c>
      <c r="AG932" s="166">
        <f>YEAR($I$1)+18</f>
        <v>2028</v>
      </c>
      <c r="AH932" s="166">
        <f>YEAR($I$1)+19</f>
        <v>2029</v>
      </c>
      <c r="AI932" s="175">
        <f>YEAR($I$1)+20</f>
        <v>2030</v>
      </c>
      <c r="AJ932" s="675"/>
    </row>
    <row r="933" spans="1:41" hidden="1">
      <c r="A933" s="623" t="str">
        <f>"Existing "&amp;A927</f>
        <v>Existing Exterior-Other 10 (Specify)</v>
      </c>
      <c r="B933" s="624"/>
      <c r="C933" s="624"/>
      <c r="D933" s="624"/>
      <c r="E933" s="624"/>
      <c r="F933" s="624"/>
      <c r="G933" s="170"/>
      <c r="H933" s="154"/>
      <c r="I933" s="155">
        <v>0</v>
      </c>
      <c r="J933" s="156">
        <f>G933*I933</f>
        <v>0</v>
      </c>
      <c r="K933" s="625" t="s">
        <v>390</v>
      </c>
      <c r="L933" s="626"/>
      <c r="M933" s="659" t="str">
        <f>IF(OR(ISERROR(B929+B928*(1-(Controls!$B$28))),(B929+B928*(1-(Controls!$B$28)))=0),"",IF((B929+B928*(1-(Controls!$B$28)))&lt;=StartInput!$F$25,"Replace","Evaluate"))</f>
        <v>Evaluate</v>
      </c>
      <c r="N933" s="631" t="s">
        <v>205</v>
      </c>
      <c r="O933" s="159">
        <f>IF($B$930=0,J933,0)</f>
        <v>0</v>
      </c>
      <c r="P933" s="156">
        <f t="shared" ref="P933:AI933" si="272">IF(OR(($B$930+YEAR($I$1))=P932,($B$928+$B$930+YEAR($I$1))=P932,($B$928*2+$B$930+YEAR($I$1))=P932,($B$928*3+$B$930+YEAR($I$1))=P932,($B$928*4+$B$930+YEAR($I$1))=P932,($B$928*5+$B$930+YEAR($I$1))=P932),$G$933*$I$933,0)</f>
        <v>0</v>
      </c>
      <c r="Q933" s="156">
        <f t="shared" si="272"/>
        <v>0</v>
      </c>
      <c r="R933" s="156">
        <f t="shared" si="272"/>
        <v>0</v>
      </c>
      <c r="S933" s="156">
        <f t="shared" si="272"/>
        <v>0</v>
      </c>
      <c r="T933" s="156">
        <f t="shared" si="272"/>
        <v>0</v>
      </c>
      <c r="U933" s="156">
        <f t="shared" si="272"/>
        <v>0</v>
      </c>
      <c r="V933" s="156">
        <f t="shared" si="272"/>
        <v>0</v>
      </c>
      <c r="W933" s="156">
        <f t="shared" si="272"/>
        <v>0</v>
      </c>
      <c r="X933" s="156">
        <f t="shared" si="272"/>
        <v>0</v>
      </c>
      <c r="Y933" s="156">
        <f t="shared" si="272"/>
        <v>0</v>
      </c>
      <c r="Z933" s="156">
        <f t="shared" si="272"/>
        <v>0</v>
      </c>
      <c r="AA933" s="156">
        <f t="shared" si="272"/>
        <v>0</v>
      </c>
      <c r="AB933" s="156">
        <f t="shared" si="272"/>
        <v>0</v>
      </c>
      <c r="AC933" s="156">
        <f t="shared" si="272"/>
        <v>0</v>
      </c>
      <c r="AD933" s="156">
        <f t="shared" si="272"/>
        <v>0</v>
      </c>
      <c r="AE933" s="156">
        <f t="shared" si="272"/>
        <v>0</v>
      </c>
      <c r="AF933" s="156">
        <f t="shared" si="272"/>
        <v>0</v>
      </c>
      <c r="AG933" s="156">
        <f t="shared" si="272"/>
        <v>0</v>
      </c>
      <c r="AH933" s="156">
        <f t="shared" si="272"/>
        <v>0</v>
      </c>
      <c r="AI933" s="156">
        <f t="shared" si="272"/>
        <v>0</v>
      </c>
      <c r="AJ933" s="156">
        <f>SUM(P933:AI933)</f>
        <v>0</v>
      </c>
    </row>
    <row r="934" spans="1:41">
      <c r="A934" s="623" t="str">
        <f>"Standard "&amp;A927</f>
        <v>Standard Exterior-Other 10 (Specify)</v>
      </c>
      <c r="B934" s="624"/>
      <c r="C934" s="624"/>
      <c r="D934" s="624"/>
      <c r="E934" s="624"/>
      <c r="F934" s="624"/>
      <c r="G934" s="452">
        <f>G933</f>
        <v>0</v>
      </c>
      <c r="H934" s="459"/>
      <c r="I934" s="454">
        <v>0</v>
      </c>
      <c r="J934" s="156">
        <f>G934*I934</f>
        <v>0</v>
      </c>
      <c r="K934" s="627"/>
      <c r="L934" s="628"/>
      <c r="M934" s="660"/>
      <c r="N934" s="632"/>
      <c r="O934" s="159">
        <f>IF($B$930=0,J934,0)</f>
        <v>0</v>
      </c>
      <c r="P934" s="156">
        <f t="shared" ref="P934:AI934" si="273">IF(OR(($B$930+YEAR($I$1))=P932,($B$928+$B$930+YEAR($I$1))=P932,($B$928*2+$B$930+YEAR($I$1))=P932,($B$928*3+$B$930+YEAR($I$1))=P932,($B$928*4+$B$930+YEAR($I$1))=P932,($B$928*5+$B$930+YEAR($I$1))=P932),$G$934*$I$934,0)</f>
        <v>0</v>
      </c>
      <c r="Q934" s="156">
        <f t="shared" si="273"/>
        <v>0</v>
      </c>
      <c r="R934" s="156">
        <f t="shared" si="273"/>
        <v>0</v>
      </c>
      <c r="S934" s="156">
        <f t="shared" si="273"/>
        <v>0</v>
      </c>
      <c r="T934" s="156">
        <f t="shared" si="273"/>
        <v>0</v>
      </c>
      <c r="U934" s="156">
        <f t="shared" si="273"/>
        <v>0</v>
      </c>
      <c r="V934" s="156">
        <f t="shared" si="273"/>
        <v>0</v>
      </c>
      <c r="W934" s="156">
        <f t="shared" si="273"/>
        <v>0</v>
      </c>
      <c r="X934" s="156">
        <f t="shared" si="273"/>
        <v>0</v>
      </c>
      <c r="Y934" s="156">
        <f t="shared" si="273"/>
        <v>0</v>
      </c>
      <c r="Z934" s="156">
        <f t="shared" si="273"/>
        <v>0</v>
      </c>
      <c r="AA934" s="156">
        <f t="shared" si="273"/>
        <v>0</v>
      </c>
      <c r="AB934" s="156">
        <f t="shared" si="273"/>
        <v>0</v>
      </c>
      <c r="AC934" s="156">
        <f t="shared" si="273"/>
        <v>0</v>
      </c>
      <c r="AD934" s="156">
        <f t="shared" si="273"/>
        <v>0</v>
      </c>
      <c r="AE934" s="156">
        <f t="shared" si="273"/>
        <v>0</v>
      </c>
      <c r="AF934" s="156">
        <f t="shared" si="273"/>
        <v>0</v>
      </c>
      <c r="AG934" s="156">
        <f t="shared" si="273"/>
        <v>0</v>
      </c>
      <c r="AH934" s="156">
        <f t="shared" si="273"/>
        <v>0</v>
      </c>
      <c r="AI934" s="156">
        <f t="shared" si="273"/>
        <v>0</v>
      </c>
      <c r="AJ934" s="156">
        <f>SUM(P934:AI934)</f>
        <v>0</v>
      </c>
      <c r="AK934" s="148" t="s">
        <v>391</v>
      </c>
    </row>
    <row r="935" spans="1:41" ht="14.45" thickBot="1">
      <c r="A935" s="634" t="str">
        <f>"Green Replacement "&amp;A927</f>
        <v>Green Replacement Exterior-Other 10 (Specify)</v>
      </c>
      <c r="B935" s="635"/>
      <c r="C935" s="635"/>
      <c r="D935" s="635"/>
      <c r="E935" s="635"/>
      <c r="F935" s="635"/>
      <c r="G935" s="202">
        <f>G934</f>
        <v>0</v>
      </c>
      <c r="H935" s="204">
        <f>H934</f>
        <v>0</v>
      </c>
      <c r="I935" s="455">
        <v>0</v>
      </c>
      <c r="J935" s="161">
        <f>G935*I935</f>
        <v>0</v>
      </c>
      <c r="K935" s="629"/>
      <c r="L935" s="630"/>
      <c r="M935" s="661"/>
      <c r="N935" s="633"/>
      <c r="O935" s="159">
        <f>IF($B$930=0,J935,0)</f>
        <v>0</v>
      </c>
      <c r="P935" s="156">
        <f t="shared" ref="P935:AI935" si="274">IF(OR(($B$930+YEAR($I$1))=P932,($B$928+$B$930+YEAR($I$1))=P932,($B$928*2+$B$930+YEAR($I$1))=P932,($B$928*3+$B$930+YEAR($I$1))=P932,($B$928*4+$B$930+YEAR($I$1))=P932,($B$928*5+$B$930+YEAR($I$1))=P932),$G$935*$I$935,0)</f>
        <v>0</v>
      </c>
      <c r="Q935" s="156">
        <f t="shared" si="274"/>
        <v>0</v>
      </c>
      <c r="R935" s="156">
        <f t="shared" si="274"/>
        <v>0</v>
      </c>
      <c r="S935" s="156">
        <f t="shared" si="274"/>
        <v>0</v>
      </c>
      <c r="T935" s="156">
        <f t="shared" si="274"/>
        <v>0</v>
      </c>
      <c r="U935" s="156">
        <f t="shared" si="274"/>
        <v>0</v>
      </c>
      <c r="V935" s="156">
        <f t="shared" si="274"/>
        <v>0</v>
      </c>
      <c r="W935" s="156">
        <f t="shared" si="274"/>
        <v>0</v>
      </c>
      <c r="X935" s="156">
        <f t="shared" si="274"/>
        <v>0</v>
      </c>
      <c r="Y935" s="156">
        <f t="shared" si="274"/>
        <v>0</v>
      </c>
      <c r="Z935" s="156">
        <f t="shared" si="274"/>
        <v>0</v>
      </c>
      <c r="AA935" s="156">
        <f t="shared" si="274"/>
        <v>0</v>
      </c>
      <c r="AB935" s="156">
        <f t="shared" si="274"/>
        <v>0</v>
      </c>
      <c r="AC935" s="156">
        <f t="shared" si="274"/>
        <v>0</v>
      </c>
      <c r="AD935" s="156">
        <f t="shared" si="274"/>
        <v>0</v>
      </c>
      <c r="AE935" s="156">
        <f t="shared" si="274"/>
        <v>0</v>
      </c>
      <c r="AF935" s="156">
        <f t="shared" si="274"/>
        <v>0</v>
      </c>
      <c r="AG935" s="156">
        <f t="shared" si="274"/>
        <v>0</v>
      </c>
      <c r="AH935" s="156">
        <f t="shared" si="274"/>
        <v>0</v>
      </c>
      <c r="AI935" s="156">
        <f t="shared" si="274"/>
        <v>0</v>
      </c>
      <c r="AJ935" s="156">
        <f>SUM(P935:AI935)</f>
        <v>0</v>
      </c>
      <c r="AK935" s="183">
        <f>IF((AJ935-AJ934)&lt;0,0,(AJ935-AJ934))</f>
        <v>0</v>
      </c>
      <c r="AL935" s="183"/>
      <c r="AM935" s="183"/>
      <c r="AN935" s="183"/>
      <c r="AO935" s="183"/>
    </row>
    <row r="936" spans="1:41" ht="3" customHeight="1"/>
    <row r="937" spans="1:41" ht="3" customHeight="1"/>
    <row r="938" spans="1:41" ht="3" customHeight="1"/>
    <row r="939" spans="1:41" ht="3" customHeight="1"/>
    <row r="940" spans="1:41" ht="3" customHeight="1"/>
    <row r="941" spans="1:41" ht="3" customHeight="1"/>
    <row r="942" spans="1:41" ht="3" customHeight="1"/>
    <row r="943" spans="1:41" ht="3" customHeight="1"/>
    <row r="944" spans="1:41" ht="3" customHeight="1" thickBot="1"/>
    <row r="945" spans="1:41" ht="22.7" thickBot="1">
      <c r="A945" s="655" t="s">
        <v>517</v>
      </c>
      <c r="B945" s="656"/>
      <c r="C945" s="656"/>
      <c r="D945" s="656"/>
      <c r="E945" s="656"/>
      <c r="F945" s="656"/>
      <c r="G945" s="656"/>
      <c r="H945" s="656"/>
      <c r="I945" s="656"/>
      <c r="J945" s="656"/>
      <c r="K945" s="656"/>
      <c r="L945" s="656"/>
      <c r="M945" s="656"/>
      <c r="N945" s="657"/>
    </row>
    <row r="946" spans="1:41" ht="13.15" customHeight="1" thickBot="1"/>
    <row r="947" spans="1:41" ht="14.45" thickBot="1">
      <c r="A947" s="640" t="s">
        <v>518</v>
      </c>
      <c r="B947" s="641"/>
      <c r="C947" s="641"/>
      <c r="D947" s="641"/>
      <c r="E947" s="641"/>
      <c r="F947" s="641"/>
      <c r="G947" s="641"/>
      <c r="H947" s="641"/>
      <c r="I947" s="641"/>
      <c r="J947" s="641"/>
      <c r="K947" s="641"/>
      <c r="L947" s="641"/>
      <c r="M947" s="641"/>
      <c r="N947" s="642"/>
    </row>
    <row r="948" spans="1:41" ht="15">
      <c r="A948" s="164" t="s">
        <v>351</v>
      </c>
      <c r="B948" s="450">
        <v>15</v>
      </c>
      <c r="C948" s="165"/>
      <c r="D948" s="662" t="s">
        <v>272</v>
      </c>
      <c r="E948" s="663"/>
      <c r="F948" s="649"/>
      <c r="G948" s="650"/>
      <c r="H948" s="650"/>
      <c r="I948" s="650"/>
      <c r="J948" s="650"/>
      <c r="K948" s="650"/>
      <c r="L948" s="650"/>
      <c r="M948" s="650"/>
      <c r="N948" s="651"/>
    </row>
    <row r="949" spans="1:41" ht="15.6" thickBot="1">
      <c r="A949" s="163" t="s">
        <v>353</v>
      </c>
      <c r="B949" s="451">
        <v>2002</v>
      </c>
      <c r="C949" s="162"/>
      <c r="D949" s="664"/>
      <c r="E949" s="665"/>
      <c r="F949" s="652"/>
      <c r="G949" s="653"/>
      <c r="H949" s="653"/>
      <c r="I949" s="653"/>
      <c r="J949" s="653"/>
      <c r="K949" s="653"/>
      <c r="L949" s="653"/>
      <c r="M949" s="653"/>
      <c r="N949" s="654"/>
    </row>
    <row r="950" spans="1:41" ht="15.6" thickBot="1">
      <c r="A950" s="171" t="s">
        <v>355</v>
      </c>
      <c r="B950" s="172">
        <f>IF(B948-((YEAR(I1))-B949)&gt;0,(B948-((YEAR(I1))-B949)),0)</f>
        <v>7</v>
      </c>
      <c r="C950" s="173"/>
      <c r="D950" s="666"/>
      <c r="E950" s="667"/>
      <c r="F950" s="643"/>
      <c r="G950" s="644"/>
      <c r="H950" s="644"/>
      <c r="I950" s="644"/>
      <c r="J950" s="644"/>
      <c r="K950" s="644"/>
      <c r="L950" s="644"/>
      <c r="M950" s="644"/>
      <c r="N950" s="645"/>
      <c r="O950" s="640" t="str">
        <f>A947</f>
        <v>Interior Painting (non-routine)</v>
      </c>
      <c r="P950" s="641"/>
      <c r="Q950" s="641"/>
      <c r="R950" s="641"/>
      <c r="S950" s="641"/>
      <c r="T950" s="641"/>
      <c r="U950" s="641"/>
      <c r="V950" s="641"/>
      <c r="W950" s="641"/>
      <c r="X950" s="641"/>
      <c r="Y950" s="642"/>
      <c r="Z950" s="640" t="str">
        <f>A947</f>
        <v>Interior Painting (non-routine)</v>
      </c>
      <c r="AA950" s="641"/>
      <c r="AB950" s="641"/>
      <c r="AC950" s="641"/>
      <c r="AD950" s="641"/>
      <c r="AE950" s="641"/>
      <c r="AF950" s="641"/>
      <c r="AG950" s="641"/>
      <c r="AH950" s="641"/>
      <c r="AI950" s="641"/>
      <c r="AJ950" s="642"/>
    </row>
    <row r="951" spans="1:41">
      <c r="A951" s="646" t="s">
        <v>357</v>
      </c>
      <c r="B951" s="647"/>
      <c r="C951" s="647"/>
      <c r="D951" s="636"/>
      <c r="E951" s="636"/>
      <c r="F951" s="636"/>
      <c r="G951" s="636" t="s">
        <v>358</v>
      </c>
      <c r="H951" s="636" t="s">
        <v>359</v>
      </c>
      <c r="I951" s="636" t="s">
        <v>360</v>
      </c>
      <c r="J951" s="636" t="s">
        <v>361</v>
      </c>
      <c r="K951" s="636" t="s">
        <v>362</v>
      </c>
      <c r="L951" s="636" t="s">
        <v>363</v>
      </c>
      <c r="M951" s="636" t="s">
        <v>364</v>
      </c>
      <c r="N951" s="638" t="s">
        <v>365</v>
      </c>
      <c r="O951" s="672" t="s">
        <v>366</v>
      </c>
      <c r="P951" s="167" t="s">
        <v>367</v>
      </c>
      <c r="Q951" s="167" t="s">
        <v>368</v>
      </c>
      <c r="R951" s="167" t="s">
        <v>369</v>
      </c>
      <c r="S951" s="167" t="s">
        <v>370</v>
      </c>
      <c r="T951" s="167" t="s">
        <v>371</v>
      </c>
      <c r="U951" s="167" t="s">
        <v>372</v>
      </c>
      <c r="V951" s="167" t="s">
        <v>373</v>
      </c>
      <c r="W951" s="167" t="s">
        <v>374</v>
      </c>
      <c r="X951" s="167" t="s">
        <v>375</v>
      </c>
      <c r="Y951" s="168" t="s">
        <v>376</v>
      </c>
      <c r="Z951" s="178" t="s">
        <v>377</v>
      </c>
      <c r="AA951" s="179" t="s">
        <v>378</v>
      </c>
      <c r="AB951" s="179" t="s">
        <v>379</v>
      </c>
      <c r="AC951" s="179" t="s">
        <v>380</v>
      </c>
      <c r="AD951" s="179" t="s">
        <v>381</v>
      </c>
      <c r="AE951" s="179" t="s">
        <v>382</v>
      </c>
      <c r="AF951" s="179" t="s">
        <v>383</v>
      </c>
      <c r="AG951" s="179" t="s">
        <v>384</v>
      </c>
      <c r="AH951" s="179" t="s">
        <v>385</v>
      </c>
      <c r="AI951" s="180" t="s">
        <v>386</v>
      </c>
      <c r="AJ951" s="674" t="s">
        <v>387</v>
      </c>
    </row>
    <row r="952" spans="1:41">
      <c r="A952" s="648"/>
      <c r="B952" s="637"/>
      <c r="C952" s="637"/>
      <c r="D952" s="637"/>
      <c r="E952" s="637"/>
      <c r="F952" s="637"/>
      <c r="G952" s="637"/>
      <c r="H952" s="637"/>
      <c r="I952" s="637"/>
      <c r="J952" s="637"/>
      <c r="K952" s="637"/>
      <c r="L952" s="637"/>
      <c r="M952" s="637"/>
      <c r="N952" s="639"/>
      <c r="O952" s="673"/>
      <c r="P952" s="166">
        <f>YEAR($I$1)+1</f>
        <v>2011</v>
      </c>
      <c r="Q952" s="166">
        <f>YEAR($I$1)+2</f>
        <v>2012</v>
      </c>
      <c r="R952" s="166">
        <f>YEAR($I$1)+3</f>
        <v>2013</v>
      </c>
      <c r="S952" s="166">
        <f>YEAR($I$1)+4</f>
        <v>2014</v>
      </c>
      <c r="T952" s="166">
        <f>YEAR($I$1)+5</f>
        <v>2015</v>
      </c>
      <c r="U952" s="166">
        <f>YEAR($I$1)+6</f>
        <v>2016</v>
      </c>
      <c r="V952" s="166">
        <f>YEAR($I$1)+7</f>
        <v>2017</v>
      </c>
      <c r="W952" s="166">
        <f>YEAR($I$1)+8</f>
        <v>2018</v>
      </c>
      <c r="X952" s="166">
        <f>YEAR($I$1)+9</f>
        <v>2019</v>
      </c>
      <c r="Y952" s="169">
        <f>YEAR($I$1)+10</f>
        <v>2020</v>
      </c>
      <c r="Z952" s="174">
        <f>YEAR($I$1)+11</f>
        <v>2021</v>
      </c>
      <c r="AA952" s="166">
        <f>YEAR($I$1)+12</f>
        <v>2022</v>
      </c>
      <c r="AB952" s="166">
        <f>YEAR($I$1)+13</f>
        <v>2023</v>
      </c>
      <c r="AC952" s="166">
        <f>YEAR($I$1)+14</f>
        <v>2024</v>
      </c>
      <c r="AD952" s="166">
        <f>YEAR($I$1)+15</f>
        <v>2025</v>
      </c>
      <c r="AE952" s="166">
        <f>YEAR($I$1)+16</f>
        <v>2026</v>
      </c>
      <c r="AF952" s="166">
        <f>YEAR($I$1)+17</f>
        <v>2027</v>
      </c>
      <c r="AG952" s="166">
        <f>YEAR($I$1)+18</f>
        <v>2028</v>
      </c>
      <c r="AH952" s="166">
        <f>YEAR($I$1)+19</f>
        <v>2029</v>
      </c>
      <c r="AI952" s="175">
        <f>YEAR($I$1)+20</f>
        <v>2030</v>
      </c>
      <c r="AJ952" s="675"/>
    </row>
    <row r="953" spans="1:41" hidden="1">
      <c r="A953" s="623" t="str">
        <f>"Existing "&amp;A947</f>
        <v>Existing Interior Painting (non-routine)</v>
      </c>
      <c r="B953" s="624"/>
      <c r="C953" s="624"/>
      <c r="D953" s="624"/>
      <c r="E953" s="624"/>
      <c r="F953" s="624"/>
      <c r="G953" s="170">
        <v>1</v>
      </c>
      <c r="H953" s="154" t="s">
        <v>339</v>
      </c>
      <c r="I953" s="155">
        <v>3500</v>
      </c>
      <c r="J953" s="156">
        <f>G953*I953</f>
        <v>3500</v>
      </c>
      <c r="K953" s="625" t="s">
        <v>390</v>
      </c>
      <c r="L953" s="626"/>
      <c r="M953" s="659" t="str">
        <f>IF(OR(ISERROR(B949+B948*(1-(Controls!$B$28))),(B949+B948*(1-(Controls!$B$28)))=0),"",IF((B949+B948*(1-(Controls!$B$28)))&lt;=StartInput!$F$25,"Replace","Evaluate"))</f>
        <v>Evaluate</v>
      </c>
      <c r="N953" s="631" t="s">
        <v>205</v>
      </c>
      <c r="O953" s="159">
        <f>IF($B$950=0,J953,0)</f>
        <v>0</v>
      </c>
      <c r="P953" s="156">
        <f t="shared" ref="P953:AI953" si="275">IF(OR(($B$950+YEAR($I$1))=P952,($B$948+$B$950+YEAR($I$1))=P952,($B$948*2+$B$950+YEAR($I$1))=P952,($B$948*3+$B$950+YEAR($I$1))=P952,($B$948*4+$B$950+YEAR($I$1))=P952,($B$948*5+$B$950+YEAR($I$1))=P952),$G$953*$I$953,0)</f>
        <v>0</v>
      </c>
      <c r="Q953" s="156">
        <f t="shared" si="275"/>
        <v>0</v>
      </c>
      <c r="R953" s="156">
        <f t="shared" si="275"/>
        <v>0</v>
      </c>
      <c r="S953" s="156">
        <f t="shared" si="275"/>
        <v>0</v>
      </c>
      <c r="T953" s="156">
        <f t="shared" si="275"/>
        <v>0</v>
      </c>
      <c r="U953" s="156">
        <f t="shared" si="275"/>
        <v>0</v>
      </c>
      <c r="V953" s="156">
        <f t="shared" si="275"/>
        <v>3500</v>
      </c>
      <c r="W953" s="156">
        <f t="shared" si="275"/>
        <v>0</v>
      </c>
      <c r="X953" s="156">
        <f t="shared" si="275"/>
        <v>0</v>
      </c>
      <c r="Y953" s="156">
        <f t="shared" si="275"/>
        <v>0</v>
      </c>
      <c r="Z953" s="156">
        <f t="shared" si="275"/>
        <v>0</v>
      </c>
      <c r="AA953" s="156">
        <f t="shared" si="275"/>
        <v>0</v>
      </c>
      <c r="AB953" s="156">
        <f t="shared" si="275"/>
        <v>0</v>
      </c>
      <c r="AC953" s="156">
        <f t="shared" si="275"/>
        <v>0</v>
      </c>
      <c r="AD953" s="156">
        <f t="shared" si="275"/>
        <v>0</v>
      </c>
      <c r="AE953" s="156">
        <f t="shared" si="275"/>
        <v>0</v>
      </c>
      <c r="AF953" s="156">
        <f t="shared" si="275"/>
        <v>0</v>
      </c>
      <c r="AG953" s="156">
        <f t="shared" si="275"/>
        <v>0</v>
      </c>
      <c r="AH953" s="156">
        <f t="shared" si="275"/>
        <v>0</v>
      </c>
      <c r="AI953" s="156">
        <f t="shared" si="275"/>
        <v>0</v>
      </c>
      <c r="AJ953" s="156">
        <f>SUM(P953:AI953)</f>
        <v>3500</v>
      </c>
    </row>
    <row r="954" spans="1:41">
      <c r="A954" s="623" t="str">
        <f>"Standard "&amp;A947</f>
        <v>Standard Interior Painting (non-routine)</v>
      </c>
      <c r="B954" s="624"/>
      <c r="C954" s="624"/>
      <c r="D954" s="624"/>
      <c r="E954" s="624"/>
      <c r="F954" s="624"/>
      <c r="G954" s="452">
        <v>1</v>
      </c>
      <c r="H954" s="459" t="s">
        <v>339</v>
      </c>
      <c r="I954" s="454">
        <v>3500</v>
      </c>
      <c r="J954" s="156">
        <f>G954*I954</f>
        <v>3500</v>
      </c>
      <c r="K954" s="627"/>
      <c r="L954" s="628"/>
      <c r="M954" s="660"/>
      <c r="N954" s="632"/>
      <c r="O954" s="159">
        <f>IF($B$950=0,J954,0)</f>
        <v>0</v>
      </c>
      <c r="P954" s="156">
        <f t="shared" ref="P954:AI954" si="276">IF(OR(($B$950+YEAR($I$1))=P952,($B$948+$B$950+YEAR($I$1))=P952,($B$948*2+$B$950+YEAR($I$1))=P952,($B$948*3+$B$950+YEAR($I$1))=P952,($B$948*4+$B$950+YEAR($I$1))=P952,($B$948*5+$B$950+YEAR($I$1))=P952),$G$954*$I$954,0)</f>
        <v>0</v>
      </c>
      <c r="Q954" s="156">
        <f t="shared" si="276"/>
        <v>0</v>
      </c>
      <c r="R954" s="156">
        <f t="shared" si="276"/>
        <v>0</v>
      </c>
      <c r="S954" s="156">
        <f t="shared" si="276"/>
        <v>0</v>
      </c>
      <c r="T954" s="156">
        <f t="shared" si="276"/>
        <v>0</v>
      </c>
      <c r="U954" s="156">
        <f t="shared" si="276"/>
        <v>0</v>
      </c>
      <c r="V954" s="156">
        <f t="shared" si="276"/>
        <v>3500</v>
      </c>
      <c r="W954" s="156">
        <f t="shared" si="276"/>
        <v>0</v>
      </c>
      <c r="X954" s="156">
        <f t="shared" si="276"/>
        <v>0</v>
      </c>
      <c r="Y954" s="156">
        <f t="shared" si="276"/>
        <v>0</v>
      </c>
      <c r="Z954" s="156">
        <f t="shared" si="276"/>
        <v>0</v>
      </c>
      <c r="AA954" s="156">
        <f t="shared" si="276"/>
        <v>0</v>
      </c>
      <c r="AB954" s="156">
        <f t="shared" si="276"/>
        <v>0</v>
      </c>
      <c r="AC954" s="156">
        <f t="shared" si="276"/>
        <v>0</v>
      </c>
      <c r="AD954" s="156">
        <f t="shared" si="276"/>
        <v>0</v>
      </c>
      <c r="AE954" s="156">
        <f t="shared" si="276"/>
        <v>0</v>
      </c>
      <c r="AF954" s="156">
        <f t="shared" si="276"/>
        <v>0</v>
      </c>
      <c r="AG954" s="156">
        <f t="shared" si="276"/>
        <v>0</v>
      </c>
      <c r="AH954" s="156">
        <f t="shared" si="276"/>
        <v>0</v>
      </c>
      <c r="AI954" s="156">
        <f t="shared" si="276"/>
        <v>0</v>
      </c>
      <c r="AJ954" s="156">
        <f>SUM(P954:AI954)</f>
        <v>3500</v>
      </c>
      <c r="AK954" s="148" t="s">
        <v>391</v>
      </c>
    </row>
    <row r="955" spans="1:41" ht="14.45" thickBot="1">
      <c r="A955" s="634" t="str">
        <f>"Green Replacement "&amp;A947</f>
        <v>Green Replacement Interior Painting (non-routine)</v>
      </c>
      <c r="B955" s="635"/>
      <c r="C955" s="635"/>
      <c r="D955" s="635"/>
      <c r="E955" s="635"/>
      <c r="F955" s="635"/>
      <c r="G955" s="202">
        <f>G954</f>
        <v>1</v>
      </c>
      <c r="H955" s="204" t="str">
        <f>H954</f>
        <v>LUMP SUM</v>
      </c>
      <c r="I955" s="455">
        <v>4000</v>
      </c>
      <c r="J955" s="161">
        <f>G955*I955</f>
        <v>4000</v>
      </c>
      <c r="K955" s="629"/>
      <c r="L955" s="630"/>
      <c r="M955" s="661"/>
      <c r="N955" s="633"/>
      <c r="O955" s="159">
        <f>IF($B$950=0,J955,0)</f>
        <v>0</v>
      </c>
      <c r="P955" s="156">
        <f t="shared" ref="P955:AI955" si="277">IF(OR(($B$950+YEAR($I$1))=P952,($B$948+$B$950+YEAR($I$1))=P952,($B$948*2+$B$950+YEAR($I$1))=P952,($B$948*3+$B$950+YEAR($I$1))=P952,($B$948*4+$B$950+YEAR($I$1))=P952,($B$948*5+$B$950+YEAR($I$1))=P952),$G$955*$I$955,0)</f>
        <v>0</v>
      </c>
      <c r="Q955" s="156">
        <f t="shared" si="277"/>
        <v>0</v>
      </c>
      <c r="R955" s="156">
        <f t="shared" si="277"/>
        <v>0</v>
      </c>
      <c r="S955" s="156">
        <f t="shared" si="277"/>
        <v>0</v>
      </c>
      <c r="T955" s="156">
        <f t="shared" si="277"/>
        <v>0</v>
      </c>
      <c r="U955" s="156">
        <f t="shared" si="277"/>
        <v>0</v>
      </c>
      <c r="V955" s="156">
        <f t="shared" si="277"/>
        <v>4000</v>
      </c>
      <c r="W955" s="156">
        <f t="shared" si="277"/>
        <v>0</v>
      </c>
      <c r="X955" s="156">
        <f t="shared" si="277"/>
        <v>0</v>
      </c>
      <c r="Y955" s="156">
        <f t="shared" si="277"/>
        <v>0</v>
      </c>
      <c r="Z955" s="156">
        <f t="shared" si="277"/>
        <v>0</v>
      </c>
      <c r="AA955" s="156">
        <f t="shared" si="277"/>
        <v>0</v>
      </c>
      <c r="AB955" s="156">
        <f t="shared" si="277"/>
        <v>0</v>
      </c>
      <c r="AC955" s="156">
        <f t="shared" si="277"/>
        <v>0</v>
      </c>
      <c r="AD955" s="156">
        <f t="shared" si="277"/>
        <v>0</v>
      </c>
      <c r="AE955" s="156">
        <f t="shared" si="277"/>
        <v>0</v>
      </c>
      <c r="AF955" s="156">
        <f t="shared" si="277"/>
        <v>0</v>
      </c>
      <c r="AG955" s="156">
        <f t="shared" si="277"/>
        <v>0</v>
      </c>
      <c r="AH955" s="156">
        <f t="shared" si="277"/>
        <v>0</v>
      </c>
      <c r="AI955" s="156">
        <f t="shared" si="277"/>
        <v>0</v>
      </c>
      <c r="AJ955" s="156">
        <f>SUM(P955:AI955)</f>
        <v>4000</v>
      </c>
      <c r="AK955" s="183">
        <f>IF((AJ955-AJ954)&lt;0,0,(AJ955-AJ954))</f>
        <v>500</v>
      </c>
      <c r="AL955" s="183"/>
      <c r="AM955" s="183"/>
      <c r="AN955" s="183"/>
      <c r="AO955" s="183"/>
    </row>
    <row r="956" spans="1:41" ht="13.15" customHeight="1" thickBot="1"/>
    <row r="957" spans="1:41" ht="14.45" thickBot="1">
      <c r="A957" s="640" t="s">
        <v>519</v>
      </c>
      <c r="B957" s="641"/>
      <c r="C957" s="641"/>
      <c r="D957" s="641"/>
      <c r="E957" s="641"/>
      <c r="F957" s="641"/>
      <c r="G957" s="641"/>
      <c r="H957" s="641"/>
      <c r="I957" s="641"/>
      <c r="J957" s="641"/>
      <c r="K957" s="641"/>
      <c r="L957" s="641"/>
      <c r="M957" s="641"/>
      <c r="N957" s="642"/>
    </row>
    <row r="958" spans="1:41" ht="15">
      <c r="A958" s="164" t="s">
        <v>351</v>
      </c>
      <c r="B958" s="450">
        <v>16</v>
      </c>
      <c r="C958" s="165"/>
      <c r="D958" s="662" t="s">
        <v>272</v>
      </c>
      <c r="E958" s="663"/>
      <c r="F958" s="649"/>
      <c r="G958" s="650"/>
      <c r="H958" s="650"/>
      <c r="I958" s="650"/>
      <c r="J958" s="650"/>
      <c r="K958" s="650"/>
      <c r="L958" s="650"/>
      <c r="M958" s="650"/>
      <c r="N958" s="651"/>
    </row>
    <row r="959" spans="1:41" ht="15.6" thickBot="1">
      <c r="A959" s="163" t="s">
        <v>353</v>
      </c>
      <c r="B959" s="451">
        <v>2002</v>
      </c>
      <c r="C959" s="162"/>
      <c r="D959" s="664"/>
      <c r="E959" s="665"/>
      <c r="F959" s="652"/>
      <c r="G959" s="653"/>
      <c r="H959" s="653"/>
      <c r="I959" s="653"/>
      <c r="J959" s="653"/>
      <c r="K959" s="653"/>
      <c r="L959" s="653"/>
      <c r="M959" s="653"/>
      <c r="N959" s="654"/>
    </row>
    <row r="960" spans="1:41" ht="15.6" thickBot="1">
      <c r="A960" s="171" t="s">
        <v>355</v>
      </c>
      <c r="B960" s="172">
        <f>IF(B958-((YEAR(I1))-B959)&gt;0,(B958-((YEAR(I1))-B959)),0)</f>
        <v>8</v>
      </c>
      <c r="C960" s="173"/>
      <c r="D960" s="666"/>
      <c r="E960" s="667"/>
      <c r="F960" s="643"/>
      <c r="G960" s="644"/>
      <c r="H960" s="644"/>
      <c r="I960" s="644"/>
      <c r="J960" s="644"/>
      <c r="K960" s="644"/>
      <c r="L960" s="644"/>
      <c r="M960" s="644"/>
      <c r="N960" s="645"/>
      <c r="O960" s="640" t="str">
        <f>A957</f>
        <v>Interior Doors</v>
      </c>
      <c r="P960" s="641"/>
      <c r="Q960" s="641"/>
      <c r="R960" s="641"/>
      <c r="S960" s="641"/>
      <c r="T960" s="641"/>
      <c r="U960" s="641"/>
      <c r="V960" s="641"/>
      <c r="W960" s="641"/>
      <c r="X960" s="641"/>
      <c r="Y960" s="642"/>
      <c r="Z960" s="640" t="str">
        <f>A957</f>
        <v>Interior Doors</v>
      </c>
      <c r="AA960" s="641"/>
      <c r="AB960" s="641"/>
      <c r="AC960" s="641"/>
      <c r="AD960" s="641"/>
      <c r="AE960" s="641"/>
      <c r="AF960" s="641"/>
      <c r="AG960" s="641"/>
      <c r="AH960" s="641"/>
      <c r="AI960" s="641"/>
      <c r="AJ960" s="642"/>
    </row>
    <row r="961" spans="1:41">
      <c r="A961" s="646" t="s">
        <v>357</v>
      </c>
      <c r="B961" s="647"/>
      <c r="C961" s="647"/>
      <c r="D961" s="636"/>
      <c r="E961" s="636"/>
      <c r="F961" s="636"/>
      <c r="G961" s="636" t="s">
        <v>358</v>
      </c>
      <c r="H961" s="636" t="s">
        <v>359</v>
      </c>
      <c r="I961" s="636" t="s">
        <v>360</v>
      </c>
      <c r="J961" s="636" t="s">
        <v>361</v>
      </c>
      <c r="K961" s="636" t="s">
        <v>362</v>
      </c>
      <c r="L961" s="636" t="s">
        <v>363</v>
      </c>
      <c r="M961" s="636" t="s">
        <v>364</v>
      </c>
      <c r="N961" s="638" t="s">
        <v>365</v>
      </c>
      <c r="O961" s="672" t="s">
        <v>366</v>
      </c>
      <c r="P961" s="167" t="s">
        <v>367</v>
      </c>
      <c r="Q961" s="167" t="s">
        <v>368</v>
      </c>
      <c r="R961" s="167" t="s">
        <v>369</v>
      </c>
      <c r="S961" s="167" t="s">
        <v>370</v>
      </c>
      <c r="T961" s="167" t="s">
        <v>371</v>
      </c>
      <c r="U961" s="167" t="s">
        <v>372</v>
      </c>
      <c r="V961" s="167" t="s">
        <v>373</v>
      </c>
      <c r="W961" s="167" t="s">
        <v>374</v>
      </c>
      <c r="X961" s="167" t="s">
        <v>375</v>
      </c>
      <c r="Y961" s="168" t="s">
        <v>376</v>
      </c>
      <c r="Z961" s="178" t="s">
        <v>377</v>
      </c>
      <c r="AA961" s="179" t="s">
        <v>378</v>
      </c>
      <c r="AB961" s="179" t="s">
        <v>379</v>
      </c>
      <c r="AC961" s="179" t="s">
        <v>380</v>
      </c>
      <c r="AD961" s="179" t="s">
        <v>381</v>
      </c>
      <c r="AE961" s="179" t="s">
        <v>382</v>
      </c>
      <c r="AF961" s="179" t="s">
        <v>383</v>
      </c>
      <c r="AG961" s="179" t="s">
        <v>384</v>
      </c>
      <c r="AH961" s="179" t="s">
        <v>385</v>
      </c>
      <c r="AI961" s="180" t="s">
        <v>386</v>
      </c>
      <c r="AJ961" s="674" t="s">
        <v>387</v>
      </c>
    </row>
    <row r="962" spans="1:41">
      <c r="A962" s="648"/>
      <c r="B962" s="637"/>
      <c r="C962" s="637"/>
      <c r="D962" s="637"/>
      <c r="E962" s="637"/>
      <c r="F962" s="637"/>
      <c r="G962" s="637"/>
      <c r="H962" s="637"/>
      <c r="I962" s="637"/>
      <c r="J962" s="637"/>
      <c r="K962" s="637"/>
      <c r="L962" s="637"/>
      <c r="M962" s="637"/>
      <c r="N962" s="639"/>
      <c r="O962" s="673"/>
      <c r="P962" s="166">
        <f>YEAR($I$1)+1</f>
        <v>2011</v>
      </c>
      <c r="Q962" s="166">
        <f>YEAR($I$1)+2</f>
        <v>2012</v>
      </c>
      <c r="R962" s="166">
        <f>YEAR($I$1)+3</f>
        <v>2013</v>
      </c>
      <c r="S962" s="166">
        <f>YEAR($I$1)+4</f>
        <v>2014</v>
      </c>
      <c r="T962" s="166">
        <f>YEAR($I$1)+5</f>
        <v>2015</v>
      </c>
      <c r="U962" s="166">
        <f>YEAR($I$1)+6</f>
        <v>2016</v>
      </c>
      <c r="V962" s="166">
        <f>YEAR($I$1)+7</f>
        <v>2017</v>
      </c>
      <c r="W962" s="166">
        <f>YEAR($I$1)+8</f>
        <v>2018</v>
      </c>
      <c r="X962" s="166">
        <f>YEAR($I$1)+9</f>
        <v>2019</v>
      </c>
      <c r="Y962" s="169">
        <f>YEAR($I$1)+10</f>
        <v>2020</v>
      </c>
      <c r="Z962" s="174">
        <f>YEAR($I$1)+11</f>
        <v>2021</v>
      </c>
      <c r="AA962" s="166">
        <f>YEAR($I$1)+12</f>
        <v>2022</v>
      </c>
      <c r="AB962" s="166">
        <f>YEAR($I$1)+13</f>
        <v>2023</v>
      </c>
      <c r="AC962" s="166">
        <f>YEAR($I$1)+14</f>
        <v>2024</v>
      </c>
      <c r="AD962" s="166">
        <f>YEAR($I$1)+15</f>
        <v>2025</v>
      </c>
      <c r="AE962" s="166">
        <f>YEAR($I$1)+16</f>
        <v>2026</v>
      </c>
      <c r="AF962" s="166">
        <f>YEAR($I$1)+17</f>
        <v>2027</v>
      </c>
      <c r="AG962" s="166">
        <f>YEAR($I$1)+18</f>
        <v>2028</v>
      </c>
      <c r="AH962" s="166">
        <f>YEAR($I$1)+19</f>
        <v>2029</v>
      </c>
      <c r="AI962" s="175">
        <f>YEAR($I$1)+20</f>
        <v>2030</v>
      </c>
      <c r="AJ962" s="675"/>
    </row>
    <row r="963" spans="1:41" hidden="1">
      <c r="A963" s="623" t="str">
        <f>"Existing "&amp;A957</f>
        <v>Existing Interior Doors</v>
      </c>
      <c r="B963" s="624"/>
      <c r="C963" s="624"/>
      <c r="D963" s="624"/>
      <c r="E963" s="624"/>
      <c r="F963" s="624"/>
      <c r="G963" s="170">
        <v>1</v>
      </c>
      <c r="H963" s="154" t="s">
        <v>339</v>
      </c>
      <c r="I963" s="155">
        <v>4500</v>
      </c>
      <c r="J963" s="156">
        <f>G963*I963</f>
        <v>4500</v>
      </c>
      <c r="K963" s="625" t="s">
        <v>390</v>
      </c>
      <c r="L963" s="626"/>
      <c r="M963" s="659" t="str">
        <f>IF(OR(ISERROR(B959+B958*(1-(Controls!$B$28))),(B959+B958*(1-(Controls!$B$28)))=0),"",IF((B959+B958*(1-(Controls!$B$28)))&lt;=StartInput!$F$25,"Replace","Evaluate"))</f>
        <v>Evaluate</v>
      </c>
      <c r="N963" s="631" t="s">
        <v>205</v>
      </c>
      <c r="O963" s="159">
        <f>IF($B$960=0,J963,0)</f>
        <v>0</v>
      </c>
      <c r="P963" s="156">
        <f t="shared" ref="P963:AI963" si="278">IF(OR(($B$960+YEAR($I$1))=P962,($B$958+$B$960+YEAR($I$1))=P962,($B$958*2+$B$960+YEAR($I$1))=P962,($B$958*3+$B$960+YEAR($I$1))=P962,($B$958*4+$B$960+YEAR($I$1))=P962,($B$958*5+$B$960+YEAR($I$1))=P962),$G$963*$I$963,0)</f>
        <v>0</v>
      </c>
      <c r="Q963" s="156">
        <f t="shared" si="278"/>
        <v>0</v>
      </c>
      <c r="R963" s="156">
        <f t="shared" si="278"/>
        <v>0</v>
      </c>
      <c r="S963" s="156">
        <f t="shared" si="278"/>
        <v>0</v>
      </c>
      <c r="T963" s="156">
        <f t="shared" si="278"/>
        <v>0</v>
      </c>
      <c r="U963" s="156">
        <f t="shared" si="278"/>
        <v>0</v>
      </c>
      <c r="V963" s="156">
        <f t="shared" si="278"/>
        <v>0</v>
      </c>
      <c r="W963" s="156">
        <f t="shared" si="278"/>
        <v>4500</v>
      </c>
      <c r="X963" s="156">
        <f t="shared" si="278"/>
        <v>0</v>
      </c>
      <c r="Y963" s="156">
        <f t="shared" si="278"/>
        <v>0</v>
      </c>
      <c r="Z963" s="156">
        <f t="shared" si="278"/>
        <v>0</v>
      </c>
      <c r="AA963" s="156">
        <f t="shared" si="278"/>
        <v>0</v>
      </c>
      <c r="AB963" s="156">
        <f t="shared" si="278"/>
        <v>0</v>
      </c>
      <c r="AC963" s="156">
        <f t="shared" si="278"/>
        <v>0</v>
      </c>
      <c r="AD963" s="156">
        <f t="shared" si="278"/>
        <v>0</v>
      </c>
      <c r="AE963" s="156">
        <f t="shared" si="278"/>
        <v>0</v>
      </c>
      <c r="AF963" s="156">
        <f t="shared" si="278"/>
        <v>0</v>
      </c>
      <c r="AG963" s="156">
        <f t="shared" si="278"/>
        <v>0</v>
      </c>
      <c r="AH963" s="156">
        <f t="shared" si="278"/>
        <v>0</v>
      </c>
      <c r="AI963" s="156">
        <f t="shared" si="278"/>
        <v>0</v>
      </c>
      <c r="AJ963" s="156">
        <f>SUM(P963:AI963)</f>
        <v>4500</v>
      </c>
    </row>
    <row r="964" spans="1:41">
      <c r="A964" s="623" t="str">
        <f>"Standard "&amp;A957</f>
        <v>Standard Interior Doors</v>
      </c>
      <c r="B964" s="624"/>
      <c r="C964" s="624"/>
      <c r="D964" s="624"/>
      <c r="E964" s="624"/>
      <c r="F964" s="624"/>
      <c r="G964" s="452">
        <v>1</v>
      </c>
      <c r="H964" s="459" t="s">
        <v>339</v>
      </c>
      <c r="I964" s="454">
        <v>4500</v>
      </c>
      <c r="J964" s="156">
        <f>G964*I964</f>
        <v>4500</v>
      </c>
      <c r="K964" s="627"/>
      <c r="L964" s="628"/>
      <c r="M964" s="660"/>
      <c r="N964" s="632"/>
      <c r="O964" s="159">
        <f>IF($B$960=0,J964,0)</f>
        <v>0</v>
      </c>
      <c r="P964" s="156">
        <f t="shared" ref="P964:AI964" si="279">IF(OR(($B$960+YEAR($I$1))=P962,($B$958+$B$960+YEAR($I$1))=P962,($B$958*2+$B$960+YEAR($I$1))=P962,($B$958*3+$B$960+YEAR($I$1))=P962,($B$958*4+$B$960+YEAR($I$1))=P962,($B$958*5+$B$960+YEAR($I$1))=P962),$G$964*$I$964,0)</f>
        <v>0</v>
      </c>
      <c r="Q964" s="156">
        <f t="shared" si="279"/>
        <v>0</v>
      </c>
      <c r="R964" s="156">
        <f t="shared" si="279"/>
        <v>0</v>
      </c>
      <c r="S964" s="156">
        <f t="shared" si="279"/>
        <v>0</v>
      </c>
      <c r="T964" s="156">
        <f t="shared" si="279"/>
        <v>0</v>
      </c>
      <c r="U964" s="156">
        <f t="shared" si="279"/>
        <v>0</v>
      </c>
      <c r="V964" s="156">
        <f t="shared" si="279"/>
        <v>0</v>
      </c>
      <c r="W964" s="156">
        <f t="shared" si="279"/>
        <v>4500</v>
      </c>
      <c r="X964" s="156">
        <f t="shared" si="279"/>
        <v>0</v>
      </c>
      <c r="Y964" s="156">
        <f t="shared" si="279"/>
        <v>0</v>
      </c>
      <c r="Z964" s="156">
        <f t="shared" si="279"/>
        <v>0</v>
      </c>
      <c r="AA964" s="156">
        <f t="shared" si="279"/>
        <v>0</v>
      </c>
      <c r="AB964" s="156">
        <f t="shared" si="279"/>
        <v>0</v>
      </c>
      <c r="AC964" s="156">
        <f t="shared" si="279"/>
        <v>0</v>
      </c>
      <c r="AD964" s="156">
        <f t="shared" si="279"/>
        <v>0</v>
      </c>
      <c r="AE964" s="156">
        <f t="shared" si="279"/>
        <v>0</v>
      </c>
      <c r="AF964" s="156">
        <f t="shared" si="279"/>
        <v>0</v>
      </c>
      <c r="AG964" s="156">
        <f t="shared" si="279"/>
        <v>0</v>
      </c>
      <c r="AH964" s="156">
        <f t="shared" si="279"/>
        <v>0</v>
      </c>
      <c r="AI964" s="156">
        <f t="shared" si="279"/>
        <v>0</v>
      </c>
      <c r="AJ964" s="156">
        <f>SUM(P964:AI964)</f>
        <v>4500</v>
      </c>
      <c r="AK964" s="148" t="s">
        <v>391</v>
      </c>
    </row>
    <row r="965" spans="1:41" ht="14.45" thickBot="1">
      <c r="A965" s="634" t="str">
        <f>"Green Replacement "&amp;A957</f>
        <v>Green Replacement Interior Doors</v>
      </c>
      <c r="B965" s="635"/>
      <c r="C965" s="635"/>
      <c r="D965" s="635"/>
      <c r="E965" s="635"/>
      <c r="F965" s="635"/>
      <c r="G965" s="202">
        <f>G964</f>
        <v>1</v>
      </c>
      <c r="H965" s="204" t="str">
        <f>H964</f>
        <v>LUMP SUM</v>
      </c>
      <c r="I965" s="455">
        <v>4600</v>
      </c>
      <c r="J965" s="161">
        <f>G965*I965</f>
        <v>4600</v>
      </c>
      <c r="K965" s="629"/>
      <c r="L965" s="630"/>
      <c r="M965" s="661"/>
      <c r="N965" s="633"/>
      <c r="O965" s="159">
        <f>IF($B$960=0,J965,0)</f>
        <v>0</v>
      </c>
      <c r="P965" s="156">
        <f t="shared" ref="P965:AI965" si="280">IF(OR(($B$960+YEAR($I$1))=P962,($B$958+$B$960+YEAR($I$1))=P962,($B$958*2+$B$960+YEAR($I$1))=P962,($B$958*3+$B$960+YEAR($I$1))=P962,($B$958*4+$B$960+YEAR($I$1))=P962,($B$958*5+$B$960+YEAR($I$1))=P962),$G$965*$I$965,0)</f>
        <v>0</v>
      </c>
      <c r="Q965" s="156">
        <f t="shared" si="280"/>
        <v>0</v>
      </c>
      <c r="R965" s="156">
        <f t="shared" si="280"/>
        <v>0</v>
      </c>
      <c r="S965" s="156">
        <f t="shared" si="280"/>
        <v>0</v>
      </c>
      <c r="T965" s="156">
        <f t="shared" si="280"/>
        <v>0</v>
      </c>
      <c r="U965" s="156">
        <f t="shared" si="280"/>
        <v>0</v>
      </c>
      <c r="V965" s="156">
        <f t="shared" si="280"/>
        <v>0</v>
      </c>
      <c r="W965" s="156">
        <f t="shared" si="280"/>
        <v>4600</v>
      </c>
      <c r="X965" s="156">
        <f t="shared" si="280"/>
        <v>0</v>
      </c>
      <c r="Y965" s="156">
        <f t="shared" si="280"/>
        <v>0</v>
      </c>
      <c r="Z965" s="156">
        <f t="shared" si="280"/>
        <v>0</v>
      </c>
      <c r="AA965" s="156">
        <f t="shared" si="280"/>
        <v>0</v>
      </c>
      <c r="AB965" s="156">
        <f t="shared" si="280"/>
        <v>0</v>
      </c>
      <c r="AC965" s="156">
        <f t="shared" si="280"/>
        <v>0</v>
      </c>
      <c r="AD965" s="156">
        <f t="shared" si="280"/>
        <v>0</v>
      </c>
      <c r="AE965" s="156">
        <f t="shared" si="280"/>
        <v>0</v>
      </c>
      <c r="AF965" s="156">
        <f t="shared" si="280"/>
        <v>0</v>
      </c>
      <c r="AG965" s="156">
        <f t="shared" si="280"/>
        <v>0</v>
      </c>
      <c r="AH965" s="156">
        <f t="shared" si="280"/>
        <v>0</v>
      </c>
      <c r="AI965" s="156">
        <f t="shared" si="280"/>
        <v>0</v>
      </c>
      <c r="AJ965" s="156">
        <f>SUM(P965:AI965)</f>
        <v>4600</v>
      </c>
      <c r="AK965" s="183">
        <f>IF((AJ965-AJ964)&lt;0,0,(AJ965-AJ964))</f>
        <v>100</v>
      </c>
      <c r="AL965" s="183"/>
      <c r="AM965" s="183"/>
      <c r="AN965" s="183"/>
      <c r="AO965" s="183"/>
    </row>
    <row r="966" spans="1:41" ht="13.15" customHeight="1" thickBot="1"/>
    <row r="967" spans="1:41" ht="14.45" thickBot="1">
      <c r="A967" s="640" t="s">
        <v>520</v>
      </c>
      <c r="B967" s="641"/>
      <c r="C967" s="641"/>
      <c r="D967" s="641"/>
      <c r="E967" s="641"/>
      <c r="F967" s="641"/>
      <c r="G967" s="641"/>
      <c r="H967" s="641"/>
      <c r="I967" s="641"/>
      <c r="J967" s="641"/>
      <c r="K967" s="641"/>
      <c r="L967" s="641"/>
      <c r="M967" s="641"/>
      <c r="N967" s="642"/>
    </row>
    <row r="968" spans="1:41" ht="15">
      <c r="A968" s="164" t="s">
        <v>351</v>
      </c>
      <c r="B968" s="450">
        <v>17</v>
      </c>
      <c r="C968" s="165"/>
      <c r="D968" s="662" t="s">
        <v>272</v>
      </c>
      <c r="E968" s="663"/>
      <c r="F968" s="649"/>
      <c r="G968" s="650"/>
      <c r="H968" s="650"/>
      <c r="I968" s="650"/>
      <c r="J968" s="650"/>
      <c r="K968" s="650"/>
      <c r="L968" s="650"/>
      <c r="M968" s="650"/>
      <c r="N968" s="651"/>
    </row>
    <row r="969" spans="1:41" ht="15.6" thickBot="1">
      <c r="A969" s="163" t="s">
        <v>353</v>
      </c>
      <c r="B969" s="451">
        <v>2002</v>
      </c>
      <c r="C969" s="162"/>
      <c r="D969" s="664"/>
      <c r="E969" s="665"/>
      <c r="F969" s="652"/>
      <c r="G969" s="653"/>
      <c r="H969" s="653"/>
      <c r="I969" s="653"/>
      <c r="J969" s="653"/>
      <c r="K969" s="653"/>
      <c r="L969" s="653"/>
      <c r="M969" s="653"/>
      <c r="N969" s="654"/>
    </row>
    <row r="970" spans="1:41" ht="15.6" thickBot="1">
      <c r="A970" s="171" t="s">
        <v>355</v>
      </c>
      <c r="B970" s="172">
        <f>IF(B968-((YEAR(I1))-B969)&gt;0,(B968-((YEAR(I1))-B969)),0)</f>
        <v>9</v>
      </c>
      <c r="C970" s="173"/>
      <c r="D970" s="666"/>
      <c r="E970" s="667"/>
      <c r="F970" s="643"/>
      <c r="G970" s="644"/>
      <c r="H970" s="644"/>
      <c r="I970" s="644"/>
      <c r="J970" s="644"/>
      <c r="K970" s="644"/>
      <c r="L970" s="644"/>
      <c r="M970" s="644"/>
      <c r="N970" s="645"/>
      <c r="O970" s="640" t="str">
        <f>A967</f>
        <v>Interior Door Frames</v>
      </c>
      <c r="P970" s="641"/>
      <c r="Q970" s="641"/>
      <c r="R970" s="641"/>
      <c r="S970" s="641"/>
      <c r="T970" s="641"/>
      <c r="U970" s="641"/>
      <c r="V970" s="641"/>
      <c r="W970" s="641"/>
      <c r="X970" s="641"/>
      <c r="Y970" s="642"/>
      <c r="Z970" s="640" t="str">
        <f>A967</f>
        <v>Interior Door Frames</v>
      </c>
      <c r="AA970" s="641"/>
      <c r="AB970" s="641"/>
      <c r="AC970" s="641"/>
      <c r="AD970" s="641"/>
      <c r="AE970" s="641"/>
      <c r="AF970" s="641"/>
      <c r="AG970" s="641"/>
      <c r="AH970" s="641"/>
      <c r="AI970" s="641"/>
      <c r="AJ970" s="642"/>
    </row>
    <row r="971" spans="1:41">
      <c r="A971" s="646" t="s">
        <v>357</v>
      </c>
      <c r="B971" s="647"/>
      <c r="C971" s="647"/>
      <c r="D971" s="636"/>
      <c r="E971" s="636"/>
      <c r="F971" s="636"/>
      <c r="G971" s="636" t="s">
        <v>358</v>
      </c>
      <c r="H971" s="636" t="s">
        <v>359</v>
      </c>
      <c r="I971" s="636" t="s">
        <v>360</v>
      </c>
      <c r="J971" s="636" t="s">
        <v>361</v>
      </c>
      <c r="K971" s="636" t="s">
        <v>362</v>
      </c>
      <c r="L971" s="636" t="s">
        <v>363</v>
      </c>
      <c r="M971" s="636" t="s">
        <v>364</v>
      </c>
      <c r="N971" s="638" t="s">
        <v>365</v>
      </c>
      <c r="O971" s="672" t="s">
        <v>366</v>
      </c>
      <c r="P971" s="167" t="s">
        <v>367</v>
      </c>
      <c r="Q971" s="167" t="s">
        <v>368</v>
      </c>
      <c r="R971" s="167" t="s">
        <v>369</v>
      </c>
      <c r="S971" s="167" t="s">
        <v>370</v>
      </c>
      <c r="T971" s="167" t="s">
        <v>371</v>
      </c>
      <c r="U971" s="167" t="s">
        <v>372</v>
      </c>
      <c r="V971" s="167" t="s">
        <v>373</v>
      </c>
      <c r="W971" s="167" t="s">
        <v>374</v>
      </c>
      <c r="X971" s="167" t="s">
        <v>375</v>
      </c>
      <c r="Y971" s="168" t="s">
        <v>376</v>
      </c>
      <c r="Z971" s="178" t="s">
        <v>377</v>
      </c>
      <c r="AA971" s="179" t="s">
        <v>378</v>
      </c>
      <c r="AB971" s="179" t="s">
        <v>379</v>
      </c>
      <c r="AC971" s="179" t="s">
        <v>380</v>
      </c>
      <c r="AD971" s="179" t="s">
        <v>381</v>
      </c>
      <c r="AE971" s="179" t="s">
        <v>382</v>
      </c>
      <c r="AF971" s="179" t="s">
        <v>383</v>
      </c>
      <c r="AG971" s="179" t="s">
        <v>384</v>
      </c>
      <c r="AH971" s="179" t="s">
        <v>385</v>
      </c>
      <c r="AI971" s="180" t="s">
        <v>386</v>
      </c>
      <c r="AJ971" s="674" t="s">
        <v>387</v>
      </c>
    </row>
    <row r="972" spans="1:41">
      <c r="A972" s="648"/>
      <c r="B972" s="637"/>
      <c r="C972" s="637"/>
      <c r="D972" s="637"/>
      <c r="E972" s="637"/>
      <c r="F972" s="637"/>
      <c r="G972" s="637"/>
      <c r="H972" s="637"/>
      <c r="I972" s="637"/>
      <c r="J972" s="637"/>
      <c r="K972" s="637"/>
      <c r="L972" s="637"/>
      <c r="M972" s="637"/>
      <c r="N972" s="639"/>
      <c r="O972" s="673"/>
      <c r="P972" s="166">
        <f>YEAR($I$1)+1</f>
        <v>2011</v>
      </c>
      <c r="Q972" s="166">
        <f>YEAR($I$1)+2</f>
        <v>2012</v>
      </c>
      <c r="R972" s="166">
        <f>YEAR($I$1)+3</f>
        <v>2013</v>
      </c>
      <c r="S972" s="166">
        <f>YEAR($I$1)+4</f>
        <v>2014</v>
      </c>
      <c r="T972" s="166">
        <f>YEAR($I$1)+5</f>
        <v>2015</v>
      </c>
      <c r="U972" s="166">
        <f>YEAR($I$1)+6</f>
        <v>2016</v>
      </c>
      <c r="V972" s="166">
        <f>YEAR($I$1)+7</f>
        <v>2017</v>
      </c>
      <c r="W972" s="166">
        <f>YEAR($I$1)+8</f>
        <v>2018</v>
      </c>
      <c r="X972" s="166">
        <f>YEAR($I$1)+9</f>
        <v>2019</v>
      </c>
      <c r="Y972" s="169">
        <f>YEAR($I$1)+10</f>
        <v>2020</v>
      </c>
      <c r="Z972" s="174">
        <f>YEAR($I$1)+11</f>
        <v>2021</v>
      </c>
      <c r="AA972" s="166">
        <f>YEAR($I$1)+12</f>
        <v>2022</v>
      </c>
      <c r="AB972" s="166">
        <f>YEAR($I$1)+13</f>
        <v>2023</v>
      </c>
      <c r="AC972" s="166">
        <f>YEAR($I$1)+14</f>
        <v>2024</v>
      </c>
      <c r="AD972" s="166">
        <f>YEAR($I$1)+15</f>
        <v>2025</v>
      </c>
      <c r="AE972" s="166">
        <f>YEAR($I$1)+16</f>
        <v>2026</v>
      </c>
      <c r="AF972" s="166">
        <f>YEAR($I$1)+17</f>
        <v>2027</v>
      </c>
      <c r="AG972" s="166">
        <f>YEAR($I$1)+18</f>
        <v>2028</v>
      </c>
      <c r="AH972" s="166">
        <f>YEAR($I$1)+19</f>
        <v>2029</v>
      </c>
      <c r="AI972" s="175">
        <f>YEAR($I$1)+20</f>
        <v>2030</v>
      </c>
      <c r="AJ972" s="675"/>
    </row>
    <row r="973" spans="1:41" hidden="1">
      <c r="A973" s="623" t="str">
        <f>"Existing "&amp;A967</f>
        <v>Existing Interior Door Frames</v>
      </c>
      <c r="B973" s="624"/>
      <c r="C973" s="624"/>
      <c r="D973" s="624"/>
      <c r="E973" s="624"/>
      <c r="F973" s="624"/>
      <c r="G973" s="170">
        <v>1</v>
      </c>
      <c r="H973" s="154" t="s">
        <v>339</v>
      </c>
      <c r="I973" s="155">
        <v>1200</v>
      </c>
      <c r="J973" s="156">
        <f>G973*I973</f>
        <v>1200</v>
      </c>
      <c r="K973" s="625" t="s">
        <v>390</v>
      </c>
      <c r="L973" s="626"/>
      <c r="M973" s="659" t="str">
        <f>IF(OR(ISERROR(B969+B968*(1-(Controls!$B$28))),(B969+B968*(1-(Controls!$B$28)))=0),"",IF((B969+B968*(1-(Controls!$B$28)))&lt;=StartInput!$F$25,"Replace","Evaluate"))</f>
        <v>Evaluate</v>
      </c>
      <c r="N973" s="631" t="s">
        <v>205</v>
      </c>
      <c r="O973" s="159">
        <f>IF($B$970=0,J973,0)</f>
        <v>0</v>
      </c>
      <c r="P973" s="156">
        <f t="shared" ref="P973:AI973" si="281">IF(OR(($B$970+YEAR($I$1))=P972,($B$968+$B$970+YEAR($I$1))=P972,($B$968*2+$B$970+YEAR($I$1))=P972,($B$968*3+$B$970+YEAR($I$1))=P972,($B$968*4+$B$970+YEAR($I$1))=P972,($B$968*5+$B$970+YEAR($I$1))=P972),$G$973*$I$973,0)</f>
        <v>0</v>
      </c>
      <c r="Q973" s="156">
        <f t="shared" si="281"/>
        <v>0</v>
      </c>
      <c r="R973" s="156">
        <f t="shared" si="281"/>
        <v>0</v>
      </c>
      <c r="S973" s="156">
        <f t="shared" si="281"/>
        <v>0</v>
      </c>
      <c r="T973" s="156">
        <f t="shared" si="281"/>
        <v>0</v>
      </c>
      <c r="U973" s="156">
        <f t="shared" si="281"/>
        <v>0</v>
      </c>
      <c r="V973" s="156">
        <f t="shared" si="281"/>
        <v>0</v>
      </c>
      <c r="W973" s="156">
        <f t="shared" si="281"/>
        <v>0</v>
      </c>
      <c r="X973" s="156">
        <f t="shared" si="281"/>
        <v>1200</v>
      </c>
      <c r="Y973" s="156">
        <f t="shared" si="281"/>
        <v>0</v>
      </c>
      <c r="Z973" s="156">
        <f t="shared" si="281"/>
        <v>0</v>
      </c>
      <c r="AA973" s="156">
        <f t="shared" si="281"/>
        <v>0</v>
      </c>
      <c r="AB973" s="156">
        <f t="shared" si="281"/>
        <v>0</v>
      </c>
      <c r="AC973" s="156">
        <f t="shared" si="281"/>
        <v>0</v>
      </c>
      <c r="AD973" s="156">
        <f t="shared" si="281"/>
        <v>0</v>
      </c>
      <c r="AE973" s="156">
        <f t="shared" si="281"/>
        <v>0</v>
      </c>
      <c r="AF973" s="156">
        <f t="shared" si="281"/>
        <v>0</v>
      </c>
      <c r="AG973" s="156">
        <f t="shared" si="281"/>
        <v>0</v>
      </c>
      <c r="AH973" s="156">
        <f t="shared" si="281"/>
        <v>0</v>
      </c>
      <c r="AI973" s="156">
        <f t="shared" si="281"/>
        <v>0</v>
      </c>
      <c r="AJ973" s="156">
        <f>SUM(P973:AI973)</f>
        <v>1200</v>
      </c>
    </row>
    <row r="974" spans="1:41">
      <c r="A974" s="623" t="str">
        <f>"Standard "&amp;A967</f>
        <v>Standard Interior Door Frames</v>
      </c>
      <c r="B974" s="624"/>
      <c r="C974" s="624"/>
      <c r="D974" s="624"/>
      <c r="E974" s="624"/>
      <c r="F974" s="624"/>
      <c r="G974" s="452">
        <v>1</v>
      </c>
      <c r="H974" s="459" t="s">
        <v>339</v>
      </c>
      <c r="I974" s="454">
        <v>1200</v>
      </c>
      <c r="J974" s="156">
        <f>G974*I974</f>
        <v>1200</v>
      </c>
      <c r="K974" s="627"/>
      <c r="L974" s="628"/>
      <c r="M974" s="660"/>
      <c r="N974" s="632"/>
      <c r="O974" s="159">
        <f>IF($B$970=0,J974,0)</f>
        <v>0</v>
      </c>
      <c r="P974" s="156">
        <f t="shared" ref="P974:AI974" si="282">IF(OR(($B$970+YEAR($I$1))=P972,($B$968+$B$970+YEAR($I$1))=P972,($B$968*2+$B$970+YEAR($I$1))=P972,($B$968*3+$B$970+YEAR($I$1))=P972,($B$968*4+$B$970+YEAR($I$1))=P972,($B$968*5+$B$970+YEAR($I$1))=P972),$G$974*$I$974,0)</f>
        <v>0</v>
      </c>
      <c r="Q974" s="156">
        <f t="shared" si="282"/>
        <v>0</v>
      </c>
      <c r="R974" s="156">
        <f t="shared" si="282"/>
        <v>0</v>
      </c>
      <c r="S974" s="156">
        <f t="shared" si="282"/>
        <v>0</v>
      </c>
      <c r="T974" s="156">
        <f t="shared" si="282"/>
        <v>0</v>
      </c>
      <c r="U974" s="156">
        <f t="shared" si="282"/>
        <v>0</v>
      </c>
      <c r="V974" s="156">
        <f t="shared" si="282"/>
        <v>0</v>
      </c>
      <c r="W974" s="156">
        <f t="shared" si="282"/>
        <v>0</v>
      </c>
      <c r="X974" s="156">
        <f t="shared" si="282"/>
        <v>1200</v>
      </c>
      <c r="Y974" s="156">
        <f t="shared" si="282"/>
        <v>0</v>
      </c>
      <c r="Z974" s="156">
        <f t="shared" si="282"/>
        <v>0</v>
      </c>
      <c r="AA974" s="156">
        <f t="shared" si="282"/>
        <v>0</v>
      </c>
      <c r="AB974" s="156">
        <f t="shared" si="282"/>
        <v>0</v>
      </c>
      <c r="AC974" s="156">
        <f t="shared" si="282"/>
        <v>0</v>
      </c>
      <c r="AD974" s="156">
        <f t="shared" si="282"/>
        <v>0</v>
      </c>
      <c r="AE974" s="156">
        <f t="shared" si="282"/>
        <v>0</v>
      </c>
      <c r="AF974" s="156">
        <f t="shared" si="282"/>
        <v>0</v>
      </c>
      <c r="AG974" s="156">
        <f t="shared" si="282"/>
        <v>0</v>
      </c>
      <c r="AH974" s="156">
        <f t="shared" si="282"/>
        <v>0</v>
      </c>
      <c r="AI974" s="156">
        <f t="shared" si="282"/>
        <v>0</v>
      </c>
      <c r="AJ974" s="156">
        <f>SUM(P974:AI974)</f>
        <v>1200</v>
      </c>
      <c r="AK974" s="148" t="s">
        <v>391</v>
      </c>
    </row>
    <row r="975" spans="1:41" ht="14.45" thickBot="1">
      <c r="A975" s="634" t="str">
        <f>"Green Replacement "&amp;A967</f>
        <v>Green Replacement Interior Door Frames</v>
      </c>
      <c r="B975" s="635"/>
      <c r="C975" s="635"/>
      <c r="D975" s="635"/>
      <c r="E975" s="635"/>
      <c r="F975" s="635"/>
      <c r="G975" s="202">
        <f>G974</f>
        <v>1</v>
      </c>
      <c r="H975" s="204" t="str">
        <f>H974</f>
        <v>LUMP SUM</v>
      </c>
      <c r="I975" s="455">
        <v>1260</v>
      </c>
      <c r="J975" s="161">
        <f>G975*I975</f>
        <v>1260</v>
      </c>
      <c r="K975" s="629"/>
      <c r="L975" s="630"/>
      <c r="M975" s="661"/>
      <c r="N975" s="633"/>
      <c r="O975" s="159">
        <f>IF($B$970=0,J975,0)</f>
        <v>0</v>
      </c>
      <c r="P975" s="156">
        <f t="shared" ref="P975:AI975" si="283">IF(OR(($B$970+YEAR($I$1))=P972,($B$968+$B$970+YEAR($I$1))=P972,($B$968*2+$B$970+YEAR($I$1))=P972,($B$968*3+$B$970+YEAR($I$1))=P972,($B$968*4+$B$970+YEAR($I$1))=P972,($B$968*5+$B$970+YEAR($I$1))=P972),$G$975*$I$975,0)</f>
        <v>0</v>
      </c>
      <c r="Q975" s="156">
        <f t="shared" si="283"/>
        <v>0</v>
      </c>
      <c r="R975" s="156">
        <f t="shared" si="283"/>
        <v>0</v>
      </c>
      <c r="S975" s="156">
        <f t="shared" si="283"/>
        <v>0</v>
      </c>
      <c r="T975" s="156">
        <f t="shared" si="283"/>
        <v>0</v>
      </c>
      <c r="U975" s="156">
        <f t="shared" si="283"/>
        <v>0</v>
      </c>
      <c r="V975" s="156">
        <f t="shared" si="283"/>
        <v>0</v>
      </c>
      <c r="W975" s="156">
        <f t="shared" si="283"/>
        <v>0</v>
      </c>
      <c r="X975" s="156">
        <f t="shared" si="283"/>
        <v>1260</v>
      </c>
      <c r="Y975" s="156">
        <f t="shared" si="283"/>
        <v>0</v>
      </c>
      <c r="Z975" s="156">
        <f t="shared" si="283"/>
        <v>0</v>
      </c>
      <c r="AA975" s="156">
        <f t="shared" si="283"/>
        <v>0</v>
      </c>
      <c r="AB975" s="156">
        <f t="shared" si="283"/>
        <v>0</v>
      </c>
      <c r="AC975" s="156">
        <f t="shared" si="283"/>
        <v>0</v>
      </c>
      <c r="AD975" s="156">
        <f t="shared" si="283"/>
        <v>0</v>
      </c>
      <c r="AE975" s="156">
        <f t="shared" si="283"/>
        <v>0</v>
      </c>
      <c r="AF975" s="156">
        <f t="shared" si="283"/>
        <v>0</v>
      </c>
      <c r="AG975" s="156">
        <f t="shared" si="283"/>
        <v>0</v>
      </c>
      <c r="AH975" s="156">
        <f t="shared" si="283"/>
        <v>0</v>
      </c>
      <c r="AI975" s="156">
        <f t="shared" si="283"/>
        <v>0</v>
      </c>
      <c r="AJ975" s="156">
        <f>SUM(P975:AI975)</f>
        <v>1260</v>
      </c>
      <c r="AK975" s="183">
        <f>IF((AJ975-AJ974)&lt;0,0,(AJ975-AJ974))</f>
        <v>60</v>
      </c>
      <c r="AL975" s="183"/>
      <c r="AM975" s="183"/>
      <c r="AN975" s="183"/>
      <c r="AO975" s="183"/>
    </row>
    <row r="976" spans="1:41" ht="13.15" customHeight="1" thickBot="1"/>
    <row r="977" spans="1:41" ht="14.45" thickBot="1">
      <c r="A977" s="640" t="s">
        <v>521</v>
      </c>
      <c r="B977" s="641"/>
      <c r="C977" s="641"/>
      <c r="D977" s="641"/>
      <c r="E977" s="641"/>
      <c r="F977" s="641"/>
      <c r="G977" s="641"/>
      <c r="H977" s="641"/>
      <c r="I977" s="641"/>
      <c r="J977" s="641"/>
      <c r="K977" s="641"/>
      <c r="L977" s="641"/>
      <c r="M977" s="641"/>
      <c r="N977" s="642"/>
    </row>
    <row r="978" spans="1:41" ht="15">
      <c r="A978" s="164" t="s">
        <v>351</v>
      </c>
      <c r="B978" s="450">
        <v>18</v>
      </c>
      <c r="C978" s="165"/>
      <c r="D978" s="662" t="s">
        <v>272</v>
      </c>
      <c r="E978" s="663"/>
      <c r="F978" s="649"/>
      <c r="G978" s="650"/>
      <c r="H978" s="650"/>
      <c r="I978" s="650"/>
      <c r="J978" s="650"/>
      <c r="K978" s="650"/>
      <c r="L978" s="650"/>
      <c r="M978" s="650"/>
      <c r="N978" s="651"/>
    </row>
    <row r="979" spans="1:41" ht="15.6" thickBot="1">
      <c r="A979" s="163" t="s">
        <v>353</v>
      </c>
      <c r="B979" s="451">
        <v>2002</v>
      </c>
      <c r="C979" s="162"/>
      <c r="D979" s="664"/>
      <c r="E979" s="665"/>
      <c r="F979" s="652"/>
      <c r="G979" s="653"/>
      <c r="H979" s="653"/>
      <c r="I979" s="653"/>
      <c r="J979" s="653"/>
      <c r="K979" s="653"/>
      <c r="L979" s="653"/>
      <c r="M979" s="653"/>
      <c r="N979" s="654"/>
    </row>
    <row r="980" spans="1:41" ht="15.6" thickBot="1">
      <c r="A980" s="171" t="s">
        <v>355</v>
      </c>
      <c r="B980" s="172">
        <f>IF(B978-((YEAR(I1))-B979)&gt;0,(B978-((YEAR(I1))-B979)),0)</f>
        <v>10</v>
      </c>
      <c r="C980" s="173"/>
      <c r="D980" s="666"/>
      <c r="E980" s="667"/>
      <c r="F980" s="643"/>
      <c r="G980" s="644"/>
      <c r="H980" s="644"/>
      <c r="I980" s="644"/>
      <c r="J980" s="644"/>
      <c r="K980" s="644"/>
      <c r="L980" s="644"/>
      <c r="M980" s="644"/>
      <c r="N980" s="645"/>
      <c r="O980" s="640" t="str">
        <f>A977</f>
        <v>Flooring (non-routine)</v>
      </c>
      <c r="P980" s="641"/>
      <c r="Q980" s="641"/>
      <c r="R980" s="641"/>
      <c r="S980" s="641"/>
      <c r="T980" s="641"/>
      <c r="U980" s="641"/>
      <c r="V980" s="641"/>
      <c r="W980" s="641"/>
      <c r="X980" s="641"/>
      <c r="Y980" s="642"/>
      <c r="Z980" s="640" t="str">
        <f>A977</f>
        <v>Flooring (non-routine)</v>
      </c>
      <c r="AA980" s="641"/>
      <c r="AB980" s="641"/>
      <c r="AC980" s="641"/>
      <c r="AD980" s="641"/>
      <c r="AE980" s="641"/>
      <c r="AF980" s="641"/>
      <c r="AG980" s="641"/>
      <c r="AH980" s="641"/>
      <c r="AI980" s="641"/>
      <c r="AJ980" s="642"/>
    </row>
    <row r="981" spans="1:41">
      <c r="A981" s="646" t="s">
        <v>357</v>
      </c>
      <c r="B981" s="647"/>
      <c r="C981" s="647"/>
      <c r="D981" s="636"/>
      <c r="E981" s="636"/>
      <c r="F981" s="636"/>
      <c r="G981" s="636" t="s">
        <v>358</v>
      </c>
      <c r="H981" s="636" t="s">
        <v>359</v>
      </c>
      <c r="I981" s="636" t="s">
        <v>360</v>
      </c>
      <c r="J981" s="636" t="s">
        <v>361</v>
      </c>
      <c r="K981" s="636" t="s">
        <v>362</v>
      </c>
      <c r="L981" s="636" t="s">
        <v>363</v>
      </c>
      <c r="M981" s="636" t="s">
        <v>364</v>
      </c>
      <c r="N981" s="638" t="s">
        <v>365</v>
      </c>
      <c r="O981" s="672" t="s">
        <v>366</v>
      </c>
      <c r="P981" s="167" t="s">
        <v>367</v>
      </c>
      <c r="Q981" s="167" t="s">
        <v>368</v>
      </c>
      <c r="R981" s="167" t="s">
        <v>369</v>
      </c>
      <c r="S981" s="167" t="s">
        <v>370</v>
      </c>
      <c r="T981" s="167" t="s">
        <v>371</v>
      </c>
      <c r="U981" s="167" t="s">
        <v>372</v>
      </c>
      <c r="V981" s="167" t="s">
        <v>373</v>
      </c>
      <c r="W981" s="167" t="s">
        <v>374</v>
      </c>
      <c r="X981" s="167" t="s">
        <v>375</v>
      </c>
      <c r="Y981" s="168" t="s">
        <v>376</v>
      </c>
      <c r="Z981" s="178" t="s">
        <v>377</v>
      </c>
      <c r="AA981" s="179" t="s">
        <v>378</v>
      </c>
      <c r="AB981" s="179" t="s">
        <v>379</v>
      </c>
      <c r="AC981" s="179" t="s">
        <v>380</v>
      </c>
      <c r="AD981" s="179" t="s">
        <v>381</v>
      </c>
      <c r="AE981" s="179" t="s">
        <v>382</v>
      </c>
      <c r="AF981" s="179" t="s">
        <v>383</v>
      </c>
      <c r="AG981" s="179" t="s">
        <v>384</v>
      </c>
      <c r="AH981" s="179" t="s">
        <v>385</v>
      </c>
      <c r="AI981" s="180" t="s">
        <v>386</v>
      </c>
      <c r="AJ981" s="674" t="s">
        <v>387</v>
      </c>
    </row>
    <row r="982" spans="1:41">
      <c r="A982" s="648"/>
      <c r="B982" s="637"/>
      <c r="C982" s="637"/>
      <c r="D982" s="637"/>
      <c r="E982" s="637"/>
      <c r="F982" s="637"/>
      <c r="G982" s="637"/>
      <c r="H982" s="637"/>
      <c r="I982" s="637"/>
      <c r="J982" s="637"/>
      <c r="K982" s="637"/>
      <c r="L982" s="637"/>
      <c r="M982" s="637"/>
      <c r="N982" s="639"/>
      <c r="O982" s="673"/>
      <c r="P982" s="166">
        <f>YEAR($I$1)+1</f>
        <v>2011</v>
      </c>
      <c r="Q982" s="166">
        <f>YEAR($I$1)+2</f>
        <v>2012</v>
      </c>
      <c r="R982" s="166">
        <f>YEAR($I$1)+3</f>
        <v>2013</v>
      </c>
      <c r="S982" s="166">
        <f>YEAR($I$1)+4</f>
        <v>2014</v>
      </c>
      <c r="T982" s="166">
        <f>YEAR($I$1)+5</f>
        <v>2015</v>
      </c>
      <c r="U982" s="166">
        <f>YEAR($I$1)+6</f>
        <v>2016</v>
      </c>
      <c r="V982" s="166">
        <f>YEAR($I$1)+7</f>
        <v>2017</v>
      </c>
      <c r="W982" s="166">
        <f>YEAR($I$1)+8</f>
        <v>2018</v>
      </c>
      <c r="X982" s="166">
        <f>YEAR($I$1)+9</f>
        <v>2019</v>
      </c>
      <c r="Y982" s="169">
        <f>YEAR($I$1)+10</f>
        <v>2020</v>
      </c>
      <c r="Z982" s="174">
        <f>YEAR($I$1)+11</f>
        <v>2021</v>
      </c>
      <c r="AA982" s="166">
        <f>YEAR($I$1)+12</f>
        <v>2022</v>
      </c>
      <c r="AB982" s="166">
        <f>YEAR($I$1)+13</f>
        <v>2023</v>
      </c>
      <c r="AC982" s="166">
        <f>YEAR($I$1)+14</f>
        <v>2024</v>
      </c>
      <c r="AD982" s="166">
        <f>YEAR($I$1)+15</f>
        <v>2025</v>
      </c>
      <c r="AE982" s="166">
        <f>YEAR($I$1)+16</f>
        <v>2026</v>
      </c>
      <c r="AF982" s="166">
        <f>YEAR($I$1)+17</f>
        <v>2027</v>
      </c>
      <c r="AG982" s="166">
        <f>YEAR($I$1)+18</f>
        <v>2028</v>
      </c>
      <c r="AH982" s="166">
        <f>YEAR($I$1)+19</f>
        <v>2029</v>
      </c>
      <c r="AI982" s="175">
        <f>YEAR($I$1)+20</f>
        <v>2030</v>
      </c>
      <c r="AJ982" s="675"/>
    </row>
    <row r="983" spans="1:41" hidden="1">
      <c r="A983" s="623" t="str">
        <f>"Existing "&amp;A977</f>
        <v>Existing Flooring (non-routine)</v>
      </c>
      <c r="B983" s="624"/>
      <c r="C983" s="624"/>
      <c r="D983" s="624"/>
      <c r="E983" s="624"/>
      <c r="F983" s="624"/>
      <c r="G983" s="170">
        <v>24</v>
      </c>
      <c r="H983" s="154" t="s">
        <v>388</v>
      </c>
      <c r="I983" s="155">
        <v>3000</v>
      </c>
      <c r="J983" s="156">
        <f>G983*I983</f>
        <v>72000</v>
      </c>
      <c r="K983" s="625" t="s">
        <v>390</v>
      </c>
      <c r="L983" s="626"/>
      <c r="M983" s="659" t="str">
        <f>IF(OR(ISERROR(B979+B978*(1-(Controls!$B$28))),(B979+B978*(1-(Controls!$B$28)))=0),"",IF((B979+B978*(1-(Controls!$B$28)))&lt;=StartInput!$F$25,"Replace","Evaluate"))</f>
        <v>Evaluate</v>
      </c>
      <c r="N983" s="631" t="s">
        <v>205</v>
      </c>
      <c r="O983" s="159">
        <f>IF($B$980=0,J983,0)</f>
        <v>0</v>
      </c>
      <c r="P983" s="156">
        <f t="shared" ref="P983:AI983" si="284">IF(OR(($B$980+YEAR($I$1))=P982,($B$978+$B$980+YEAR($I$1))=P982,($B$978*2+$B$980+YEAR($I$1))=P982,($B$978*3+$B$980+YEAR($I$1))=P982,($B$978*4+$B$980+YEAR($I$1))=P982,($B$978*5+$B$980+YEAR($I$1))=P982),$G$983*$I$983,0)</f>
        <v>0</v>
      </c>
      <c r="Q983" s="156">
        <f t="shared" si="284"/>
        <v>0</v>
      </c>
      <c r="R983" s="156">
        <f t="shared" si="284"/>
        <v>0</v>
      </c>
      <c r="S983" s="156">
        <f t="shared" si="284"/>
        <v>0</v>
      </c>
      <c r="T983" s="156">
        <f t="shared" si="284"/>
        <v>0</v>
      </c>
      <c r="U983" s="156">
        <f t="shared" si="284"/>
        <v>0</v>
      </c>
      <c r="V983" s="156">
        <f t="shared" si="284"/>
        <v>0</v>
      </c>
      <c r="W983" s="156">
        <f t="shared" si="284"/>
        <v>0</v>
      </c>
      <c r="X983" s="156">
        <f t="shared" si="284"/>
        <v>0</v>
      </c>
      <c r="Y983" s="156">
        <f t="shared" si="284"/>
        <v>72000</v>
      </c>
      <c r="Z983" s="156">
        <f t="shared" si="284"/>
        <v>0</v>
      </c>
      <c r="AA983" s="156">
        <f t="shared" si="284"/>
        <v>0</v>
      </c>
      <c r="AB983" s="156">
        <f t="shared" si="284"/>
        <v>0</v>
      </c>
      <c r="AC983" s="156">
        <f t="shared" si="284"/>
        <v>0</v>
      </c>
      <c r="AD983" s="156">
        <f t="shared" si="284"/>
        <v>0</v>
      </c>
      <c r="AE983" s="156">
        <f t="shared" si="284"/>
        <v>0</v>
      </c>
      <c r="AF983" s="156">
        <f t="shared" si="284"/>
        <v>0</v>
      </c>
      <c r="AG983" s="156">
        <f t="shared" si="284"/>
        <v>0</v>
      </c>
      <c r="AH983" s="156">
        <f t="shared" si="284"/>
        <v>0</v>
      </c>
      <c r="AI983" s="156">
        <f t="shared" si="284"/>
        <v>0</v>
      </c>
      <c r="AJ983" s="156">
        <f>SUM(P983:AI983)</f>
        <v>72000</v>
      </c>
    </row>
    <row r="984" spans="1:41">
      <c r="A984" s="623" t="str">
        <f>"Standard "&amp;A977</f>
        <v>Standard Flooring (non-routine)</v>
      </c>
      <c r="B984" s="624"/>
      <c r="C984" s="624"/>
      <c r="D984" s="624"/>
      <c r="E984" s="624"/>
      <c r="F984" s="624"/>
      <c r="G984" s="452">
        <v>24</v>
      </c>
      <c r="H984" s="459" t="s">
        <v>388</v>
      </c>
      <c r="I984" s="454">
        <v>3000</v>
      </c>
      <c r="J984" s="156">
        <f>G984*I984</f>
        <v>72000</v>
      </c>
      <c r="K984" s="627"/>
      <c r="L984" s="628"/>
      <c r="M984" s="660"/>
      <c r="N984" s="632"/>
      <c r="O984" s="159">
        <f>IF($B$980=0,J984,0)</f>
        <v>0</v>
      </c>
      <c r="P984" s="156">
        <f t="shared" ref="P984:AI984" si="285">IF(OR(($B$980+YEAR($I$1))=P982,($B$978+$B$980+YEAR($I$1))=P982,($B$978*2+$B$980+YEAR($I$1))=P982,($B$978*3+$B$980+YEAR($I$1))=P982,($B$978*4+$B$980+YEAR($I$1))=P982,($B$978*5+$B$980+YEAR($I$1))=P982),$G$984*$I$984,0)</f>
        <v>0</v>
      </c>
      <c r="Q984" s="156">
        <f t="shared" si="285"/>
        <v>0</v>
      </c>
      <c r="R984" s="156">
        <f t="shared" si="285"/>
        <v>0</v>
      </c>
      <c r="S984" s="156">
        <f t="shared" si="285"/>
        <v>0</v>
      </c>
      <c r="T984" s="156">
        <f t="shared" si="285"/>
        <v>0</v>
      </c>
      <c r="U984" s="156">
        <f t="shared" si="285"/>
        <v>0</v>
      </c>
      <c r="V984" s="156">
        <f t="shared" si="285"/>
        <v>0</v>
      </c>
      <c r="W984" s="156">
        <f t="shared" si="285"/>
        <v>0</v>
      </c>
      <c r="X984" s="156">
        <f t="shared" si="285"/>
        <v>0</v>
      </c>
      <c r="Y984" s="156">
        <f t="shared" si="285"/>
        <v>72000</v>
      </c>
      <c r="Z984" s="156">
        <f t="shared" si="285"/>
        <v>0</v>
      </c>
      <c r="AA984" s="156">
        <f t="shared" si="285"/>
        <v>0</v>
      </c>
      <c r="AB984" s="156">
        <f t="shared" si="285"/>
        <v>0</v>
      </c>
      <c r="AC984" s="156">
        <f t="shared" si="285"/>
        <v>0</v>
      </c>
      <c r="AD984" s="156">
        <f t="shared" si="285"/>
        <v>0</v>
      </c>
      <c r="AE984" s="156">
        <f t="shared" si="285"/>
        <v>0</v>
      </c>
      <c r="AF984" s="156">
        <f t="shared" si="285"/>
        <v>0</v>
      </c>
      <c r="AG984" s="156">
        <f t="shared" si="285"/>
        <v>0</v>
      </c>
      <c r="AH984" s="156">
        <f t="shared" si="285"/>
        <v>0</v>
      </c>
      <c r="AI984" s="156">
        <f t="shared" si="285"/>
        <v>0</v>
      </c>
      <c r="AJ984" s="156">
        <f>SUM(P984:AI984)</f>
        <v>72000</v>
      </c>
      <c r="AK984" s="148" t="s">
        <v>391</v>
      </c>
    </row>
    <row r="985" spans="1:41" ht="14.45" thickBot="1">
      <c r="A985" s="634" t="str">
        <f>"Green Replacement "&amp;A977</f>
        <v>Green Replacement Flooring (non-routine)</v>
      </c>
      <c r="B985" s="635"/>
      <c r="C985" s="635"/>
      <c r="D985" s="635"/>
      <c r="E985" s="635"/>
      <c r="F985" s="635"/>
      <c r="G985" s="202">
        <f>G984</f>
        <v>24</v>
      </c>
      <c r="H985" s="204" t="str">
        <f>H984</f>
        <v>per 1000 SF</v>
      </c>
      <c r="I985" s="455">
        <v>4000</v>
      </c>
      <c r="J985" s="161">
        <f>G985*I985</f>
        <v>96000</v>
      </c>
      <c r="K985" s="629"/>
      <c r="L985" s="630"/>
      <c r="M985" s="661"/>
      <c r="N985" s="633"/>
      <c r="O985" s="159">
        <f>IF($B$980=0,J985,0)</f>
        <v>0</v>
      </c>
      <c r="P985" s="156">
        <f t="shared" ref="P985:AI985" si="286">IF(OR(($B$980+YEAR($I$1))=P982,($B$978+$B$980+YEAR($I$1))=P982,($B$978*2+$B$980+YEAR($I$1))=P982,($B$978*3+$B$980+YEAR($I$1))=P982,($B$978*4+$B$980+YEAR($I$1))=P982,($B$978*5+$B$980+YEAR($I$1))=P982),$G$985*$I$985,0)</f>
        <v>0</v>
      </c>
      <c r="Q985" s="156">
        <f t="shared" si="286"/>
        <v>0</v>
      </c>
      <c r="R985" s="156">
        <f t="shared" si="286"/>
        <v>0</v>
      </c>
      <c r="S985" s="156">
        <f t="shared" si="286"/>
        <v>0</v>
      </c>
      <c r="T985" s="156">
        <f t="shared" si="286"/>
        <v>0</v>
      </c>
      <c r="U985" s="156">
        <f t="shared" si="286"/>
        <v>0</v>
      </c>
      <c r="V985" s="156">
        <f t="shared" si="286"/>
        <v>0</v>
      </c>
      <c r="W985" s="156">
        <f t="shared" si="286"/>
        <v>0</v>
      </c>
      <c r="X985" s="156">
        <f t="shared" si="286"/>
        <v>0</v>
      </c>
      <c r="Y985" s="156">
        <f t="shared" si="286"/>
        <v>96000</v>
      </c>
      <c r="Z985" s="156">
        <f t="shared" si="286"/>
        <v>0</v>
      </c>
      <c r="AA985" s="156">
        <f t="shared" si="286"/>
        <v>0</v>
      </c>
      <c r="AB985" s="156">
        <f t="shared" si="286"/>
        <v>0</v>
      </c>
      <c r="AC985" s="156">
        <f t="shared" si="286"/>
        <v>0</v>
      </c>
      <c r="AD985" s="156">
        <f t="shared" si="286"/>
        <v>0</v>
      </c>
      <c r="AE985" s="156">
        <f t="shared" si="286"/>
        <v>0</v>
      </c>
      <c r="AF985" s="156">
        <f t="shared" si="286"/>
        <v>0</v>
      </c>
      <c r="AG985" s="156">
        <f t="shared" si="286"/>
        <v>0</v>
      </c>
      <c r="AH985" s="156">
        <f t="shared" si="286"/>
        <v>0</v>
      </c>
      <c r="AI985" s="156">
        <f t="shared" si="286"/>
        <v>0</v>
      </c>
      <c r="AJ985" s="156">
        <f>SUM(P985:AI985)</f>
        <v>96000</v>
      </c>
      <c r="AK985" s="183">
        <f>IF((AJ985-AJ984)&lt;0,0,(AJ985-AJ984))</f>
        <v>24000</v>
      </c>
      <c r="AL985" s="183"/>
      <c r="AM985" s="183"/>
      <c r="AN985" s="183"/>
      <c r="AO985" s="183"/>
    </row>
    <row r="986" spans="1:41" ht="13.15" customHeight="1" thickBot="1"/>
    <row r="987" spans="1:41" ht="14.45" thickBot="1">
      <c r="A987" s="689" t="s">
        <v>522</v>
      </c>
      <c r="B987" s="690"/>
      <c r="C987" s="690"/>
      <c r="D987" s="690"/>
      <c r="E987" s="690"/>
      <c r="F987" s="690"/>
      <c r="G987" s="690"/>
      <c r="H987" s="690"/>
      <c r="I987" s="690"/>
      <c r="J987" s="690"/>
      <c r="K987" s="690"/>
      <c r="L987" s="690"/>
      <c r="M987" s="690"/>
      <c r="N987" s="691"/>
    </row>
    <row r="988" spans="1:41" ht="15">
      <c r="A988" s="164" t="s">
        <v>351</v>
      </c>
      <c r="B988" s="450">
        <v>15</v>
      </c>
      <c r="C988" s="165"/>
      <c r="D988" s="662" t="s">
        <v>272</v>
      </c>
      <c r="E988" s="663"/>
      <c r="F988" s="649"/>
      <c r="G988" s="650"/>
      <c r="H988" s="650"/>
      <c r="I988" s="650"/>
      <c r="J988" s="650"/>
      <c r="K988" s="650"/>
      <c r="L988" s="650"/>
      <c r="M988" s="650"/>
      <c r="N988" s="651"/>
    </row>
    <row r="989" spans="1:41" ht="15">
      <c r="A989" s="445" t="s">
        <v>414</v>
      </c>
      <c r="B989" s="457">
        <v>2007</v>
      </c>
      <c r="C989" s="162"/>
      <c r="D989" s="664"/>
      <c r="E989" s="665"/>
      <c r="F989" s="652"/>
      <c r="G989" s="653"/>
      <c r="H989" s="653"/>
      <c r="I989" s="653"/>
      <c r="J989" s="653"/>
      <c r="K989" s="653"/>
      <c r="L989" s="653"/>
      <c r="M989" s="653"/>
      <c r="N989" s="654"/>
    </row>
    <row r="990" spans="1:41">
      <c r="A990" s="163" t="s">
        <v>416</v>
      </c>
      <c r="B990" s="451">
        <v>2006</v>
      </c>
      <c r="C990" s="162"/>
      <c r="D990" s="664"/>
      <c r="E990" s="665"/>
      <c r="F990" s="652"/>
      <c r="G990" s="682"/>
      <c r="H990" s="682"/>
      <c r="I990" s="682"/>
      <c r="J990" s="682"/>
      <c r="K990" s="682"/>
      <c r="L990" s="682"/>
      <c r="M990" s="682"/>
      <c r="N990" s="683"/>
    </row>
    <row r="991" spans="1:41">
      <c r="A991" s="171" t="s">
        <v>417</v>
      </c>
      <c r="B991" s="458">
        <v>1993</v>
      </c>
      <c r="C991" s="162"/>
      <c r="D991" s="664"/>
      <c r="E991" s="665"/>
      <c r="F991" s="464"/>
      <c r="G991" s="465"/>
      <c r="H991" s="465"/>
      <c r="I991" s="465"/>
      <c r="J991" s="465"/>
      <c r="K991" s="465"/>
      <c r="L991" s="465"/>
      <c r="M991" s="465"/>
      <c r="N991" s="466"/>
    </row>
    <row r="992" spans="1:41">
      <c r="A992" s="171" t="s">
        <v>418</v>
      </c>
      <c r="B992" s="172">
        <f>IF(B989-((YEAR($I$1))-B988)&gt;0,(B989-((YEAR($I$1))-B988)),0)</f>
        <v>12</v>
      </c>
      <c r="C992" s="162"/>
      <c r="D992" s="664"/>
      <c r="E992" s="665"/>
      <c r="F992" s="652"/>
      <c r="G992" s="682"/>
      <c r="H992" s="682"/>
      <c r="I992" s="682"/>
      <c r="J992" s="682"/>
      <c r="K992" s="682"/>
      <c r="L992" s="682"/>
      <c r="M992" s="682"/>
      <c r="N992" s="683"/>
    </row>
    <row r="993" spans="1:41" ht="14.45" thickBot="1">
      <c r="A993" s="171" t="s">
        <v>419</v>
      </c>
      <c r="B993" s="172">
        <f>IF(B990-((YEAR($I$1))-B988)&gt;0,(B990-((YEAR($I$1))-B988)),0)</f>
        <v>11</v>
      </c>
      <c r="C993" s="162"/>
      <c r="D993" s="664"/>
      <c r="E993" s="665"/>
      <c r="F993" s="652"/>
      <c r="G993" s="682"/>
      <c r="H993" s="682"/>
      <c r="I993" s="682"/>
      <c r="J993" s="682"/>
      <c r="K993" s="682"/>
      <c r="L993" s="682"/>
      <c r="M993" s="682"/>
      <c r="N993" s="683"/>
    </row>
    <row r="994" spans="1:41" ht="15.6" thickBot="1">
      <c r="A994" s="171" t="s">
        <v>420</v>
      </c>
      <c r="B994" s="172">
        <f>IF(B991-((YEAR($I$1))-B988)&gt;0,(B991-((YEAR($I$1))-B988)),0)</f>
        <v>0</v>
      </c>
      <c r="C994" s="173"/>
      <c r="D994" s="666"/>
      <c r="E994" s="667"/>
      <c r="F994" s="643"/>
      <c r="G994" s="644"/>
      <c r="H994" s="644"/>
      <c r="I994" s="644"/>
      <c r="J994" s="644"/>
      <c r="K994" s="644"/>
      <c r="L994" s="644"/>
      <c r="M994" s="644"/>
      <c r="N994" s="645"/>
      <c r="O994" s="640" t="str">
        <f>A987</f>
        <v>Shower/Tub Surrounds</v>
      </c>
      <c r="P994" s="641"/>
      <c r="Q994" s="641"/>
      <c r="R994" s="641"/>
      <c r="S994" s="641"/>
      <c r="T994" s="641"/>
      <c r="U994" s="641"/>
      <c r="V994" s="641"/>
      <c r="W994" s="641"/>
      <c r="X994" s="641"/>
      <c r="Y994" s="642"/>
      <c r="Z994" s="640" t="str">
        <f>A987</f>
        <v>Shower/Tub Surrounds</v>
      </c>
      <c r="AA994" s="641"/>
      <c r="AB994" s="641"/>
      <c r="AC994" s="641"/>
      <c r="AD994" s="641"/>
      <c r="AE994" s="641"/>
      <c r="AF994" s="641"/>
      <c r="AG994" s="641"/>
      <c r="AH994" s="641"/>
      <c r="AI994" s="641"/>
      <c r="AJ994" s="642"/>
    </row>
    <row r="995" spans="1:41">
      <c r="A995" s="646" t="s">
        <v>357</v>
      </c>
      <c r="B995" s="647"/>
      <c r="C995" s="647"/>
      <c r="D995" s="636"/>
      <c r="E995" s="636"/>
      <c r="F995" s="636"/>
      <c r="G995" s="636" t="s">
        <v>358</v>
      </c>
      <c r="H995" s="636" t="s">
        <v>359</v>
      </c>
      <c r="I995" s="636" t="s">
        <v>360</v>
      </c>
      <c r="J995" s="636" t="s">
        <v>361</v>
      </c>
      <c r="K995" s="636" t="s">
        <v>362</v>
      </c>
      <c r="L995" s="636" t="s">
        <v>363</v>
      </c>
      <c r="M995" s="636" t="s">
        <v>364</v>
      </c>
      <c r="N995" s="638" t="s">
        <v>365</v>
      </c>
      <c r="O995" s="672" t="s">
        <v>366</v>
      </c>
      <c r="P995" s="167" t="s">
        <v>367</v>
      </c>
      <c r="Q995" s="167" t="s">
        <v>368</v>
      </c>
      <c r="R995" s="167" t="s">
        <v>369</v>
      </c>
      <c r="S995" s="167" t="s">
        <v>370</v>
      </c>
      <c r="T995" s="167" t="s">
        <v>371</v>
      </c>
      <c r="U995" s="167" t="s">
        <v>372</v>
      </c>
      <c r="V995" s="167" t="s">
        <v>373</v>
      </c>
      <c r="W995" s="167" t="s">
        <v>374</v>
      </c>
      <c r="X995" s="167" t="s">
        <v>375</v>
      </c>
      <c r="Y995" s="168" t="s">
        <v>376</v>
      </c>
      <c r="Z995" s="178" t="s">
        <v>377</v>
      </c>
      <c r="AA995" s="179" t="s">
        <v>378</v>
      </c>
      <c r="AB995" s="179" t="s">
        <v>379</v>
      </c>
      <c r="AC995" s="179" t="s">
        <v>380</v>
      </c>
      <c r="AD995" s="179" t="s">
        <v>381</v>
      </c>
      <c r="AE995" s="179" t="s">
        <v>382</v>
      </c>
      <c r="AF995" s="179" t="s">
        <v>383</v>
      </c>
      <c r="AG995" s="179" t="s">
        <v>384</v>
      </c>
      <c r="AH995" s="179" t="s">
        <v>385</v>
      </c>
      <c r="AI995" s="180" t="s">
        <v>386</v>
      </c>
      <c r="AJ995" s="674" t="s">
        <v>387</v>
      </c>
    </row>
    <row r="996" spans="1:41">
      <c r="A996" s="648"/>
      <c r="B996" s="637"/>
      <c r="C996" s="637"/>
      <c r="D996" s="637"/>
      <c r="E996" s="637"/>
      <c r="F996" s="637"/>
      <c r="G996" s="637"/>
      <c r="H996" s="637"/>
      <c r="I996" s="637"/>
      <c r="J996" s="637"/>
      <c r="K996" s="637"/>
      <c r="L996" s="637"/>
      <c r="M996" s="637"/>
      <c r="N996" s="639"/>
      <c r="O996" s="673"/>
      <c r="P996" s="166">
        <f>YEAR($I$1)+1</f>
        <v>2011</v>
      </c>
      <c r="Q996" s="166">
        <f>YEAR($I$1)+2</f>
        <v>2012</v>
      </c>
      <c r="R996" s="166">
        <f>YEAR($I$1)+3</f>
        <v>2013</v>
      </c>
      <c r="S996" s="166">
        <f>YEAR($I$1)+4</f>
        <v>2014</v>
      </c>
      <c r="T996" s="166">
        <f>YEAR($I$1)+5</f>
        <v>2015</v>
      </c>
      <c r="U996" s="166">
        <f>YEAR($I$1)+6</f>
        <v>2016</v>
      </c>
      <c r="V996" s="166">
        <f>YEAR($I$1)+7</f>
        <v>2017</v>
      </c>
      <c r="W996" s="166">
        <f>YEAR($I$1)+8</f>
        <v>2018</v>
      </c>
      <c r="X996" s="166">
        <f>YEAR($I$1)+9</f>
        <v>2019</v>
      </c>
      <c r="Y996" s="169">
        <f>YEAR($I$1)+10</f>
        <v>2020</v>
      </c>
      <c r="Z996" s="174">
        <f>YEAR($I$1)+11</f>
        <v>2021</v>
      </c>
      <c r="AA996" s="166">
        <f>YEAR($I$1)+12</f>
        <v>2022</v>
      </c>
      <c r="AB996" s="166">
        <f>YEAR($I$1)+13</f>
        <v>2023</v>
      </c>
      <c r="AC996" s="166">
        <f>YEAR($I$1)+14</f>
        <v>2024</v>
      </c>
      <c r="AD996" s="166">
        <f>YEAR($I$1)+15</f>
        <v>2025</v>
      </c>
      <c r="AE996" s="166">
        <f>YEAR($I$1)+16</f>
        <v>2026</v>
      </c>
      <c r="AF996" s="166">
        <f>YEAR($I$1)+17</f>
        <v>2027</v>
      </c>
      <c r="AG996" s="166">
        <f>YEAR($I$1)+18</f>
        <v>2028</v>
      </c>
      <c r="AH996" s="166">
        <f>YEAR($I$1)+19</f>
        <v>2029</v>
      </c>
      <c r="AI996" s="175">
        <f>YEAR($I$1)+20</f>
        <v>2030</v>
      </c>
      <c r="AJ996" s="675"/>
    </row>
    <row r="997" spans="1:41">
      <c r="A997" s="623" t="str">
        <f>"Existing 1 "&amp;A987</f>
        <v>Existing 1 Shower/Tub Surrounds</v>
      </c>
      <c r="B997" s="624"/>
      <c r="C997" s="624"/>
      <c r="D997" s="624"/>
      <c r="E997" s="624"/>
      <c r="F997" s="624"/>
      <c r="G997" s="456">
        <v>100</v>
      </c>
      <c r="H997" s="459" t="s">
        <v>347</v>
      </c>
      <c r="I997" s="454">
        <v>24</v>
      </c>
      <c r="J997" s="156">
        <f>G997*I997</f>
        <v>2400</v>
      </c>
      <c r="K997" s="460">
        <v>265000</v>
      </c>
      <c r="L997" s="462" t="s">
        <v>301</v>
      </c>
      <c r="M997" s="447" t="str">
        <f>IF(OR(ISERROR(B989+B988*(1-(Controls!$B$28))),(B989+B988*(1-(Controls!$B$28)))=0),"",IF((B989+B988*(1-(Controls!$B$28)))&lt;=StartInput!$F$25,"Replace","Evaluate"))</f>
        <v>Evaluate</v>
      </c>
      <c r="N997" s="218">
        <f>IF(StartInput!$F$75="Tenant",StartInput!$F$66,StartInput!$G$66)</f>
        <v>1.5E-3</v>
      </c>
      <c r="O997" s="159">
        <f>IF($B$992=0,J997,0)</f>
        <v>0</v>
      </c>
      <c r="P997" s="156">
        <f>IF(OR(($B$992+YEAR($I$1))=P996,($B$988+$B$992+YEAR($I$1))=P996,($B$988*2+$B$992+YEAR($I$1))=P996,($B$988*3+$B$992+YEAR($I$1))=P996,($B$988*4+$B$992+YEAR($I$1))=P996,($B$988*5+$B$992+YEAR($I$1))=P996),$G$997*$I$997,0)</f>
        <v>0</v>
      </c>
      <c r="Q997" s="156">
        <f t="shared" ref="Q997:AI997" si="287">IF(OR(($B$992+YEAR($I$1))=Q996,($B$988+$B$992+YEAR($I$1))=Q996,($B$988*2+$B$992+YEAR($I$1))=Q996,($B$988*3+$B$992+YEAR($I$1))=Q996,($B$988*4+$B$992+YEAR($I$1))=Q996,($B$988*5+$B$992+YEAR($I$1))=Q996),$G$997*$I$997,0)</f>
        <v>0</v>
      </c>
      <c r="R997" s="156">
        <f t="shared" si="287"/>
        <v>0</v>
      </c>
      <c r="S997" s="156">
        <f t="shared" si="287"/>
        <v>0</v>
      </c>
      <c r="T997" s="156">
        <f t="shared" si="287"/>
        <v>0</v>
      </c>
      <c r="U997" s="156">
        <f t="shared" si="287"/>
        <v>0</v>
      </c>
      <c r="V997" s="156">
        <f t="shared" si="287"/>
        <v>0</v>
      </c>
      <c r="W997" s="156">
        <f t="shared" si="287"/>
        <v>0</v>
      </c>
      <c r="X997" s="156">
        <f t="shared" si="287"/>
        <v>0</v>
      </c>
      <c r="Y997" s="156">
        <f t="shared" si="287"/>
        <v>0</v>
      </c>
      <c r="Z997" s="156">
        <f t="shared" si="287"/>
        <v>0</v>
      </c>
      <c r="AA997" s="156">
        <f t="shared" si="287"/>
        <v>2400</v>
      </c>
      <c r="AB997" s="156">
        <f t="shared" si="287"/>
        <v>0</v>
      </c>
      <c r="AC997" s="156">
        <f t="shared" si="287"/>
        <v>0</v>
      </c>
      <c r="AD997" s="156">
        <f t="shared" si="287"/>
        <v>0</v>
      </c>
      <c r="AE997" s="156">
        <f t="shared" si="287"/>
        <v>0</v>
      </c>
      <c r="AF997" s="156">
        <f t="shared" si="287"/>
        <v>0</v>
      </c>
      <c r="AG997" s="156">
        <f t="shared" si="287"/>
        <v>0</v>
      </c>
      <c r="AH997" s="156">
        <f t="shared" si="287"/>
        <v>0</v>
      </c>
      <c r="AI997" s="156">
        <f t="shared" si="287"/>
        <v>0</v>
      </c>
      <c r="AJ997" s="156">
        <f>SUM(P997:AI997)</f>
        <v>2400</v>
      </c>
    </row>
    <row r="998" spans="1:41">
      <c r="A998" s="623" t="str">
        <f>"Existing 2 "&amp;A987</f>
        <v>Existing 2 Shower/Tub Surrounds</v>
      </c>
      <c r="B998" s="624"/>
      <c r="C998" s="624"/>
      <c r="D998" s="624"/>
      <c r="E998" s="624"/>
      <c r="F998" s="624"/>
      <c r="G998" s="456">
        <v>50</v>
      </c>
      <c r="H998" s="446" t="str">
        <f>H997</f>
        <v>each</v>
      </c>
      <c r="I998" s="454">
        <v>24</v>
      </c>
      <c r="J998" s="156">
        <f>G998*I998</f>
        <v>1200</v>
      </c>
      <c r="K998" s="460">
        <v>145000</v>
      </c>
      <c r="L998" s="181" t="str">
        <f>L997</f>
        <v>Gallons</v>
      </c>
      <c r="M998" s="447" t="str">
        <f>IF(OR(ISERROR(B990+B988*(1-(Controls!$B$28))),(B990+B988*(1-(Controls!$B$28)))=0),"",IF((B990+B988*(1-(Controls!$B$28)))&lt;=StartInput!$F$25,"Replace","Evaluate"))</f>
        <v>Evaluate</v>
      </c>
      <c r="N998" s="185">
        <f>N997</f>
        <v>1.5E-3</v>
      </c>
      <c r="O998" s="159">
        <f>IF($B$993=0,J998,0)</f>
        <v>0</v>
      </c>
      <c r="P998" s="156">
        <f>IF(OR(($B$993+YEAR($I$1))=P996,($B$988+$B$993+YEAR($I$1))=P996,($B$988*2+$B$993+YEAR($I$1))=P996,($B$988*3+$B$993+YEAR($I$1))=P996,($B$988*4+$B$993+YEAR($I$1))=P996,($B$988*5+$B$993+YEAR($I$1))=P996),$G$998*$I$998,0)</f>
        <v>0</v>
      </c>
      <c r="Q998" s="156">
        <f t="shared" ref="Q998:AI998" si="288">IF(OR(($B$993+YEAR($I$1))=Q996,($B$988+$B$993+YEAR($I$1))=Q996,($B$988*2+$B$993+YEAR($I$1))=Q996,($B$988*3+$B$993+YEAR($I$1))=Q996,($B$988*4+$B$993+YEAR($I$1))=Q996,($B$988*5+$B$993+YEAR($I$1))=Q996),$G$998*$I$998,0)</f>
        <v>0</v>
      </c>
      <c r="R998" s="156">
        <f t="shared" si="288"/>
        <v>0</v>
      </c>
      <c r="S998" s="156">
        <f t="shared" si="288"/>
        <v>0</v>
      </c>
      <c r="T998" s="156">
        <f t="shared" si="288"/>
        <v>0</v>
      </c>
      <c r="U998" s="156">
        <f t="shared" si="288"/>
        <v>0</v>
      </c>
      <c r="V998" s="156">
        <f t="shared" si="288"/>
        <v>0</v>
      </c>
      <c r="W998" s="156">
        <f t="shared" si="288"/>
        <v>0</v>
      </c>
      <c r="X998" s="156">
        <f t="shared" si="288"/>
        <v>0</v>
      </c>
      <c r="Y998" s="156">
        <f t="shared" si="288"/>
        <v>0</v>
      </c>
      <c r="Z998" s="156">
        <f t="shared" si="288"/>
        <v>1200</v>
      </c>
      <c r="AA998" s="156">
        <f t="shared" si="288"/>
        <v>0</v>
      </c>
      <c r="AB998" s="156">
        <f t="shared" si="288"/>
        <v>0</v>
      </c>
      <c r="AC998" s="156">
        <f t="shared" si="288"/>
        <v>0</v>
      </c>
      <c r="AD998" s="156">
        <f t="shared" si="288"/>
        <v>0</v>
      </c>
      <c r="AE998" s="156">
        <f t="shared" si="288"/>
        <v>0</v>
      </c>
      <c r="AF998" s="156">
        <f t="shared" si="288"/>
        <v>0</v>
      </c>
      <c r="AG998" s="156">
        <f t="shared" si="288"/>
        <v>0</v>
      </c>
      <c r="AH998" s="156">
        <f t="shared" si="288"/>
        <v>0</v>
      </c>
      <c r="AI998" s="156">
        <f t="shared" si="288"/>
        <v>0</v>
      </c>
      <c r="AJ998" s="156">
        <f>SUM(P998:AI998)</f>
        <v>1200</v>
      </c>
    </row>
    <row r="999" spans="1:41">
      <c r="A999" s="623" t="str">
        <f>"Existing 3 "&amp;A987</f>
        <v>Existing 3 Shower/Tub Surrounds</v>
      </c>
      <c r="B999" s="624"/>
      <c r="C999" s="624"/>
      <c r="D999" s="624"/>
      <c r="E999" s="624"/>
      <c r="F999" s="624"/>
      <c r="G999" s="456">
        <v>50</v>
      </c>
      <c r="H999" s="446" t="str">
        <f>H997</f>
        <v>each</v>
      </c>
      <c r="I999" s="454">
        <v>24</v>
      </c>
      <c r="J999" s="156">
        <f>G999*I999</f>
        <v>1200</v>
      </c>
      <c r="K999" s="460">
        <v>145000</v>
      </c>
      <c r="L999" s="181" t="str">
        <f>L997</f>
        <v>Gallons</v>
      </c>
      <c r="M999" s="447" t="str">
        <f>IF(OR(ISERROR(B991+B988*(1-(Controls!$B$28))),(B991+B988*(1-(Controls!$B$28)))=0),"",IF((B991+B988*(1-(Controls!$B$28)))&lt;=StartInput!$F$25,"Replace","Evaluate"))</f>
        <v>Replace</v>
      </c>
      <c r="N999" s="185">
        <f>N997</f>
        <v>1.5E-3</v>
      </c>
      <c r="O999" s="159">
        <f>IF($B$994=0,J999,0)</f>
        <v>1200</v>
      </c>
      <c r="P999" s="156">
        <f>IF(OR(($B$994+YEAR($I$1))=P996,($B$988+$B$994+YEAR($I$1))=P996,($B$988*2+$B$994+YEAR($I$1))=P996,($B$988*3+$B$994+YEAR($I$1))=P996,($B$988*4+$B$994+YEAR($I$1))=P996,($B$988*5+$B$994+YEAR($I$1))=P996),$G$999*$I$999,0)</f>
        <v>0</v>
      </c>
      <c r="Q999" s="156">
        <f t="shared" ref="Q999:AI999" si="289">IF(OR(($B$994+YEAR($I$1))=Q996,($B$988+$B$994+YEAR($I$1))=Q996,($B$988*2+$B$994+YEAR($I$1))=Q996,($B$988*3+$B$994+YEAR($I$1))=Q996,($B$988*4+$B$994+YEAR($I$1))=Q996,($B$988*5+$B$994+YEAR($I$1))=Q996),$G$999*$I$999,0)</f>
        <v>0</v>
      </c>
      <c r="R999" s="156">
        <f t="shared" si="289"/>
        <v>0</v>
      </c>
      <c r="S999" s="156">
        <f t="shared" si="289"/>
        <v>0</v>
      </c>
      <c r="T999" s="156">
        <f t="shared" si="289"/>
        <v>0</v>
      </c>
      <c r="U999" s="156">
        <f t="shared" si="289"/>
        <v>0</v>
      </c>
      <c r="V999" s="156">
        <f t="shared" si="289"/>
        <v>0</v>
      </c>
      <c r="W999" s="156">
        <f t="shared" si="289"/>
        <v>0</v>
      </c>
      <c r="X999" s="156">
        <f t="shared" si="289"/>
        <v>0</v>
      </c>
      <c r="Y999" s="156">
        <f t="shared" si="289"/>
        <v>0</v>
      </c>
      <c r="Z999" s="156">
        <f t="shared" si="289"/>
        <v>0</v>
      </c>
      <c r="AA999" s="156">
        <f t="shared" si="289"/>
        <v>0</v>
      </c>
      <c r="AB999" s="156">
        <f t="shared" si="289"/>
        <v>0</v>
      </c>
      <c r="AC999" s="156">
        <f t="shared" si="289"/>
        <v>0</v>
      </c>
      <c r="AD999" s="156">
        <f t="shared" si="289"/>
        <v>1200</v>
      </c>
      <c r="AE999" s="156">
        <f t="shared" si="289"/>
        <v>0</v>
      </c>
      <c r="AF999" s="156">
        <f t="shared" si="289"/>
        <v>0</v>
      </c>
      <c r="AG999" s="156">
        <f t="shared" si="289"/>
        <v>0</v>
      </c>
      <c r="AH999" s="156">
        <f t="shared" si="289"/>
        <v>0</v>
      </c>
      <c r="AI999" s="156">
        <f t="shared" si="289"/>
        <v>0</v>
      </c>
      <c r="AJ999" s="156">
        <f>SUM(P999:AI999)</f>
        <v>1200</v>
      </c>
      <c r="AL999" s="148" t="s">
        <v>421</v>
      </c>
      <c r="AM999" s="148" t="s">
        <v>422</v>
      </c>
    </row>
    <row r="1000" spans="1:41">
      <c r="A1000" s="623" t="str">
        <f>"Standard "&amp;A987</f>
        <v>Standard Shower/Tub Surrounds</v>
      </c>
      <c r="B1000" s="624"/>
      <c r="C1000" s="624"/>
      <c r="D1000" s="624"/>
      <c r="E1000" s="624"/>
      <c r="F1000" s="624"/>
      <c r="G1000" s="201">
        <f>SUM(G997:G999)</f>
        <v>200</v>
      </c>
      <c r="H1000" s="203" t="str">
        <f>H997</f>
        <v>each</v>
      </c>
      <c r="I1000" s="454">
        <v>24</v>
      </c>
      <c r="J1000" s="156">
        <f>G1000*I1000</f>
        <v>4800</v>
      </c>
      <c r="K1000" s="460">
        <v>500000</v>
      </c>
      <c r="L1000" s="181" t="str">
        <f>L997</f>
        <v>Gallons</v>
      </c>
      <c r="M1000" s="684"/>
      <c r="N1000" s="185">
        <f>N997</f>
        <v>1.5E-3</v>
      </c>
      <c r="O1000" s="159">
        <f>IF($B$994=0,J1000,0)</f>
        <v>4800</v>
      </c>
      <c r="P1000" s="156">
        <f t="shared" ref="P1000:AI1000" si="290">IF(OR(($B$994+YEAR($I$1))=P996,($B$988+$B$994+YEAR($I$1))=P996,($B$988*2+$B$994+YEAR($I$1))=P996,($B$988*3+$B$994+YEAR($I$1))=P996,($B$988*4+$B$994+YEAR($I$1))=P996,($B$988*5+$B$994+YEAR($I$1))=P996),$G$1000*$I$1000,0)</f>
        <v>0</v>
      </c>
      <c r="Q1000" s="156">
        <f t="shared" si="290"/>
        <v>0</v>
      </c>
      <c r="R1000" s="156">
        <f t="shared" si="290"/>
        <v>0</v>
      </c>
      <c r="S1000" s="156">
        <f t="shared" si="290"/>
        <v>0</v>
      </c>
      <c r="T1000" s="156">
        <f t="shared" si="290"/>
        <v>0</v>
      </c>
      <c r="U1000" s="156">
        <f t="shared" si="290"/>
        <v>0</v>
      </c>
      <c r="V1000" s="156">
        <f t="shared" si="290"/>
        <v>0</v>
      </c>
      <c r="W1000" s="156">
        <f t="shared" si="290"/>
        <v>0</v>
      </c>
      <c r="X1000" s="156">
        <f t="shared" si="290"/>
        <v>0</v>
      </c>
      <c r="Y1000" s="156">
        <f t="shared" si="290"/>
        <v>0</v>
      </c>
      <c r="Z1000" s="156">
        <f t="shared" si="290"/>
        <v>0</v>
      </c>
      <c r="AA1000" s="156">
        <f t="shared" si="290"/>
        <v>0</v>
      </c>
      <c r="AB1000" s="156">
        <f t="shared" si="290"/>
        <v>0</v>
      </c>
      <c r="AC1000" s="156">
        <f t="shared" si="290"/>
        <v>0</v>
      </c>
      <c r="AD1000" s="156">
        <f t="shared" si="290"/>
        <v>4800</v>
      </c>
      <c r="AE1000" s="156">
        <f t="shared" si="290"/>
        <v>0</v>
      </c>
      <c r="AF1000" s="156">
        <f t="shared" si="290"/>
        <v>0</v>
      </c>
      <c r="AG1000" s="156">
        <f t="shared" si="290"/>
        <v>0</v>
      </c>
      <c r="AH1000" s="156">
        <f t="shared" si="290"/>
        <v>0</v>
      </c>
      <c r="AI1000" s="156">
        <f t="shared" si="290"/>
        <v>0</v>
      </c>
      <c r="AJ1000" s="156">
        <f>SUM(P1000:AI1000)</f>
        <v>4800</v>
      </c>
      <c r="AK1000" s="148" t="s">
        <v>391</v>
      </c>
      <c r="AL1000" s="148" t="s">
        <v>423</v>
      </c>
      <c r="AM1000" s="148" t="s">
        <v>424</v>
      </c>
    </row>
    <row r="1001" spans="1:41" ht="14.45" thickBot="1">
      <c r="A1001" s="634" t="str">
        <f>"Green Replacement "&amp;A987</f>
        <v>Green Replacement Shower/Tub Surrounds</v>
      </c>
      <c r="B1001" s="635"/>
      <c r="C1001" s="635"/>
      <c r="D1001" s="635"/>
      <c r="E1001" s="635"/>
      <c r="F1001" s="635"/>
      <c r="G1001" s="202">
        <f>SUM(G997:G999)</f>
        <v>200</v>
      </c>
      <c r="H1001" s="204" t="str">
        <f>H997</f>
        <v>each</v>
      </c>
      <c r="I1001" s="455">
        <v>26</v>
      </c>
      <c r="J1001" s="161">
        <f>G1001*I1001</f>
        <v>5200</v>
      </c>
      <c r="K1001" s="461">
        <v>350000</v>
      </c>
      <c r="L1001" s="182" t="str">
        <f>L997</f>
        <v>Gallons</v>
      </c>
      <c r="M1001" s="685"/>
      <c r="N1001" s="186">
        <f>N997</f>
        <v>1.5E-3</v>
      </c>
      <c r="O1001" s="159">
        <f>IF($B$994=0,J1001,0)</f>
        <v>5200</v>
      </c>
      <c r="P1001" s="156">
        <f t="shared" ref="P1001:AI1001" si="291">IF(OR(($B$994+YEAR($I$1))=P996,($B$988+$B$994+YEAR($I$1))=P996,($B$988*2+$B$994+YEAR($I$1))=P996,($B$988*3+$B$994+YEAR($I$1))=P996,($B$988*4+$B$994+YEAR($I$1))=P996,($B$988*5+$B$994+YEAR($I$1))=P996),$G$1001*$I$1001,0)</f>
        <v>0</v>
      </c>
      <c r="Q1001" s="156">
        <f t="shared" si="291"/>
        <v>0</v>
      </c>
      <c r="R1001" s="156">
        <f t="shared" si="291"/>
        <v>0</v>
      </c>
      <c r="S1001" s="156">
        <f t="shared" si="291"/>
        <v>0</v>
      </c>
      <c r="T1001" s="156">
        <f t="shared" si="291"/>
        <v>0</v>
      </c>
      <c r="U1001" s="156">
        <f t="shared" si="291"/>
        <v>0</v>
      </c>
      <c r="V1001" s="156">
        <f t="shared" si="291"/>
        <v>0</v>
      </c>
      <c r="W1001" s="156">
        <f t="shared" si="291"/>
        <v>0</v>
      </c>
      <c r="X1001" s="156">
        <f t="shared" si="291"/>
        <v>0</v>
      </c>
      <c r="Y1001" s="156">
        <f t="shared" si="291"/>
        <v>0</v>
      </c>
      <c r="Z1001" s="156">
        <f t="shared" si="291"/>
        <v>0</v>
      </c>
      <c r="AA1001" s="156">
        <f t="shared" si="291"/>
        <v>0</v>
      </c>
      <c r="AB1001" s="156">
        <f t="shared" si="291"/>
        <v>0</v>
      </c>
      <c r="AC1001" s="156">
        <f t="shared" si="291"/>
        <v>0</v>
      </c>
      <c r="AD1001" s="156">
        <f t="shared" si="291"/>
        <v>5200</v>
      </c>
      <c r="AE1001" s="156">
        <f t="shared" si="291"/>
        <v>0</v>
      </c>
      <c r="AF1001" s="156">
        <f t="shared" si="291"/>
        <v>0</v>
      </c>
      <c r="AG1001" s="156">
        <f t="shared" si="291"/>
        <v>0</v>
      </c>
      <c r="AH1001" s="156">
        <f t="shared" si="291"/>
        <v>0</v>
      </c>
      <c r="AI1001" s="156">
        <f t="shared" si="291"/>
        <v>0</v>
      </c>
      <c r="AJ1001" s="156">
        <f>SUM(P1001:AI1001)</f>
        <v>5200</v>
      </c>
      <c r="AK1001" s="183">
        <f>IF((AJ1001-AJ1000)&lt;0,0,(AJ1001-AJ1000))</f>
        <v>400</v>
      </c>
      <c r="AL1001" s="183">
        <f>(K997*N997+K998*N998+K999*N999)-(K1001*N1001)</f>
        <v>307.5</v>
      </c>
      <c r="AM1001" s="211">
        <f>AK1001/AL1001</f>
        <v>1.3008130081300813</v>
      </c>
      <c r="AN1001" s="183" t="str">
        <f>L997</f>
        <v>Gallons</v>
      </c>
      <c r="AO1001" s="183"/>
    </row>
    <row r="1002" spans="1:41" ht="13.15" customHeight="1" thickBot="1"/>
    <row r="1003" spans="1:41" ht="14.45" thickBot="1">
      <c r="A1003" s="689" t="s">
        <v>523</v>
      </c>
      <c r="B1003" s="690"/>
      <c r="C1003" s="690"/>
      <c r="D1003" s="690"/>
      <c r="E1003" s="690"/>
      <c r="F1003" s="690"/>
      <c r="G1003" s="690"/>
      <c r="H1003" s="690"/>
      <c r="I1003" s="690"/>
      <c r="J1003" s="690"/>
      <c r="K1003" s="690"/>
      <c r="L1003" s="690"/>
      <c r="M1003" s="690"/>
      <c r="N1003" s="691"/>
    </row>
    <row r="1004" spans="1:41" ht="15">
      <c r="A1004" s="164" t="s">
        <v>351</v>
      </c>
      <c r="B1004" s="450">
        <v>15</v>
      </c>
      <c r="C1004" s="165"/>
      <c r="D1004" s="662" t="s">
        <v>272</v>
      </c>
      <c r="E1004" s="663"/>
      <c r="F1004" s="649"/>
      <c r="G1004" s="650"/>
      <c r="H1004" s="650"/>
      <c r="I1004" s="650"/>
      <c r="J1004" s="650"/>
      <c r="K1004" s="650"/>
      <c r="L1004" s="650"/>
      <c r="M1004" s="650"/>
      <c r="N1004" s="651"/>
    </row>
    <row r="1005" spans="1:41" ht="15">
      <c r="A1005" s="445" t="s">
        <v>414</v>
      </c>
      <c r="B1005" s="457">
        <v>2007</v>
      </c>
      <c r="C1005" s="162"/>
      <c r="D1005" s="664"/>
      <c r="E1005" s="665"/>
      <c r="F1005" s="652"/>
      <c r="G1005" s="653"/>
      <c r="H1005" s="653"/>
      <c r="I1005" s="653"/>
      <c r="J1005" s="653"/>
      <c r="K1005" s="653"/>
      <c r="L1005" s="653"/>
      <c r="M1005" s="653"/>
      <c r="N1005" s="654"/>
    </row>
    <row r="1006" spans="1:41">
      <c r="A1006" s="163" t="s">
        <v>416</v>
      </c>
      <c r="B1006" s="451">
        <v>2006</v>
      </c>
      <c r="C1006" s="162"/>
      <c r="D1006" s="664"/>
      <c r="E1006" s="665"/>
      <c r="F1006" s="652"/>
      <c r="G1006" s="682"/>
      <c r="H1006" s="682"/>
      <c r="I1006" s="682"/>
      <c r="J1006" s="682"/>
      <c r="K1006" s="682"/>
      <c r="L1006" s="682"/>
      <c r="M1006" s="682"/>
      <c r="N1006" s="683"/>
    </row>
    <row r="1007" spans="1:41">
      <c r="A1007" s="171" t="s">
        <v>417</v>
      </c>
      <c r="B1007" s="458">
        <v>1993</v>
      </c>
      <c r="C1007" s="162"/>
      <c r="D1007" s="664"/>
      <c r="E1007" s="665"/>
      <c r="F1007" s="652"/>
      <c r="G1007" s="682"/>
      <c r="H1007" s="682"/>
      <c r="I1007" s="682"/>
      <c r="J1007" s="682"/>
      <c r="K1007" s="682"/>
      <c r="L1007" s="682"/>
      <c r="M1007" s="682"/>
      <c r="N1007" s="683"/>
    </row>
    <row r="1008" spans="1:41">
      <c r="A1008" s="171" t="s">
        <v>418</v>
      </c>
      <c r="B1008" s="172">
        <f>IF(B1005-((YEAR($I$1))-B1004)&gt;0,(B1005-((YEAR($I$1))-B1004)),0)</f>
        <v>12</v>
      </c>
      <c r="C1008" s="162"/>
      <c r="D1008" s="664"/>
      <c r="E1008" s="665"/>
      <c r="F1008" s="652"/>
      <c r="G1008" s="682"/>
      <c r="H1008" s="682"/>
      <c r="I1008" s="682"/>
      <c r="J1008" s="682"/>
      <c r="K1008" s="682"/>
      <c r="L1008" s="682"/>
      <c r="M1008" s="682"/>
      <c r="N1008" s="683"/>
    </row>
    <row r="1009" spans="1:41" ht="14.45" thickBot="1">
      <c r="A1009" s="171" t="s">
        <v>419</v>
      </c>
      <c r="B1009" s="172">
        <f>IF(B1006-((YEAR($I$1))-B1004)&gt;0,(B1006-((YEAR($I$1))-B1004)),0)</f>
        <v>11</v>
      </c>
      <c r="C1009" s="162"/>
      <c r="D1009" s="664"/>
      <c r="E1009" s="665"/>
      <c r="F1009" s="652"/>
      <c r="G1009" s="682"/>
      <c r="H1009" s="682"/>
      <c r="I1009" s="682"/>
      <c r="J1009" s="682"/>
      <c r="K1009" s="682"/>
      <c r="L1009" s="682"/>
      <c r="M1009" s="682"/>
      <c r="N1009" s="683"/>
    </row>
    <row r="1010" spans="1:41" ht="15.6" thickBot="1">
      <c r="A1010" s="171" t="s">
        <v>420</v>
      </c>
      <c r="B1010" s="172">
        <f>IF(B1007-((YEAR($I$1))-B1004)&gt;0,(B1007-((YEAR($I$1))-B1004)),0)</f>
        <v>0</v>
      </c>
      <c r="C1010" s="173"/>
      <c r="D1010" s="666"/>
      <c r="E1010" s="667"/>
      <c r="F1010" s="643"/>
      <c r="G1010" s="644"/>
      <c r="H1010" s="644"/>
      <c r="I1010" s="644"/>
      <c r="J1010" s="644"/>
      <c r="K1010" s="644"/>
      <c r="L1010" s="644"/>
      <c r="M1010" s="644"/>
      <c r="N1010" s="645"/>
      <c r="O1010" s="640" t="str">
        <f>A1003</f>
        <v>Toilets</v>
      </c>
      <c r="P1010" s="641"/>
      <c r="Q1010" s="641"/>
      <c r="R1010" s="641"/>
      <c r="S1010" s="641"/>
      <c r="T1010" s="641"/>
      <c r="U1010" s="641"/>
      <c r="V1010" s="641"/>
      <c r="W1010" s="641"/>
      <c r="X1010" s="641"/>
      <c r="Y1010" s="642"/>
      <c r="Z1010" s="640" t="str">
        <f>A1003</f>
        <v>Toilets</v>
      </c>
      <c r="AA1010" s="641"/>
      <c r="AB1010" s="641"/>
      <c r="AC1010" s="641"/>
      <c r="AD1010" s="641"/>
      <c r="AE1010" s="641"/>
      <c r="AF1010" s="641"/>
      <c r="AG1010" s="641"/>
      <c r="AH1010" s="641"/>
      <c r="AI1010" s="641"/>
      <c r="AJ1010" s="642"/>
    </row>
    <row r="1011" spans="1:41">
      <c r="A1011" s="646" t="s">
        <v>357</v>
      </c>
      <c r="B1011" s="647"/>
      <c r="C1011" s="647"/>
      <c r="D1011" s="636"/>
      <c r="E1011" s="636"/>
      <c r="F1011" s="636"/>
      <c r="G1011" s="636" t="s">
        <v>358</v>
      </c>
      <c r="H1011" s="636" t="s">
        <v>359</v>
      </c>
      <c r="I1011" s="636" t="s">
        <v>360</v>
      </c>
      <c r="J1011" s="636" t="s">
        <v>361</v>
      </c>
      <c r="K1011" s="636" t="s">
        <v>362</v>
      </c>
      <c r="L1011" s="636" t="s">
        <v>363</v>
      </c>
      <c r="M1011" s="636" t="s">
        <v>364</v>
      </c>
      <c r="N1011" s="686" t="s">
        <v>365</v>
      </c>
      <c r="O1011" s="672" t="s">
        <v>366</v>
      </c>
      <c r="P1011" s="167" t="s">
        <v>367</v>
      </c>
      <c r="Q1011" s="167" t="s">
        <v>368</v>
      </c>
      <c r="R1011" s="167" t="s">
        <v>369</v>
      </c>
      <c r="S1011" s="167" t="s">
        <v>370</v>
      </c>
      <c r="T1011" s="167" t="s">
        <v>371</v>
      </c>
      <c r="U1011" s="167" t="s">
        <v>372</v>
      </c>
      <c r="V1011" s="167" t="s">
        <v>373</v>
      </c>
      <c r="W1011" s="167" t="s">
        <v>374</v>
      </c>
      <c r="X1011" s="167" t="s">
        <v>375</v>
      </c>
      <c r="Y1011" s="168" t="s">
        <v>376</v>
      </c>
      <c r="Z1011" s="178" t="s">
        <v>377</v>
      </c>
      <c r="AA1011" s="179" t="s">
        <v>378</v>
      </c>
      <c r="AB1011" s="179" t="s">
        <v>379</v>
      </c>
      <c r="AC1011" s="179" t="s">
        <v>380</v>
      </c>
      <c r="AD1011" s="179" t="s">
        <v>381</v>
      </c>
      <c r="AE1011" s="179" t="s">
        <v>382</v>
      </c>
      <c r="AF1011" s="179" t="s">
        <v>383</v>
      </c>
      <c r="AG1011" s="179" t="s">
        <v>384</v>
      </c>
      <c r="AH1011" s="179" t="s">
        <v>385</v>
      </c>
      <c r="AI1011" s="180" t="s">
        <v>386</v>
      </c>
      <c r="AJ1011" s="674" t="s">
        <v>387</v>
      </c>
    </row>
    <row r="1012" spans="1:41">
      <c r="A1012" s="648"/>
      <c r="B1012" s="637"/>
      <c r="C1012" s="637"/>
      <c r="D1012" s="637"/>
      <c r="E1012" s="637"/>
      <c r="F1012" s="637"/>
      <c r="G1012" s="637"/>
      <c r="H1012" s="637"/>
      <c r="I1012" s="637"/>
      <c r="J1012" s="637"/>
      <c r="K1012" s="637"/>
      <c r="L1012" s="637"/>
      <c r="M1012" s="637"/>
      <c r="N1012" s="638"/>
      <c r="O1012" s="673"/>
      <c r="P1012" s="166">
        <f>YEAR($I$1)+1</f>
        <v>2011</v>
      </c>
      <c r="Q1012" s="166">
        <f>YEAR($I$1)+2</f>
        <v>2012</v>
      </c>
      <c r="R1012" s="166">
        <f>YEAR($I$1)+3</f>
        <v>2013</v>
      </c>
      <c r="S1012" s="166">
        <f>YEAR($I$1)+4</f>
        <v>2014</v>
      </c>
      <c r="T1012" s="166">
        <f>YEAR($I$1)+5</f>
        <v>2015</v>
      </c>
      <c r="U1012" s="166">
        <f>YEAR($I$1)+6</f>
        <v>2016</v>
      </c>
      <c r="V1012" s="166">
        <f>YEAR($I$1)+7</f>
        <v>2017</v>
      </c>
      <c r="W1012" s="166">
        <f>YEAR($I$1)+8</f>
        <v>2018</v>
      </c>
      <c r="X1012" s="166">
        <f>YEAR($I$1)+9</f>
        <v>2019</v>
      </c>
      <c r="Y1012" s="169">
        <f>YEAR($I$1)+10</f>
        <v>2020</v>
      </c>
      <c r="Z1012" s="174">
        <f>YEAR($I$1)+11</f>
        <v>2021</v>
      </c>
      <c r="AA1012" s="166">
        <f>YEAR($I$1)+12</f>
        <v>2022</v>
      </c>
      <c r="AB1012" s="166">
        <f>YEAR($I$1)+13</f>
        <v>2023</v>
      </c>
      <c r="AC1012" s="166">
        <f>YEAR($I$1)+14</f>
        <v>2024</v>
      </c>
      <c r="AD1012" s="166">
        <f>YEAR($I$1)+15</f>
        <v>2025</v>
      </c>
      <c r="AE1012" s="166">
        <f>YEAR($I$1)+16</f>
        <v>2026</v>
      </c>
      <c r="AF1012" s="166">
        <f>YEAR($I$1)+17</f>
        <v>2027</v>
      </c>
      <c r="AG1012" s="166">
        <f>YEAR($I$1)+18</f>
        <v>2028</v>
      </c>
      <c r="AH1012" s="166">
        <f>YEAR($I$1)+19</f>
        <v>2029</v>
      </c>
      <c r="AI1012" s="175">
        <f>YEAR($I$1)+20</f>
        <v>2030</v>
      </c>
      <c r="AJ1012" s="675"/>
    </row>
    <row r="1013" spans="1:41">
      <c r="A1013" s="623" t="str">
        <f>"Existing 1 "&amp;A1003</f>
        <v>Existing 1 Toilets</v>
      </c>
      <c r="B1013" s="624"/>
      <c r="C1013" s="624"/>
      <c r="D1013" s="624"/>
      <c r="E1013" s="624"/>
      <c r="F1013" s="624"/>
      <c r="G1013" s="456">
        <v>100</v>
      </c>
      <c r="H1013" s="459" t="s">
        <v>347</v>
      </c>
      <c r="I1013" s="454">
        <v>300</v>
      </c>
      <c r="J1013" s="156">
        <f>G1013*I1013</f>
        <v>30000</v>
      </c>
      <c r="K1013" s="460">
        <v>3000000</v>
      </c>
      <c r="L1013" s="462" t="s">
        <v>301</v>
      </c>
      <c r="M1013" s="447" t="str">
        <f>IF(OR(ISERROR(B1005+B1004*(1-(Controls!$B$28))),(B1005+B1004*(1-(Controls!$B$28)))=0),"",IF((B1005+B1004*(1-(Controls!$B$28)))&lt;=StartInput!$F$25,"Replace","Evaluate"))</f>
        <v>Evaluate</v>
      </c>
      <c r="N1013" s="218">
        <f>IF(StartInput!$F$75="Tenant",StartInput!$F$66,StartInput!$G$66)</f>
        <v>1.5E-3</v>
      </c>
      <c r="O1013" s="159">
        <f>IF($B$1008=0,J1013,0)</f>
        <v>0</v>
      </c>
      <c r="P1013" s="156">
        <f>IF(OR(($B$1008+YEAR($I$1))=P1012,($B$1004+$B$1008+YEAR($I$1))=P1012,($B$1004*2+$B$1008+YEAR($I$1))=P1012,($B$1004*3+$B$1008+YEAR($I$1))=P1012,($B$1004*4+$B$1008+YEAR($I$1))=P1012,($B$1004*5+$B$1008+YEAR($I$1))=P1012),$G$1013*$I$1013,0)</f>
        <v>0</v>
      </c>
      <c r="Q1013" s="156">
        <f t="shared" ref="Q1013:AI1013" si="292">IF(OR(($B$1008+YEAR($I$1))=Q1012,($B$1004+$B$1008+YEAR($I$1))=Q1012,($B$1004*2+$B$1008+YEAR($I$1))=Q1012,($B$1004*3+$B$1008+YEAR($I$1))=Q1012,($B$1004*4+$B$1008+YEAR($I$1))=Q1012,($B$1004*5+$B$1008+YEAR($I$1))=Q1012),$G$1013*$I$1013,0)</f>
        <v>0</v>
      </c>
      <c r="R1013" s="156">
        <f t="shared" si="292"/>
        <v>0</v>
      </c>
      <c r="S1013" s="156">
        <f t="shared" si="292"/>
        <v>0</v>
      </c>
      <c r="T1013" s="156">
        <f t="shared" si="292"/>
        <v>0</v>
      </c>
      <c r="U1013" s="156">
        <f t="shared" si="292"/>
        <v>0</v>
      </c>
      <c r="V1013" s="156">
        <f t="shared" si="292"/>
        <v>0</v>
      </c>
      <c r="W1013" s="156">
        <f t="shared" si="292"/>
        <v>0</v>
      </c>
      <c r="X1013" s="156">
        <f t="shared" si="292"/>
        <v>0</v>
      </c>
      <c r="Y1013" s="156">
        <f t="shared" si="292"/>
        <v>0</v>
      </c>
      <c r="Z1013" s="156">
        <f t="shared" si="292"/>
        <v>0</v>
      </c>
      <c r="AA1013" s="156">
        <f t="shared" si="292"/>
        <v>30000</v>
      </c>
      <c r="AB1013" s="156">
        <f t="shared" si="292"/>
        <v>0</v>
      </c>
      <c r="AC1013" s="156">
        <f t="shared" si="292"/>
        <v>0</v>
      </c>
      <c r="AD1013" s="156">
        <f t="shared" si="292"/>
        <v>0</v>
      </c>
      <c r="AE1013" s="156">
        <f t="shared" si="292"/>
        <v>0</v>
      </c>
      <c r="AF1013" s="156">
        <f t="shared" si="292"/>
        <v>0</v>
      </c>
      <c r="AG1013" s="156">
        <f t="shared" si="292"/>
        <v>0</v>
      </c>
      <c r="AH1013" s="156">
        <f t="shared" si="292"/>
        <v>0</v>
      </c>
      <c r="AI1013" s="156">
        <f t="shared" si="292"/>
        <v>0</v>
      </c>
      <c r="AJ1013" s="156">
        <f>SUM(P1013:AI1013)</f>
        <v>30000</v>
      </c>
    </row>
    <row r="1014" spans="1:41">
      <c r="A1014" s="623" t="str">
        <f>"Existing 2 "&amp;A1003</f>
        <v>Existing 2 Toilets</v>
      </c>
      <c r="B1014" s="624"/>
      <c r="C1014" s="624"/>
      <c r="D1014" s="624"/>
      <c r="E1014" s="624"/>
      <c r="F1014" s="624"/>
      <c r="G1014" s="456">
        <v>50</v>
      </c>
      <c r="H1014" s="446" t="str">
        <f>H1013</f>
        <v>each</v>
      </c>
      <c r="I1014" s="454">
        <v>300</v>
      </c>
      <c r="J1014" s="156">
        <f>G1014*I1014</f>
        <v>15000</v>
      </c>
      <c r="K1014" s="460">
        <v>2000000</v>
      </c>
      <c r="L1014" s="181" t="str">
        <f>L1013</f>
        <v>Gallons</v>
      </c>
      <c r="M1014" s="447" t="str">
        <f>IF(OR(ISERROR(B1006+B1004*(1-(Controls!$B$28))),(B1006+B1004*(1-(Controls!$B$28)))=0),"",IF((B1006+B1004*(1-(Controls!$B$28)))&lt;=StartInput!$F$25,"Replace","Evaluate"))</f>
        <v>Evaluate</v>
      </c>
      <c r="N1014" s="185">
        <f>N1013</f>
        <v>1.5E-3</v>
      </c>
      <c r="O1014" s="159">
        <f>IF($B$1009=0,J1014,0)</f>
        <v>0</v>
      </c>
      <c r="P1014" s="156">
        <f>IF(OR(($B$1009+YEAR($I$1))=P1012,($B$1004+$B$1009+YEAR($I$1))=P1012,($B$1004*2+$B$1009+YEAR($I$1))=P1012,($B$1004*3+$B$1009+YEAR($I$1))=P1012,($B$1004*4+$B$1009+YEAR($I$1))=P1012,($B$1004*5+$B$1009+YEAR($I$1))=P1012),$G$1014*$I$1014,0)</f>
        <v>0</v>
      </c>
      <c r="Q1014" s="156">
        <f t="shared" ref="Q1014:AI1014" si="293">IF(OR(($B$1009+YEAR($I$1))=Q1012,($B$1004+$B$1009+YEAR($I$1))=Q1012,($B$1004*2+$B$1009+YEAR($I$1))=Q1012,($B$1004*3+$B$1009+YEAR($I$1))=Q1012,($B$1004*4+$B$1009+YEAR($I$1))=Q1012,($B$1004*5+$B$1009+YEAR($I$1))=Q1012),$G$1014*$I$1014,0)</f>
        <v>0</v>
      </c>
      <c r="R1014" s="156">
        <f t="shared" si="293"/>
        <v>0</v>
      </c>
      <c r="S1014" s="156">
        <f t="shared" si="293"/>
        <v>0</v>
      </c>
      <c r="T1014" s="156">
        <f t="shared" si="293"/>
        <v>0</v>
      </c>
      <c r="U1014" s="156">
        <f t="shared" si="293"/>
        <v>0</v>
      </c>
      <c r="V1014" s="156">
        <f t="shared" si="293"/>
        <v>0</v>
      </c>
      <c r="W1014" s="156">
        <f t="shared" si="293"/>
        <v>0</v>
      </c>
      <c r="X1014" s="156">
        <f t="shared" si="293"/>
        <v>0</v>
      </c>
      <c r="Y1014" s="156">
        <f t="shared" si="293"/>
        <v>0</v>
      </c>
      <c r="Z1014" s="156">
        <f t="shared" si="293"/>
        <v>15000</v>
      </c>
      <c r="AA1014" s="156">
        <f t="shared" si="293"/>
        <v>0</v>
      </c>
      <c r="AB1014" s="156">
        <f t="shared" si="293"/>
        <v>0</v>
      </c>
      <c r="AC1014" s="156">
        <f t="shared" si="293"/>
        <v>0</v>
      </c>
      <c r="AD1014" s="156">
        <f t="shared" si="293"/>
        <v>0</v>
      </c>
      <c r="AE1014" s="156">
        <f t="shared" si="293"/>
        <v>0</v>
      </c>
      <c r="AF1014" s="156">
        <f t="shared" si="293"/>
        <v>0</v>
      </c>
      <c r="AG1014" s="156">
        <f t="shared" si="293"/>
        <v>0</v>
      </c>
      <c r="AH1014" s="156">
        <f t="shared" si="293"/>
        <v>0</v>
      </c>
      <c r="AI1014" s="156">
        <f t="shared" si="293"/>
        <v>0</v>
      </c>
      <c r="AJ1014" s="156">
        <f>SUM(P1014:AI1014)</f>
        <v>15000</v>
      </c>
    </row>
    <row r="1015" spans="1:41">
      <c r="A1015" s="623" t="str">
        <f>"Existing 3 "&amp;A1003</f>
        <v>Existing 3 Toilets</v>
      </c>
      <c r="B1015" s="624"/>
      <c r="C1015" s="624"/>
      <c r="D1015" s="624"/>
      <c r="E1015" s="624"/>
      <c r="F1015" s="624"/>
      <c r="G1015" s="456">
        <v>50</v>
      </c>
      <c r="H1015" s="446" t="str">
        <f>H1013</f>
        <v>each</v>
      </c>
      <c r="I1015" s="454">
        <v>300</v>
      </c>
      <c r="J1015" s="156">
        <f>G1015*I1015</f>
        <v>15000</v>
      </c>
      <c r="K1015" s="460">
        <v>1548000</v>
      </c>
      <c r="L1015" s="181" t="str">
        <f>L1013</f>
        <v>Gallons</v>
      </c>
      <c r="M1015" s="447" t="str">
        <f>IF(OR(ISERROR(B1007+B1004*(1-(Controls!$B$28))),(B1007+B1004*(1-(Controls!$B$28)))=0),"",IF((B1007+B1004*(1-(Controls!$B$28)))&lt;=StartInput!$F$25,"Replace","Evaluate"))</f>
        <v>Replace</v>
      </c>
      <c r="N1015" s="185">
        <f>N1013</f>
        <v>1.5E-3</v>
      </c>
      <c r="O1015" s="159">
        <f>IF($B$1010=0,J1015,0)</f>
        <v>15000</v>
      </c>
      <c r="P1015" s="156">
        <f>IF(OR(($B$1010+YEAR($I$1))=P1012,($B$1004+$B$1010+YEAR($I$1))=P1012,($B$1004*2+$B$1010+YEAR($I$1))=P1012,($B$1004*3+$B$1010+YEAR($I$1))=P1012,($B$1004*4+$B$1010+YEAR($I$1))=P1012,($B$1004*5+$B$1010+YEAR($I$1))=P1012),$G$1015*$I$1015,0)</f>
        <v>0</v>
      </c>
      <c r="Q1015" s="156">
        <f t="shared" ref="Q1015:AI1015" si="294">IF(OR(($B$1010+YEAR($I$1))=Q1012,($B$1004+$B$1010+YEAR($I$1))=Q1012,($B$1004*2+$B$1010+YEAR($I$1))=Q1012,($B$1004*3+$B$1010+YEAR($I$1))=Q1012,($B$1004*4+$B$1010+YEAR($I$1))=Q1012,($B$1004*5+$B$1010+YEAR($I$1))=Q1012),$G$1015*$I$1015,0)</f>
        <v>0</v>
      </c>
      <c r="R1015" s="156">
        <f t="shared" si="294"/>
        <v>0</v>
      </c>
      <c r="S1015" s="156">
        <f t="shared" si="294"/>
        <v>0</v>
      </c>
      <c r="T1015" s="156">
        <f t="shared" si="294"/>
        <v>0</v>
      </c>
      <c r="U1015" s="156">
        <f t="shared" si="294"/>
        <v>0</v>
      </c>
      <c r="V1015" s="156">
        <f t="shared" si="294"/>
        <v>0</v>
      </c>
      <c r="W1015" s="156">
        <f t="shared" si="294"/>
        <v>0</v>
      </c>
      <c r="X1015" s="156">
        <f t="shared" si="294"/>
        <v>0</v>
      </c>
      <c r="Y1015" s="156">
        <f t="shared" si="294"/>
        <v>0</v>
      </c>
      <c r="Z1015" s="156">
        <f t="shared" si="294"/>
        <v>0</v>
      </c>
      <c r="AA1015" s="156">
        <f t="shared" si="294"/>
        <v>0</v>
      </c>
      <c r="AB1015" s="156">
        <f t="shared" si="294"/>
        <v>0</v>
      </c>
      <c r="AC1015" s="156">
        <f t="shared" si="294"/>
        <v>0</v>
      </c>
      <c r="AD1015" s="156">
        <f t="shared" si="294"/>
        <v>15000</v>
      </c>
      <c r="AE1015" s="156">
        <f t="shared" si="294"/>
        <v>0</v>
      </c>
      <c r="AF1015" s="156">
        <f t="shared" si="294"/>
        <v>0</v>
      </c>
      <c r="AG1015" s="156">
        <f t="shared" si="294"/>
        <v>0</v>
      </c>
      <c r="AH1015" s="156">
        <f t="shared" si="294"/>
        <v>0</v>
      </c>
      <c r="AI1015" s="156">
        <f t="shared" si="294"/>
        <v>0</v>
      </c>
      <c r="AJ1015" s="156">
        <f>SUM(P1015:AI1015)</f>
        <v>15000</v>
      </c>
      <c r="AL1015" s="148" t="s">
        <v>421</v>
      </c>
      <c r="AM1015" s="148" t="s">
        <v>422</v>
      </c>
    </row>
    <row r="1016" spans="1:41">
      <c r="A1016" s="623" t="str">
        <f>"Standard "&amp;A1003</f>
        <v>Standard Toilets</v>
      </c>
      <c r="B1016" s="624"/>
      <c r="C1016" s="624"/>
      <c r="D1016" s="624"/>
      <c r="E1016" s="624"/>
      <c r="F1016" s="624"/>
      <c r="G1016" s="201">
        <f>SUM(G1013:G1015)</f>
        <v>200</v>
      </c>
      <c r="H1016" s="203" t="str">
        <f>H1013</f>
        <v>each</v>
      </c>
      <c r="I1016" s="454">
        <v>300</v>
      </c>
      <c r="J1016" s="156">
        <f>G1016*I1016</f>
        <v>60000</v>
      </c>
      <c r="K1016" s="460">
        <v>5548000</v>
      </c>
      <c r="L1016" s="181" t="str">
        <f>L1013</f>
        <v>Gallons</v>
      </c>
      <c r="M1016" s="684"/>
      <c r="N1016" s="185">
        <f>N1013</f>
        <v>1.5E-3</v>
      </c>
      <c r="O1016" s="159">
        <f>IF($B$1010=0,J1016,0)</f>
        <v>60000</v>
      </c>
      <c r="P1016" s="156">
        <f t="shared" ref="P1016:AI1016" si="295">IF(OR(($B$1010+YEAR($I$1))=P1012,($B$1004+$B$1010+YEAR($I$1))=P1012,($B$1004*2+$B$1010+YEAR($I$1))=P1012,($B$1004*3+$B$1010+YEAR($I$1))=P1012,($B$1004*4+$B$1010+YEAR($I$1))=P1012,($B$1004*5+$B$1010+YEAR($I$1))=P1012),$G$1016*$I$1016,0)</f>
        <v>0</v>
      </c>
      <c r="Q1016" s="156">
        <f t="shared" si="295"/>
        <v>0</v>
      </c>
      <c r="R1016" s="156">
        <f t="shared" si="295"/>
        <v>0</v>
      </c>
      <c r="S1016" s="156">
        <f t="shared" si="295"/>
        <v>0</v>
      </c>
      <c r="T1016" s="156">
        <f t="shared" si="295"/>
        <v>0</v>
      </c>
      <c r="U1016" s="156">
        <f t="shared" si="295"/>
        <v>0</v>
      </c>
      <c r="V1016" s="156">
        <f t="shared" si="295"/>
        <v>0</v>
      </c>
      <c r="W1016" s="156">
        <f t="shared" si="295"/>
        <v>0</v>
      </c>
      <c r="X1016" s="156">
        <f t="shared" si="295"/>
        <v>0</v>
      </c>
      <c r="Y1016" s="156">
        <f t="shared" si="295"/>
        <v>0</v>
      </c>
      <c r="Z1016" s="156">
        <f t="shared" si="295"/>
        <v>0</v>
      </c>
      <c r="AA1016" s="156">
        <f t="shared" si="295"/>
        <v>0</v>
      </c>
      <c r="AB1016" s="156">
        <f t="shared" si="295"/>
        <v>0</v>
      </c>
      <c r="AC1016" s="156">
        <f t="shared" si="295"/>
        <v>0</v>
      </c>
      <c r="AD1016" s="156">
        <f t="shared" si="295"/>
        <v>60000</v>
      </c>
      <c r="AE1016" s="156">
        <f t="shared" si="295"/>
        <v>0</v>
      </c>
      <c r="AF1016" s="156">
        <f t="shared" si="295"/>
        <v>0</v>
      </c>
      <c r="AG1016" s="156">
        <f t="shared" si="295"/>
        <v>0</v>
      </c>
      <c r="AH1016" s="156">
        <f t="shared" si="295"/>
        <v>0</v>
      </c>
      <c r="AI1016" s="156">
        <f t="shared" si="295"/>
        <v>0</v>
      </c>
      <c r="AJ1016" s="156">
        <f>SUM(P1016:AI1016)</f>
        <v>60000</v>
      </c>
      <c r="AK1016" s="148" t="s">
        <v>391</v>
      </c>
      <c r="AL1016" s="148" t="s">
        <v>423</v>
      </c>
      <c r="AM1016" s="148" t="s">
        <v>424</v>
      </c>
    </row>
    <row r="1017" spans="1:41" ht="14.45" thickBot="1">
      <c r="A1017" s="634" t="str">
        <f>"Green Replacement "&amp;A1003</f>
        <v>Green Replacement Toilets</v>
      </c>
      <c r="B1017" s="635"/>
      <c r="C1017" s="635"/>
      <c r="D1017" s="635"/>
      <c r="E1017" s="635"/>
      <c r="F1017" s="635"/>
      <c r="G1017" s="202">
        <f>SUM(G1013:G1015)</f>
        <v>200</v>
      </c>
      <c r="H1017" s="204" t="str">
        <f>H1013</f>
        <v>each</v>
      </c>
      <c r="I1017" s="455">
        <v>344</v>
      </c>
      <c r="J1017" s="161">
        <f>G1017*I1017</f>
        <v>68800</v>
      </c>
      <c r="K1017" s="461">
        <f>11242*200</f>
        <v>2248400</v>
      </c>
      <c r="L1017" s="182" t="str">
        <f>L1013</f>
        <v>Gallons</v>
      </c>
      <c r="M1017" s="685"/>
      <c r="N1017" s="186">
        <f>N1013</f>
        <v>1.5E-3</v>
      </c>
      <c r="O1017" s="159">
        <f>IF($B$1010=0,J1017,0)</f>
        <v>68800</v>
      </c>
      <c r="P1017" s="156">
        <f t="shared" ref="P1017:AI1017" si="296">IF(OR(($B$1010+YEAR($I$1))=P1012,($B$1004+$B$1010+YEAR($I$1))=P1012,($B$1004*2+$B$1010+YEAR($I$1))=P1012,($B$1004*3+$B$1010+YEAR($I$1))=P1012,($B$1004*4+$B$1010+YEAR($I$1))=P1012,($B$1004*5+$B$1010+YEAR($I$1))=P1012),$G$1017*$I$1017,0)</f>
        <v>0</v>
      </c>
      <c r="Q1017" s="156">
        <f t="shared" si="296"/>
        <v>0</v>
      </c>
      <c r="R1017" s="156">
        <f t="shared" si="296"/>
        <v>0</v>
      </c>
      <c r="S1017" s="156">
        <f t="shared" si="296"/>
        <v>0</v>
      </c>
      <c r="T1017" s="156">
        <f t="shared" si="296"/>
        <v>0</v>
      </c>
      <c r="U1017" s="156">
        <f t="shared" si="296"/>
        <v>0</v>
      </c>
      <c r="V1017" s="156">
        <f t="shared" si="296"/>
        <v>0</v>
      </c>
      <c r="W1017" s="156">
        <f t="shared" si="296"/>
        <v>0</v>
      </c>
      <c r="X1017" s="156">
        <f t="shared" si="296"/>
        <v>0</v>
      </c>
      <c r="Y1017" s="156">
        <f t="shared" si="296"/>
        <v>0</v>
      </c>
      <c r="Z1017" s="156">
        <f t="shared" si="296"/>
        <v>0</v>
      </c>
      <c r="AA1017" s="156">
        <f t="shared" si="296"/>
        <v>0</v>
      </c>
      <c r="AB1017" s="156">
        <f t="shared" si="296"/>
        <v>0</v>
      </c>
      <c r="AC1017" s="156">
        <f t="shared" si="296"/>
        <v>0</v>
      </c>
      <c r="AD1017" s="156">
        <f t="shared" si="296"/>
        <v>68800</v>
      </c>
      <c r="AE1017" s="156">
        <f t="shared" si="296"/>
        <v>0</v>
      </c>
      <c r="AF1017" s="156">
        <f t="shared" si="296"/>
        <v>0</v>
      </c>
      <c r="AG1017" s="156">
        <f t="shared" si="296"/>
        <v>0</v>
      </c>
      <c r="AH1017" s="156">
        <f t="shared" si="296"/>
        <v>0</v>
      </c>
      <c r="AI1017" s="156">
        <f t="shared" si="296"/>
        <v>0</v>
      </c>
      <c r="AJ1017" s="156">
        <f>SUM(P1017:AI1017)</f>
        <v>68800</v>
      </c>
      <c r="AK1017" s="183">
        <f>IF((AJ1017-AJ1016)&lt;0,0,(AJ1017-AJ1016))</f>
        <v>8800</v>
      </c>
      <c r="AL1017" s="183">
        <f>(K1013*N1013+K1014*N1014+K1015*N1015)-(K1017*N1017)</f>
        <v>6449.4</v>
      </c>
      <c r="AM1017" s="211">
        <f>AK1017/AL1017</f>
        <v>1.3644680125282973</v>
      </c>
      <c r="AN1017" s="183" t="str">
        <f>L1013</f>
        <v>Gallons</v>
      </c>
      <c r="AO1017" s="183"/>
    </row>
    <row r="1018" spans="1:41" ht="13.15" customHeight="1" thickBot="1"/>
    <row r="1019" spans="1:41" ht="14.45" thickBot="1">
      <c r="A1019" s="640" t="s">
        <v>524</v>
      </c>
      <c r="B1019" s="641"/>
      <c r="C1019" s="641"/>
      <c r="D1019" s="641"/>
      <c r="E1019" s="641"/>
      <c r="F1019" s="641"/>
      <c r="G1019" s="641"/>
      <c r="H1019" s="641"/>
      <c r="I1019" s="641"/>
      <c r="J1019" s="641"/>
      <c r="K1019" s="641"/>
      <c r="L1019" s="641"/>
      <c r="M1019" s="641"/>
      <c r="N1019" s="642"/>
    </row>
    <row r="1020" spans="1:41" ht="15">
      <c r="A1020" s="164" t="s">
        <v>351</v>
      </c>
      <c r="B1020" s="450">
        <v>7</v>
      </c>
      <c r="C1020" s="165"/>
      <c r="D1020" s="662" t="s">
        <v>272</v>
      </c>
      <c r="E1020" s="663"/>
      <c r="F1020" s="649"/>
      <c r="G1020" s="650"/>
      <c r="H1020" s="650"/>
      <c r="I1020" s="650"/>
      <c r="J1020" s="650"/>
      <c r="K1020" s="650"/>
      <c r="L1020" s="650"/>
      <c r="M1020" s="650"/>
      <c r="N1020" s="651"/>
    </row>
    <row r="1021" spans="1:41" ht="15.6" thickBot="1">
      <c r="A1021" s="163" t="s">
        <v>353</v>
      </c>
      <c r="B1021" s="451">
        <v>2003</v>
      </c>
      <c r="C1021" s="162"/>
      <c r="D1021" s="664"/>
      <c r="E1021" s="665"/>
      <c r="F1021" s="652"/>
      <c r="G1021" s="653"/>
      <c r="H1021" s="653"/>
      <c r="I1021" s="653"/>
      <c r="J1021" s="653"/>
      <c r="K1021" s="653"/>
      <c r="L1021" s="653"/>
      <c r="M1021" s="653"/>
      <c r="N1021" s="654"/>
    </row>
    <row r="1022" spans="1:41" ht="15.6" thickBot="1">
      <c r="A1022" s="171" t="s">
        <v>355</v>
      </c>
      <c r="B1022" s="172">
        <f>IF(B1020-((YEAR(I1))-B1021)&gt;0,(B1020-((YEAR(I1))-B1021)),0)</f>
        <v>0</v>
      </c>
      <c r="C1022" s="173"/>
      <c r="D1022" s="666"/>
      <c r="E1022" s="667"/>
      <c r="F1022" s="643"/>
      <c r="G1022" s="644"/>
      <c r="H1022" s="644"/>
      <c r="I1022" s="644"/>
      <c r="J1022" s="644"/>
      <c r="K1022" s="644"/>
      <c r="L1022" s="644"/>
      <c r="M1022" s="644"/>
      <c r="N1022" s="645"/>
      <c r="O1022" s="640" t="str">
        <f>A1019</f>
        <v>Vanities</v>
      </c>
      <c r="P1022" s="641"/>
      <c r="Q1022" s="641"/>
      <c r="R1022" s="641"/>
      <c r="S1022" s="641"/>
      <c r="T1022" s="641"/>
      <c r="U1022" s="641"/>
      <c r="V1022" s="641"/>
      <c r="W1022" s="641"/>
      <c r="X1022" s="641"/>
      <c r="Y1022" s="642"/>
      <c r="Z1022" s="640" t="str">
        <f>A1019</f>
        <v>Vanities</v>
      </c>
      <c r="AA1022" s="641"/>
      <c r="AB1022" s="641"/>
      <c r="AC1022" s="641"/>
      <c r="AD1022" s="641"/>
      <c r="AE1022" s="641"/>
      <c r="AF1022" s="641"/>
      <c r="AG1022" s="641"/>
      <c r="AH1022" s="641"/>
      <c r="AI1022" s="641"/>
      <c r="AJ1022" s="642"/>
    </row>
    <row r="1023" spans="1:41">
      <c r="A1023" s="646" t="s">
        <v>357</v>
      </c>
      <c r="B1023" s="647"/>
      <c r="C1023" s="647"/>
      <c r="D1023" s="636"/>
      <c r="E1023" s="636"/>
      <c r="F1023" s="636"/>
      <c r="G1023" s="636" t="s">
        <v>358</v>
      </c>
      <c r="H1023" s="636" t="s">
        <v>359</v>
      </c>
      <c r="I1023" s="636" t="s">
        <v>360</v>
      </c>
      <c r="J1023" s="636" t="s">
        <v>361</v>
      </c>
      <c r="K1023" s="636" t="s">
        <v>362</v>
      </c>
      <c r="L1023" s="636" t="s">
        <v>363</v>
      </c>
      <c r="M1023" s="636" t="s">
        <v>364</v>
      </c>
      <c r="N1023" s="638" t="s">
        <v>365</v>
      </c>
      <c r="O1023" s="672" t="s">
        <v>366</v>
      </c>
      <c r="P1023" s="167" t="s">
        <v>367</v>
      </c>
      <c r="Q1023" s="167" t="s">
        <v>368</v>
      </c>
      <c r="R1023" s="167" t="s">
        <v>369</v>
      </c>
      <c r="S1023" s="167" t="s">
        <v>370</v>
      </c>
      <c r="T1023" s="167" t="s">
        <v>371</v>
      </c>
      <c r="U1023" s="167" t="s">
        <v>372</v>
      </c>
      <c r="V1023" s="167" t="s">
        <v>373</v>
      </c>
      <c r="W1023" s="167" t="s">
        <v>374</v>
      </c>
      <c r="X1023" s="167" t="s">
        <v>375</v>
      </c>
      <c r="Y1023" s="168" t="s">
        <v>376</v>
      </c>
      <c r="Z1023" s="178" t="s">
        <v>377</v>
      </c>
      <c r="AA1023" s="179" t="s">
        <v>378</v>
      </c>
      <c r="AB1023" s="179" t="s">
        <v>379</v>
      </c>
      <c r="AC1023" s="179" t="s">
        <v>380</v>
      </c>
      <c r="AD1023" s="179" t="s">
        <v>381</v>
      </c>
      <c r="AE1023" s="179" t="s">
        <v>382</v>
      </c>
      <c r="AF1023" s="179" t="s">
        <v>383</v>
      </c>
      <c r="AG1023" s="179" t="s">
        <v>384</v>
      </c>
      <c r="AH1023" s="179" t="s">
        <v>385</v>
      </c>
      <c r="AI1023" s="180" t="s">
        <v>386</v>
      </c>
      <c r="AJ1023" s="674" t="s">
        <v>387</v>
      </c>
    </row>
    <row r="1024" spans="1:41">
      <c r="A1024" s="648"/>
      <c r="B1024" s="637"/>
      <c r="C1024" s="637"/>
      <c r="D1024" s="637"/>
      <c r="E1024" s="637"/>
      <c r="F1024" s="637"/>
      <c r="G1024" s="637"/>
      <c r="H1024" s="637"/>
      <c r="I1024" s="637"/>
      <c r="J1024" s="637"/>
      <c r="K1024" s="637"/>
      <c r="L1024" s="637"/>
      <c r="M1024" s="637"/>
      <c r="N1024" s="639"/>
      <c r="O1024" s="673"/>
      <c r="P1024" s="166">
        <f>YEAR($I$1)+1</f>
        <v>2011</v>
      </c>
      <c r="Q1024" s="166">
        <f>YEAR($I$1)+2</f>
        <v>2012</v>
      </c>
      <c r="R1024" s="166">
        <f>YEAR($I$1)+3</f>
        <v>2013</v>
      </c>
      <c r="S1024" s="166">
        <f>YEAR($I$1)+4</f>
        <v>2014</v>
      </c>
      <c r="T1024" s="166">
        <f>YEAR($I$1)+5</f>
        <v>2015</v>
      </c>
      <c r="U1024" s="166">
        <f>YEAR($I$1)+6</f>
        <v>2016</v>
      </c>
      <c r="V1024" s="166">
        <f>YEAR($I$1)+7</f>
        <v>2017</v>
      </c>
      <c r="W1024" s="166">
        <f>YEAR($I$1)+8</f>
        <v>2018</v>
      </c>
      <c r="X1024" s="166">
        <f>YEAR($I$1)+9</f>
        <v>2019</v>
      </c>
      <c r="Y1024" s="169">
        <f>YEAR($I$1)+10</f>
        <v>2020</v>
      </c>
      <c r="Z1024" s="174">
        <f>YEAR($I$1)+11</f>
        <v>2021</v>
      </c>
      <c r="AA1024" s="166">
        <f>YEAR($I$1)+12</f>
        <v>2022</v>
      </c>
      <c r="AB1024" s="166">
        <f>YEAR($I$1)+13</f>
        <v>2023</v>
      </c>
      <c r="AC1024" s="166">
        <f>YEAR($I$1)+14</f>
        <v>2024</v>
      </c>
      <c r="AD1024" s="166">
        <f>YEAR($I$1)+15</f>
        <v>2025</v>
      </c>
      <c r="AE1024" s="166">
        <f>YEAR($I$1)+16</f>
        <v>2026</v>
      </c>
      <c r="AF1024" s="166">
        <f>YEAR($I$1)+17</f>
        <v>2027</v>
      </c>
      <c r="AG1024" s="166">
        <f>YEAR($I$1)+18</f>
        <v>2028</v>
      </c>
      <c r="AH1024" s="166">
        <f>YEAR($I$1)+19</f>
        <v>2029</v>
      </c>
      <c r="AI1024" s="175">
        <f>YEAR($I$1)+20</f>
        <v>2030</v>
      </c>
      <c r="AJ1024" s="675"/>
    </row>
    <row r="1025" spans="1:41" hidden="1">
      <c r="A1025" s="623" t="str">
        <f>"Existing "&amp;A1019</f>
        <v>Existing Vanities</v>
      </c>
      <c r="B1025" s="624"/>
      <c r="C1025" s="624"/>
      <c r="D1025" s="624"/>
      <c r="E1025" s="624"/>
      <c r="F1025" s="624"/>
      <c r="G1025" s="170">
        <v>1</v>
      </c>
      <c r="H1025" s="154" t="s">
        <v>339</v>
      </c>
      <c r="I1025" s="155">
        <v>13400</v>
      </c>
      <c r="J1025" s="156">
        <f>G1025*I1025</f>
        <v>13400</v>
      </c>
      <c r="K1025" s="625" t="s">
        <v>390</v>
      </c>
      <c r="L1025" s="626"/>
      <c r="M1025" s="659" t="str">
        <f>IF(OR(ISERROR(B1021+B1020*(1-(Controls!$B$28))),(B1021+B1020*(1-(Controls!$B$28)))=0),"",IF((B1021+B1020*(1-(Controls!$B$28)))&lt;=StartInput!$F$25,"Replace","Evaluate"))</f>
        <v>Replace</v>
      </c>
      <c r="N1025" s="631" t="s">
        <v>205</v>
      </c>
      <c r="O1025" s="159">
        <f>IF($B$1022=0,J1025,0)</f>
        <v>13400</v>
      </c>
      <c r="P1025" s="156">
        <f t="shared" ref="P1025:AI1025" si="297">IF(OR(($B$1022+YEAR($I$1))=P1024,($B$1020+$B$1022+YEAR($I$1))=P1024,($B$1020*2+$B$1022+YEAR($I$1))=P1024,($B$1020*3+$B$1022+YEAR($I$1))=P1024,($B$1020*4+$B$1022+YEAR($I$1))=P1024,($B$1020*5+$B$1022+YEAR($I$1))=P1024),$G$1025*$I$1025,0)</f>
        <v>0</v>
      </c>
      <c r="Q1025" s="156">
        <f t="shared" si="297"/>
        <v>0</v>
      </c>
      <c r="R1025" s="156">
        <f t="shared" si="297"/>
        <v>0</v>
      </c>
      <c r="S1025" s="156">
        <f t="shared" si="297"/>
        <v>0</v>
      </c>
      <c r="T1025" s="156">
        <f t="shared" si="297"/>
        <v>0</v>
      </c>
      <c r="U1025" s="156">
        <f t="shared" si="297"/>
        <v>0</v>
      </c>
      <c r="V1025" s="156">
        <f t="shared" si="297"/>
        <v>13400</v>
      </c>
      <c r="W1025" s="156">
        <f t="shared" si="297"/>
        <v>0</v>
      </c>
      <c r="X1025" s="156">
        <f t="shared" si="297"/>
        <v>0</v>
      </c>
      <c r="Y1025" s="156">
        <f t="shared" si="297"/>
        <v>0</v>
      </c>
      <c r="Z1025" s="156">
        <f t="shared" si="297"/>
        <v>0</v>
      </c>
      <c r="AA1025" s="156">
        <f t="shared" si="297"/>
        <v>0</v>
      </c>
      <c r="AB1025" s="156">
        <f t="shared" si="297"/>
        <v>0</v>
      </c>
      <c r="AC1025" s="156">
        <f t="shared" si="297"/>
        <v>13400</v>
      </c>
      <c r="AD1025" s="156">
        <f t="shared" si="297"/>
        <v>0</v>
      </c>
      <c r="AE1025" s="156">
        <f t="shared" si="297"/>
        <v>0</v>
      </c>
      <c r="AF1025" s="156">
        <f t="shared" si="297"/>
        <v>0</v>
      </c>
      <c r="AG1025" s="156">
        <f t="shared" si="297"/>
        <v>0</v>
      </c>
      <c r="AH1025" s="156">
        <f t="shared" si="297"/>
        <v>0</v>
      </c>
      <c r="AI1025" s="156">
        <f t="shared" si="297"/>
        <v>0</v>
      </c>
      <c r="AJ1025" s="156">
        <f>SUM(P1025:AI1025)</f>
        <v>26800</v>
      </c>
    </row>
    <row r="1026" spans="1:41">
      <c r="A1026" s="623" t="str">
        <f>"Standard "&amp;A1019</f>
        <v>Standard Vanities</v>
      </c>
      <c r="B1026" s="624"/>
      <c r="C1026" s="624"/>
      <c r="D1026" s="624"/>
      <c r="E1026" s="624"/>
      <c r="F1026" s="624"/>
      <c r="G1026" s="452">
        <v>1</v>
      </c>
      <c r="H1026" s="459" t="s">
        <v>339</v>
      </c>
      <c r="I1026" s="454">
        <v>13400</v>
      </c>
      <c r="J1026" s="156">
        <f>G1026*I1026</f>
        <v>13400</v>
      </c>
      <c r="K1026" s="627"/>
      <c r="L1026" s="628"/>
      <c r="M1026" s="660"/>
      <c r="N1026" s="632"/>
      <c r="O1026" s="159">
        <f>IF($B$1022=0,J1026,0)</f>
        <v>13400</v>
      </c>
      <c r="P1026" s="156">
        <f t="shared" ref="P1026:AI1026" si="298">IF(OR(($B$1022+YEAR($I$1))=P1024,($B$1020+$B$1022+YEAR($I$1))=P1024,($B$1020*2+$B$1022+YEAR($I$1))=P1024,($B$1020*3+$B$1022+YEAR($I$1))=P1024,($B$1020*4+$B$1022+YEAR($I$1))=P1024,($B$1020*5+$B$1022+YEAR($I$1))=P1024),$G$1026*$I$1026,0)</f>
        <v>0</v>
      </c>
      <c r="Q1026" s="156">
        <f t="shared" si="298"/>
        <v>0</v>
      </c>
      <c r="R1026" s="156">
        <f t="shared" si="298"/>
        <v>0</v>
      </c>
      <c r="S1026" s="156">
        <f t="shared" si="298"/>
        <v>0</v>
      </c>
      <c r="T1026" s="156">
        <f t="shared" si="298"/>
        <v>0</v>
      </c>
      <c r="U1026" s="156">
        <f t="shared" si="298"/>
        <v>0</v>
      </c>
      <c r="V1026" s="156">
        <f t="shared" si="298"/>
        <v>13400</v>
      </c>
      <c r="W1026" s="156">
        <f t="shared" si="298"/>
        <v>0</v>
      </c>
      <c r="X1026" s="156">
        <f t="shared" si="298"/>
        <v>0</v>
      </c>
      <c r="Y1026" s="156">
        <f t="shared" si="298"/>
        <v>0</v>
      </c>
      <c r="Z1026" s="156">
        <f t="shared" si="298"/>
        <v>0</v>
      </c>
      <c r="AA1026" s="156">
        <f t="shared" si="298"/>
        <v>0</v>
      </c>
      <c r="AB1026" s="156">
        <f t="shared" si="298"/>
        <v>0</v>
      </c>
      <c r="AC1026" s="156">
        <f t="shared" si="298"/>
        <v>13400</v>
      </c>
      <c r="AD1026" s="156">
        <f t="shared" si="298"/>
        <v>0</v>
      </c>
      <c r="AE1026" s="156">
        <f t="shared" si="298"/>
        <v>0</v>
      </c>
      <c r="AF1026" s="156">
        <f t="shared" si="298"/>
        <v>0</v>
      </c>
      <c r="AG1026" s="156">
        <f t="shared" si="298"/>
        <v>0</v>
      </c>
      <c r="AH1026" s="156">
        <f t="shared" si="298"/>
        <v>0</v>
      </c>
      <c r="AI1026" s="156">
        <f t="shared" si="298"/>
        <v>0</v>
      </c>
      <c r="AJ1026" s="156">
        <f>SUM(P1026:AI1026)</f>
        <v>26800</v>
      </c>
      <c r="AK1026" s="148" t="s">
        <v>391</v>
      </c>
    </row>
    <row r="1027" spans="1:41" ht="14.45" thickBot="1">
      <c r="A1027" s="634" t="str">
        <f>"Green Replacement "&amp;A1019</f>
        <v>Green Replacement Vanities</v>
      </c>
      <c r="B1027" s="635"/>
      <c r="C1027" s="635"/>
      <c r="D1027" s="635"/>
      <c r="E1027" s="635"/>
      <c r="F1027" s="635"/>
      <c r="G1027" s="202">
        <f>G1026</f>
        <v>1</v>
      </c>
      <c r="H1027" s="204" t="str">
        <f>H1026</f>
        <v>LUMP SUM</v>
      </c>
      <c r="I1027" s="455">
        <v>15600</v>
      </c>
      <c r="J1027" s="161">
        <f>G1027*I1027</f>
        <v>15600</v>
      </c>
      <c r="K1027" s="629"/>
      <c r="L1027" s="630"/>
      <c r="M1027" s="661"/>
      <c r="N1027" s="633"/>
      <c r="O1027" s="159">
        <f>IF($B$1022=0,J1027,0)</f>
        <v>15600</v>
      </c>
      <c r="P1027" s="156">
        <f t="shared" ref="P1027:AI1027" si="299">IF(OR(($B$1022+YEAR($I$1))=P1024,($B$1020+$B$1022+YEAR($I$1))=P1024,($B$1020*2+$B$1022+YEAR($I$1))=P1024,($B$1020*3+$B$1022+YEAR($I$1))=P1024,($B$1020*4+$B$1022+YEAR($I$1))=P1024,($B$1020*5+$B$1022+YEAR($I$1))=P1024),$G$1027*$I$1027,0)</f>
        <v>0</v>
      </c>
      <c r="Q1027" s="156">
        <f t="shared" si="299"/>
        <v>0</v>
      </c>
      <c r="R1027" s="156">
        <f t="shared" si="299"/>
        <v>0</v>
      </c>
      <c r="S1027" s="156">
        <f t="shared" si="299"/>
        <v>0</v>
      </c>
      <c r="T1027" s="156">
        <f t="shared" si="299"/>
        <v>0</v>
      </c>
      <c r="U1027" s="156">
        <f t="shared" si="299"/>
        <v>0</v>
      </c>
      <c r="V1027" s="156">
        <f t="shared" si="299"/>
        <v>15600</v>
      </c>
      <c r="W1027" s="156">
        <f t="shared" si="299"/>
        <v>0</v>
      </c>
      <c r="X1027" s="156">
        <f t="shared" si="299"/>
        <v>0</v>
      </c>
      <c r="Y1027" s="156">
        <f t="shared" si="299"/>
        <v>0</v>
      </c>
      <c r="Z1027" s="156">
        <f t="shared" si="299"/>
        <v>0</v>
      </c>
      <c r="AA1027" s="156">
        <f t="shared" si="299"/>
        <v>0</v>
      </c>
      <c r="AB1027" s="156">
        <f t="shared" si="299"/>
        <v>0</v>
      </c>
      <c r="AC1027" s="156">
        <f t="shared" si="299"/>
        <v>15600</v>
      </c>
      <c r="AD1027" s="156">
        <f t="shared" si="299"/>
        <v>0</v>
      </c>
      <c r="AE1027" s="156">
        <f t="shared" si="299"/>
        <v>0</v>
      </c>
      <c r="AF1027" s="156">
        <f t="shared" si="299"/>
        <v>0</v>
      </c>
      <c r="AG1027" s="156">
        <f t="shared" si="299"/>
        <v>0</v>
      </c>
      <c r="AH1027" s="156">
        <f t="shared" si="299"/>
        <v>0</v>
      </c>
      <c r="AI1027" s="156">
        <f t="shared" si="299"/>
        <v>0</v>
      </c>
      <c r="AJ1027" s="156">
        <f>SUM(P1027:AI1027)</f>
        <v>31200</v>
      </c>
      <c r="AK1027" s="183">
        <f>IF((AJ1027-AJ1026)&lt;0,0,(AJ1027-AJ1026))</f>
        <v>4400</v>
      </c>
      <c r="AL1027" s="183"/>
      <c r="AM1027" s="183"/>
      <c r="AN1027" s="183"/>
      <c r="AO1027" s="183"/>
    </row>
    <row r="1028" spans="1:41" ht="13.15" customHeight="1" thickBot="1"/>
    <row r="1029" spans="1:41" ht="14.45" thickBot="1">
      <c r="A1029" s="689" t="s">
        <v>525</v>
      </c>
      <c r="B1029" s="690"/>
      <c r="C1029" s="690"/>
      <c r="D1029" s="690"/>
      <c r="E1029" s="690"/>
      <c r="F1029" s="690"/>
      <c r="G1029" s="690"/>
      <c r="H1029" s="690"/>
      <c r="I1029" s="690"/>
      <c r="J1029" s="690"/>
      <c r="K1029" s="690"/>
      <c r="L1029" s="690"/>
      <c r="M1029" s="690"/>
      <c r="N1029" s="691"/>
    </row>
    <row r="1030" spans="1:41" ht="15">
      <c r="A1030" s="164" t="s">
        <v>351</v>
      </c>
      <c r="B1030" s="450">
        <v>15</v>
      </c>
      <c r="C1030" s="165"/>
      <c r="D1030" s="662" t="s">
        <v>272</v>
      </c>
      <c r="E1030" s="663"/>
      <c r="F1030" s="649"/>
      <c r="G1030" s="650"/>
      <c r="H1030" s="650"/>
      <c r="I1030" s="650"/>
      <c r="J1030" s="650"/>
      <c r="K1030" s="650"/>
      <c r="L1030" s="650"/>
      <c r="M1030" s="650"/>
      <c r="N1030" s="651"/>
    </row>
    <row r="1031" spans="1:41" ht="15">
      <c r="A1031" s="445" t="s">
        <v>414</v>
      </c>
      <c r="B1031" s="457">
        <v>2007</v>
      </c>
      <c r="C1031" s="162"/>
      <c r="D1031" s="664"/>
      <c r="E1031" s="665"/>
      <c r="F1031" s="652"/>
      <c r="G1031" s="653"/>
      <c r="H1031" s="653"/>
      <c r="I1031" s="653"/>
      <c r="J1031" s="653"/>
      <c r="K1031" s="653"/>
      <c r="L1031" s="653"/>
      <c r="M1031" s="653"/>
      <c r="N1031" s="654"/>
    </row>
    <row r="1032" spans="1:41">
      <c r="A1032" s="163" t="s">
        <v>416</v>
      </c>
      <c r="B1032" s="451">
        <v>2006</v>
      </c>
      <c r="C1032" s="162"/>
      <c r="D1032" s="664"/>
      <c r="E1032" s="665"/>
      <c r="F1032" s="652"/>
      <c r="G1032" s="682"/>
      <c r="H1032" s="682"/>
      <c r="I1032" s="682"/>
      <c r="J1032" s="682"/>
      <c r="K1032" s="682"/>
      <c r="L1032" s="682"/>
      <c r="M1032" s="682"/>
      <c r="N1032" s="683"/>
    </row>
    <row r="1033" spans="1:41">
      <c r="A1033" s="171" t="s">
        <v>417</v>
      </c>
      <c r="B1033" s="458">
        <v>1993</v>
      </c>
      <c r="C1033" s="162"/>
      <c r="D1033" s="664"/>
      <c r="E1033" s="665"/>
      <c r="F1033" s="652"/>
      <c r="G1033" s="682"/>
      <c r="H1033" s="682"/>
      <c r="I1033" s="682"/>
      <c r="J1033" s="682"/>
      <c r="K1033" s="682"/>
      <c r="L1033" s="682"/>
      <c r="M1033" s="682"/>
      <c r="N1033" s="683"/>
    </row>
    <row r="1034" spans="1:41">
      <c r="A1034" s="171" t="s">
        <v>418</v>
      </c>
      <c r="B1034" s="172">
        <f>IF(B1031-((YEAR($I$1))-B1030)&gt;0,(B1031-((YEAR($I$1))-B1030)),0)</f>
        <v>12</v>
      </c>
      <c r="C1034" s="162"/>
      <c r="D1034" s="664"/>
      <c r="E1034" s="665"/>
      <c r="F1034" s="652"/>
      <c r="G1034" s="682"/>
      <c r="H1034" s="682"/>
      <c r="I1034" s="682"/>
      <c r="J1034" s="682"/>
      <c r="K1034" s="682"/>
      <c r="L1034" s="682"/>
      <c r="M1034" s="682"/>
      <c r="N1034" s="683"/>
    </row>
    <row r="1035" spans="1:41" ht="14.45" thickBot="1">
      <c r="A1035" s="171" t="s">
        <v>419</v>
      </c>
      <c r="B1035" s="172">
        <f>IF(B1032-((YEAR($I$1))-B1030)&gt;0,(B1032-((YEAR($I$1))-B1030)),0)</f>
        <v>11</v>
      </c>
      <c r="C1035" s="162"/>
      <c r="D1035" s="664"/>
      <c r="E1035" s="665"/>
      <c r="F1035" s="652"/>
      <c r="G1035" s="682"/>
      <c r="H1035" s="682"/>
      <c r="I1035" s="682"/>
      <c r="J1035" s="682"/>
      <c r="K1035" s="682"/>
      <c r="L1035" s="682"/>
      <c r="M1035" s="682"/>
      <c r="N1035" s="683"/>
    </row>
    <row r="1036" spans="1:41" ht="15.6" thickBot="1">
      <c r="A1036" s="171" t="s">
        <v>420</v>
      </c>
      <c r="B1036" s="172">
        <f>IF(B1033-((YEAR($I$1))-B1030)&gt;0,(B1033-((YEAR($I$1))-B1030)),0)</f>
        <v>0</v>
      </c>
      <c r="C1036" s="173"/>
      <c r="D1036" s="666"/>
      <c r="E1036" s="667"/>
      <c r="F1036" s="643"/>
      <c r="G1036" s="644"/>
      <c r="H1036" s="644"/>
      <c r="I1036" s="644"/>
      <c r="J1036" s="644"/>
      <c r="K1036" s="644"/>
      <c r="L1036" s="644"/>
      <c r="M1036" s="644"/>
      <c r="N1036" s="645"/>
      <c r="O1036" s="640" t="str">
        <f>A1029</f>
        <v>Faucets</v>
      </c>
      <c r="P1036" s="641"/>
      <c r="Q1036" s="641"/>
      <c r="R1036" s="641"/>
      <c r="S1036" s="641"/>
      <c r="T1036" s="641"/>
      <c r="U1036" s="641"/>
      <c r="V1036" s="641"/>
      <c r="W1036" s="641"/>
      <c r="X1036" s="641"/>
      <c r="Y1036" s="642"/>
      <c r="Z1036" s="640" t="str">
        <f>A1029</f>
        <v>Faucets</v>
      </c>
      <c r="AA1036" s="641"/>
      <c r="AB1036" s="641"/>
      <c r="AC1036" s="641"/>
      <c r="AD1036" s="641"/>
      <c r="AE1036" s="641"/>
      <c r="AF1036" s="641"/>
      <c r="AG1036" s="641"/>
      <c r="AH1036" s="641"/>
      <c r="AI1036" s="641"/>
      <c r="AJ1036" s="642"/>
    </row>
    <row r="1037" spans="1:41">
      <c r="A1037" s="646" t="s">
        <v>357</v>
      </c>
      <c r="B1037" s="647"/>
      <c r="C1037" s="647"/>
      <c r="D1037" s="636"/>
      <c r="E1037" s="636"/>
      <c r="F1037" s="636"/>
      <c r="G1037" s="636" t="s">
        <v>358</v>
      </c>
      <c r="H1037" s="636" t="s">
        <v>359</v>
      </c>
      <c r="I1037" s="636" t="s">
        <v>360</v>
      </c>
      <c r="J1037" s="636" t="s">
        <v>361</v>
      </c>
      <c r="K1037" s="636" t="s">
        <v>362</v>
      </c>
      <c r="L1037" s="636" t="s">
        <v>363</v>
      </c>
      <c r="M1037" s="636" t="s">
        <v>364</v>
      </c>
      <c r="N1037" s="638" t="s">
        <v>365</v>
      </c>
      <c r="O1037" s="672" t="s">
        <v>366</v>
      </c>
      <c r="P1037" s="167" t="s">
        <v>367</v>
      </c>
      <c r="Q1037" s="167" t="s">
        <v>368</v>
      </c>
      <c r="R1037" s="167" t="s">
        <v>369</v>
      </c>
      <c r="S1037" s="167" t="s">
        <v>370</v>
      </c>
      <c r="T1037" s="167" t="s">
        <v>371</v>
      </c>
      <c r="U1037" s="167" t="s">
        <v>372</v>
      </c>
      <c r="V1037" s="167" t="s">
        <v>373</v>
      </c>
      <c r="W1037" s="167" t="s">
        <v>374</v>
      </c>
      <c r="X1037" s="167" t="s">
        <v>375</v>
      </c>
      <c r="Y1037" s="168" t="s">
        <v>376</v>
      </c>
      <c r="Z1037" s="178" t="s">
        <v>377</v>
      </c>
      <c r="AA1037" s="179" t="s">
        <v>378</v>
      </c>
      <c r="AB1037" s="179" t="s">
        <v>379</v>
      </c>
      <c r="AC1037" s="179" t="s">
        <v>380</v>
      </c>
      <c r="AD1037" s="179" t="s">
        <v>381</v>
      </c>
      <c r="AE1037" s="179" t="s">
        <v>382</v>
      </c>
      <c r="AF1037" s="179" t="s">
        <v>383</v>
      </c>
      <c r="AG1037" s="179" t="s">
        <v>384</v>
      </c>
      <c r="AH1037" s="179" t="s">
        <v>385</v>
      </c>
      <c r="AI1037" s="180" t="s">
        <v>386</v>
      </c>
      <c r="AJ1037" s="674" t="s">
        <v>387</v>
      </c>
    </row>
    <row r="1038" spans="1:41">
      <c r="A1038" s="648"/>
      <c r="B1038" s="637"/>
      <c r="C1038" s="637"/>
      <c r="D1038" s="637"/>
      <c r="E1038" s="637"/>
      <c r="F1038" s="637"/>
      <c r="G1038" s="637"/>
      <c r="H1038" s="637"/>
      <c r="I1038" s="637"/>
      <c r="J1038" s="637"/>
      <c r="K1038" s="637"/>
      <c r="L1038" s="637"/>
      <c r="M1038" s="637"/>
      <c r="N1038" s="639"/>
      <c r="O1038" s="673"/>
      <c r="P1038" s="166">
        <f>YEAR($I$1)+1</f>
        <v>2011</v>
      </c>
      <c r="Q1038" s="166">
        <f>YEAR($I$1)+2</f>
        <v>2012</v>
      </c>
      <c r="R1038" s="166">
        <f>YEAR($I$1)+3</f>
        <v>2013</v>
      </c>
      <c r="S1038" s="166">
        <f>YEAR($I$1)+4</f>
        <v>2014</v>
      </c>
      <c r="T1038" s="166">
        <f>YEAR($I$1)+5</f>
        <v>2015</v>
      </c>
      <c r="U1038" s="166">
        <f>YEAR($I$1)+6</f>
        <v>2016</v>
      </c>
      <c r="V1038" s="166">
        <f>YEAR($I$1)+7</f>
        <v>2017</v>
      </c>
      <c r="W1038" s="166">
        <f>YEAR($I$1)+8</f>
        <v>2018</v>
      </c>
      <c r="X1038" s="166">
        <f>YEAR($I$1)+9</f>
        <v>2019</v>
      </c>
      <c r="Y1038" s="169">
        <f>YEAR($I$1)+10</f>
        <v>2020</v>
      </c>
      <c r="Z1038" s="174">
        <f>YEAR($I$1)+11</f>
        <v>2021</v>
      </c>
      <c r="AA1038" s="166">
        <f>YEAR($I$1)+12</f>
        <v>2022</v>
      </c>
      <c r="AB1038" s="166">
        <f>YEAR($I$1)+13</f>
        <v>2023</v>
      </c>
      <c r="AC1038" s="166">
        <f>YEAR($I$1)+14</f>
        <v>2024</v>
      </c>
      <c r="AD1038" s="166">
        <f>YEAR($I$1)+15</f>
        <v>2025</v>
      </c>
      <c r="AE1038" s="166">
        <f>YEAR($I$1)+16</f>
        <v>2026</v>
      </c>
      <c r="AF1038" s="166">
        <f>YEAR($I$1)+17</f>
        <v>2027</v>
      </c>
      <c r="AG1038" s="166">
        <f>YEAR($I$1)+18</f>
        <v>2028</v>
      </c>
      <c r="AH1038" s="166">
        <f>YEAR($I$1)+19</f>
        <v>2029</v>
      </c>
      <c r="AI1038" s="175">
        <f>YEAR($I$1)+20</f>
        <v>2030</v>
      </c>
      <c r="AJ1038" s="675"/>
    </row>
    <row r="1039" spans="1:41">
      <c r="A1039" s="623" t="str">
        <f>"Existing 1 "&amp;A1029</f>
        <v>Existing 1 Faucets</v>
      </c>
      <c r="B1039" s="624"/>
      <c r="C1039" s="624"/>
      <c r="D1039" s="624"/>
      <c r="E1039" s="624"/>
      <c r="F1039" s="624"/>
      <c r="G1039" s="456">
        <v>200</v>
      </c>
      <c r="H1039" s="459" t="s">
        <v>347</v>
      </c>
      <c r="I1039" s="454">
        <v>3</v>
      </c>
      <c r="J1039" s="156">
        <f>G1039*I1039</f>
        <v>600</v>
      </c>
      <c r="K1039" s="460">
        <v>1500000</v>
      </c>
      <c r="L1039" s="462" t="s">
        <v>301</v>
      </c>
      <c r="M1039" s="447" t="str">
        <f>IF(OR(ISERROR(B1031+B1030*(1-(Controls!$B$28))),(B1031+B1030*(1-(Controls!$B$28)))=0),"",IF((B1031+B1030*(1-(Controls!$B$28)))&lt;=StartInput!$F$25,"Replace","Evaluate"))</f>
        <v>Evaluate</v>
      </c>
      <c r="N1039" s="218">
        <f>IF(StartInput!$F$75="Tenant",StartInput!$F$66,StartInput!$G$66)</f>
        <v>1.5E-3</v>
      </c>
      <c r="O1039" s="159">
        <f>IF($B$1034=0,J1039,0)</f>
        <v>0</v>
      </c>
      <c r="P1039" s="156">
        <f>IF(OR(($B$1034+YEAR($I$1))=P1038,($B$1030+$B$1034+YEAR($I$1))=P1038,($B$1030*2+$B$1034+YEAR($I$1))=P1038,($B$1030*3+$B$1034+YEAR($I$1))=P1038,($B$1030*4+$B$1034+YEAR($I$1))=P1038,($B$1030*5+$B$1034+YEAR($I$1))=P1038),$G$1039*$I$1039,0)</f>
        <v>0</v>
      </c>
      <c r="Q1039" s="156">
        <f t="shared" ref="Q1039:AI1039" si="300">IF(OR(($B$1034+YEAR($I$1))=Q1038,($B$1030+$B$1034+YEAR($I$1))=Q1038,($B$1030*2+$B$1034+YEAR($I$1))=Q1038,($B$1030*3+$B$1034+YEAR($I$1))=Q1038,($B$1030*4+$B$1034+YEAR($I$1))=Q1038,($B$1030*5+$B$1034+YEAR($I$1))=Q1038),$G$1039*$I$1039,0)</f>
        <v>0</v>
      </c>
      <c r="R1039" s="156">
        <f t="shared" si="300"/>
        <v>0</v>
      </c>
      <c r="S1039" s="156">
        <f t="shared" si="300"/>
        <v>0</v>
      </c>
      <c r="T1039" s="156">
        <f t="shared" si="300"/>
        <v>0</v>
      </c>
      <c r="U1039" s="156">
        <f t="shared" si="300"/>
        <v>0</v>
      </c>
      <c r="V1039" s="156">
        <f t="shared" si="300"/>
        <v>0</v>
      </c>
      <c r="W1039" s="156">
        <f t="shared" si="300"/>
        <v>0</v>
      </c>
      <c r="X1039" s="156">
        <f t="shared" si="300"/>
        <v>0</v>
      </c>
      <c r="Y1039" s="156">
        <f t="shared" si="300"/>
        <v>0</v>
      </c>
      <c r="Z1039" s="156">
        <f t="shared" si="300"/>
        <v>0</v>
      </c>
      <c r="AA1039" s="156">
        <f t="shared" si="300"/>
        <v>600</v>
      </c>
      <c r="AB1039" s="156">
        <f t="shared" si="300"/>
        <v>0</v>
      </c>
      <c r="AC1039" s="156">
        <f t="shared" si="300"/>
        <v>0</v>
      </c>
      <c r="AD1039" s="156">
        <f t="shared" si="300"/>
        <v>0</v>
      </c>
      <c r="AE1039" s="156">
        <f t="shared" si="300"/>
        <v>0</v>
      </c>
      <c r="AF1039" s="156">
        <f t="shared" si="300"/>
        <v>0</v>
      </c>
      <c r="AG1039" s="156">
        <f t="shared" si="300"/>
        <v>0</v>
      </c>
      <c r="AH1039" s="156">
        <f t="shared" si="300"/>
        <v>0</v>
      </c>
      <c r="AI1039" s="156">
        <f t="shared" si="300"/>
        <v>0</v>
      </c>
      <c r="AJ1039" s="156">
        <f>SUM(P1039:AI1039)</f>
        <v>600</v>
      </c>
    </row>
    <row r="1040" spans="1:41">
      <c r="A1040" s="623" t="str">
        <f>"Existing 2 "&amp;A1029</f>
        <v>Existing 2 Faucets</v>
      </c>
      <c r="B1040" s="624"/>
      <c r="C1040" s="624"/>
      <c r="D1040" s="624"/>
      <c r="E1040" s="624"/>
      <c r="F1040" s="624"/>
      <c r="G1040" s="456">
        <v>100</v>
      </c>
      <c r="H1040" s="446" t="str">
        <f>H1039</f>
        <v>each</v>
      </c>
      <c r="I1040" s="454">
        <v>3</v>
      </c>
      <c r="J1040" s="156">
        <f>G1040*I1040</f>
        <v>300</v>
      </c>
      <c r="K1040" s="460">
        <v>750000</v>
      </c>
      <c r="L1040" s="181" t="str">
        <f>L1039</f>
        <v>Gallons</v>
      </c>
      <c r="M1040" s="447" t="str">
        <f>IF(OR(ISERROR(B1032+B1030*(1-(Controls!$B$28))),(B1032+B1030*(1-(Controls!$B$28)))=0),"",IF((B1032+B1030*(1-(Controls!$B$28)))&lt;=StartInput!$F$25,"Replace","Evaluate"))</f>
        <v>Evaluate</v>
      </c>
      <c r="N1040" s="185">
        <f>N1039</f>
        <v>1.5E-3</v>
      </c>
      <c r="O1040" s="159">
        <f>IF($B$1035=0,J1040,0)</f>
        <v>0</v>
      </c>
      <c r="P1040" s="156">
        <f>IF(OR(($B$1035+YEAR($I$1))=P1038,($B$1030+$B$1035+YEAR($I$1))=P1038,($B$1030*2+$B$1035+YEAR($I$1))=P1038,($B$1030*3+$B$1035+YEAR($I$1))=P1038,($B$1030*4+$B$1035+YEAR($I$1))=P1038,($B$1030*5+$B$1035+YEAR($I$1))=P1038),$G$1040*$I$1040,0)</f>
        <v>0</v>
      </c>
      <c r="Q1040" s="156">
        <f t="shared" ref="Q1040:AI1040" si="301">IF(OR(($B$1035+YEAR($I$1))=Q1038,($B$1030+$B$1035+YEAR($I$1))=Q1038,($B$1030*2+$B$1035+YEAR($I$1))=Q1038,($B$1030*3+$B$1035+YEAR($I$1))=Q1038,($B$1030*4+$B$1035+YEAR($I$1))=Q1038,($B$1030*5+$B$1035+YEAR($I$1))=Q1038),$G$1040*$I$1040,0)</f>
        <v>0</v>
      </c>
      <c r="R1040" s="156">
        <f t="shared" si="301"/>
        <v>0</v>
      </c>
      <c r="S1040" s="156">
        <f t="shared" si="301"/>
        <v>0</v>
      </c>
      <c r="T1040" s="156">
        <f t="shared" si="301"/>
        <v>0</v>
      </c>
      <c r="U1040" s="156">
        <f t="shared" si="301"/>
        <v>0</v>
      </c>
      <c r="V1040" s="156">
        <f t="shared" si="301"/>
        <v>0</v>
      </c>
      <c r="W1040" s="156">
        <f t="shared" si="301"/>
        <v>0</v>
      </c>
      <c r="X1040" s="156">
        <f t="shared" si="301"/>
        <v>0</v>
      </c>
      <c r="Y1040" s="156">
        <f t="shared" si="301"/>
        <v>0</v>
      </c>
      <c r="Z1040" s="156">
        <f t="shared" si="301"/>
        <v>300</v>
      </c>
      <c r="AA1040" s="156">
        <f t="shared" si="301"/>
        <v>0</v>
      </c>
      <c r="AB1040" s="156">
        <f t="shared" si="301"/>
        <v>0</v>
      </c>
      <c r="AC1040" s="156">
        <f t="shared" si="301"/>
        <v>0</v>
      </c>
      <c r="AD1040" s="156">
        <f t="shared" si="301"/>
        <v>0</v>
      </c>
      <c r="AE1040" s="156">
        <f t="shared" si="301"/>
        <v>0</v>
      </c>
      <c r="AF1040" s="156">
        <f t="shared" si="301"/>
        <v>0</v>
      </c>
      <c r="AG1040" s="156">
        <f t="shared" si="301"/>
        <v>0</v>
      </c>
      <c r="AH1040" s="156">
        <f t="shared" si="301"/>
        <v>0</v>
      </c>
      <c r="AI1040" s="156">
        <f t="shared" si="301"/>
        <v>0</v>
      </c>
      <c r="AJ1040" s="156">
        <f>SUM(P1040:AI1040)</f>
        <v>300</v>
      </c>
    </row>
    <row r="1041" spans="1:41">
      <c r="A1041" s="623" t="str">
        <f>"Existing 3 "&amp;A1029</f>
        <v>Existing 3 Faucets</v>
      </c>
      <c r="B1041" s="624"/>
      <c r="C1041" s="624"/>
      <c r="D1041" s="624"/>
      <c r="E1041" s="624"/>
      <c r="F1041" s="624"/>
      <c r="G1041" s="456">
        <v>100</v>
      </c>
      <c r="H1041" s="446" t="str">
        <f>H1039</f>
        <v>each</v>
      </c>
      <c r="I1041" s="454">
        <v>3</v>
      </c>
      <c r="J1041" s="156">
        <f>G1041*I1041</f>
        <v>300</v>
      </c>
      <c r="K1041" s="460">
        <v>750000</v>
      </c>
      <c r="L1041" s="181" t="str">
        <f>L1039</f>
        <v>Gallons</v>
      </c>
      <c r="M1041" s="447" t="str">
        <f>IF(OR(ISERROR(B1033+B1030*(1-(Controls!$B$28))),(B1033+B1030*(1-(Controls!$B$28)))=0),"",IF((B1033+B1030*(1-(Controls!$B$28)))&lt;=StartInput!$F$25,"Replace","Evaluate"))</f>
        <v>Replace</v>
      </c>
      <c r="N1041" s="185">
        <f>N1039</f>
        <v>1.5E-3</v>
      </c>
      <c r="O1041" s="159">
        <f>IF($B$1036=0,J1041,0)</f>
        <v>300</v>
      </c>
      <c r="P1041" s="156">
        <f>IF(OR(($B$1036+YEAR($I$1))=P1038,($B$1030+$B$1036+YEAR($I$1))=P1038,($B$1030*2+$B$1036+YEAR($I$1))=P1038,($B$1030*3+$B$1036+YEAR($I$1))=P1038,($B$1030*4+$B$1036+YEAR($I$1))=P1038,($B$1030*5+$B$1036+YEAR($I$1))=P1038),$G$1041*$I$1041,0)</f>
        <v>0</v>
      </c>
      <c r="Q1041" s="156">
        <f t="shared" ref="Q1041:AI1041" si="302">IF(OR(($B$1036+YEAR($I$1))=Q1038,($B$1030+$B$1036+YEAR($I$1))=Q1038,($B$1030*2+$B$1036+YEAR($I$1))=Q1038,($B$1030*3+$B$1036+YEAR($I$1))=Q1038,($B$1030*4+$B$1036+YEAR($I$1))=Q1038,($B$1030*5+$B$1036+YEAR($I$1))=Q1038),$G$1041*$I$1041,0)</f>
        <v>0</v>
      </c>
      <c r="R1041" s="156">
        <f t="shared" si="302"/>
        <v>0</v>
      </c>
      <c r="S1041" s="156">
        <f t="shared" si="302"/>
        <v>0</v>
      </c>
      <c r="T1041" s="156">
        <f t="shared" si="302"/>
        <v>0</v>
      </c>
      <c r="U1041" s="156">
        <f t="shared" si="302"/>
        <v>0</v>
      </c>
      <c r="V1041" s="156">
        <f t="shared" si="302"/>
        <v>0</v>
      </c>
      <c r="W1041" s="156">
        <f t="shared" si="302"/>
        <v>0</v>
      </c>
      <c r="X1041" s="156">
        <f t="shared" si="302"/>
        <v>0</v>
      </c>
      <c r="Y1041" s="156">
        <f t="shared" si="302"/>
        <v>0</v>
      </c>
      <c r="Z1041" s="156">
        <f t="shared" si="302"/>
        <v>0</v>
      </c>
      <c r="AA1041" s="156">
        <f t="shared" si="302"/>
        <v>0</v>
      </c>
      <c r="AB1041" s="156">
        <f t="shared" si="302"/>
        <v>0</v>
      </c>
      <c r="AC1041" s="156">
        <f t="shared" si="302"/>
        <v>0</v>
      </c>
      <c r="AD1041" s="156">
        <f t="shared" si="302"/>
        <v>300</v>
      </c>
      <c r="AE1041" s="156">
        <f t="shared" si="302"/>
        <v>0</v>
      </c>
      <c r="AF1041" s="156">
        <f t="shared" si="302"/>
        <v>0</v>
      </c>
      <c r="AG1041" s="156">
        <f t="shared" si="302"/>
        <v>0</v>
      </c>
      <c r="AH1041" s="156">
        <f t="shared" si="302"/>
        <v>0</v>
      </c>
      <c r="AI1041" s="156">
        <f t="shared" si="302"/>
        <v>0</v>
      </c>
      <c r="AJ1041" s="156">
        <f>SUM(P1041:AI1041)</f>
        <v>300</v>
      </c>
      <c r="AL1041" s="148" t="s">
        <v>421</v>
      </c>
      <c r="AM1041" s="148" t="s">
        <v>422</v>
      </c>
    </row>
    <row r="1042" spans="1:41">
      <c r="A1042" s="623" t="str">
        <f>"Standard "&amp;A1029</f>
        <v>Standard Faucets</v>
      </c>
      <c r="B1042" s="624"/>
      <c r="C1042" s="624"/>
      <c r="D1042" s="624"/>
      <c r="E1042" s="624"/>
      <c r="F1042" s="624"/>
      <c r="G1042" s="201">
        <f>SUM(G1039:G1041)</f>
        <v>400</v>
      </c>
      <c r="H1042" s="203" t="str">
        <f>H1039</f>
        <v>each</v>
      </c>
      <c r="I1042" s="454">
        <v>3</v>
      </c>
      <c r="J1042" s="156">
        <f>G1042*I1042</f>
        <v>1200</v>
      </c>
      <c r="K1042" s="460">
        <f>16060*200</f>
        <v>3212000</v>
      </c>
      <c r="L1042" s="181" t="str">
        <f>L1039</f>
        <v>Gallons</v>
      </c>
      <c r="M1042" s="684"/>
      <c r="N1042" s="185">
        <f>N1039</f>
        <v>1.5E-3</v>
      </c>
      <c r="O1042" s="159">
        <f>IF($B$1036=0,J1042,0)</f>
        <v>1200</v>
      </c>
      <c r="P1042" s="156">
        <f t="shared" ref="P1042:AI1042" si="303">IF(OR(($B$1036+YEAR($I$1))=P1038,($B$1030+$B$1036+YEAR($I$1))=P1038,($B$1030*2+$B$1036+YEAR($I$1))=P1038,($B$1030*3+$B$1036+YEAR($I$1))=P1038,($B$1030*4+$B$1036+YEAR($I$1))=P1038,($B$1030*5+$B$1036+YEAR($I$1))=P1038),$G$1042*$I$1042,0)</f>
        <v>0</v>
      </c>
      <c r="Q1042" s="156">
        <f t="shared" si="303"/>
        <v>0</v>
      </c>
      <c r="R1042" s="156">
        <f t="shared" si="303"/>
        <v>0</v>
      </c>
      <c r="S1042" s="156">
        <f t="shared" si="303"/>
        <v>0</v>
      </c>
      <c r="T1042" s="156">
        <f t="shared" si="303"/>
        <v>0</v>
      </c>
      <c r="U1042" s="156">
        <f t="shared" si="303"/>
        <v>0</v>
      </c>
      <c r="V1042" s="156">
        <f t="shared" si="303"/>
        <v>0</v>
      </c>
      <c r="W1042" s="156">
        <f t="shared" si="303"/>
        <v>0</v>
      </c>
      <c r="X1042" s="156">
        <f t="shared" si="303"/>
        <v>0</v>
      </c>
      <c r="Y1042" s="156">
        <f t="shared" si="303"/>
        <v>0</v>
      </c>
      <c r="Z1042" s="156">
        <f t="shared" si="303"/>
        <v>0</v>
      </c>
      <c r="AA1042" s="156">
        <f t="shared" si="303"/>
        <v>0</v>
      </c>
      <c r="AB1042" s="156">
        <f t="shared" si="303"/>
        <v>0</v>
      </c>
      <c r="AC1042" s="156">
        <f t="shared" si="303"/>
        <v>0</v>
      </c>
      <c r="AD1042" s="156">
        <f t="shared" si="303"/>
        <v>1200</v>
      </c>
      <c r="AE1042" s="156">
        <f t="shared" si="303"/>
        <v>0</v>
      </c>
      <c r="AF1042" s="156">
        <f t="shared" si="303"/>
        <v>0</v>
      </c>
      <c r="AG1042" s="156">
        <f t="shared" si="303"/>
        <v>0</v>
      </c>
      <c r="AH1042" s="156">
        <f t="shared" si="303"/>
        <v>0</v>
      </c>
      <c r="AI1042" s="156">
        <f t="shared" si="303"/>
        <v>0</v>
      </c>
      <c r="AJ1042" s="156">
        <f>SUM(P1042:AI1042)</f>
        <v>1200</v>
      </c>
      <c r="AK1042" s="148" t="s">
        <v>391</v>
      </c>
      <c r="AL1042" s="148" t="s">
        <v>423</v>
      </c>
      <c r="AM1042" s="148" t="s">
        <v>424</v>
      </c>
    </row>
    <row r="1043" spans="1:41" ht="14.45" thickBot="1">
      <c r="A1043" s="634" t="str">
        <f>"Green Replacement "&amp;A1029</f>
        <v>Green Replacement Faucets</v>
      </c>
      <c r="B1043" s="635"/>
      <c r="C1043" s="635"/>
      <c r="D1043" s="635"/>
      <c r="E1043" s="635"/>
      <c r="F1043" s="635"/>
      <c r="G1043" s="202">
        <f>SUM(G1039:G1041)</f>
        <v>400</v>
      </c>
      <c r="H1043" s="204" t="str">
        <f>H1039</f>
        <v>each</v>
      </c>
      <c r="I1043" s="455">
        <v>4</v>
      </c>
      <c r="J1043" s="161">
        <f>G1043*I1043</f>
        <v>1600</v>
      </c>
      <c r="K1043" s="461">
        <f>11242*200</f>
        <v>2248400</v>
      </c>
      <c r="L1043" s="182" t="str">
        <f>L1039</f>
        <v>Gallons</v>
      </c>
      <c r="M1043" s="685"/>
      <c r="N1043" s="186">
        <f>N1039</f>
        <v>1.5E-3</v>
      </c>
      <c r="O1043" s="159">
        <f>IF($B$1036=0,J1043,0)</f>
        <v>1600</v>
      </c>
      <c r="P1043" s="156">
        <f t="shared" ref="P1043:AI1043" si="304">IF(OR(($B$1036+YEAR($I$1))=P1038,($B$1030+$B$1036+YEAR($I$1))=P1038,($B$1030*2+$B$1036+YEAR($I$1))=P1038,($B$1030*3+$B$1036+YEAR($I$1))=P1038,($B$1030*4+$B$1036+YEAR($I$1))=P1038,($B$1030*5+$B$1036+YEAR($I$1))=P1038),$G$1043*$I$1043,0)</f>
        <v>0</v>
      </c>
      <c r="Q1043" s="156">
        <f t="shared" si="304"/>
        <v>0</v>
      </c>
      <c r="R1043" s="156">
        <f t="shared" si="304"/>
        <v>0</v>
      </c>
      <c r="S1043" s="156">
        <f t="shared" si="304"/>
        <v>0</v>
      </c>
      <c r="T1043" s="156">
        <f t="shared" si="304"/>
        <v>0</v>
      </c>
      <c r="U1043" s="156">
        <f t="shared" si="304"/>
        <v>0</v>
      </c>
      <c r="V1043" s="156">
        <f t="shared" si="304"/>
        <v>0</v>
      </c>
      <c r="W1043" s="156">
        <f t="shared" si="304"/>
        <v>0</v>
      </c>
      <c r="X1043" s="156">
        <f t="shared" si="304"/>
        <v>0</v>
      </c>
      <c r="Y1043" s="156">
        <f t="shared" si="304"/>
        <v>0</v>
      </c>
      <c r="Z1043" s="156">
        <f t="shared" si="304"/>
        <v>0</v>
      </c>
      <c r="AA1043" s="156">
        <f t="shared" si="304"/>
        <v>0</v>
      </c>
      <c r="AB1043" s="156">
        <f t="shared" si="304"/>
        <v>0</v>
      </c>
      <c r="AC1043" s="156">
        <f t="shared" si="304"/>
        <v>0</v>
      </c>
      <c r="AD1043" s="156">
        <f t="shared" si="304"/>
        <v>1600</v>
      </c>
      <c r="AE1043" s="156">
        <f t="shared" si="304"/>
        <v>0</v>
      </c>
      <c r="AF1043" s="156">
        <f t="shared" si="304"/>
        <v>0</v>
      </c>
      <c r="AG1043" s="156">
        <f t="shared" si="304"/>
        <v>0</v>
      </c>
      <c r="AH1043" s="156">
        <f t="shared" si="304"/>
        <v>0</v>
      </c>
      <c r="AI1043" s="156">
        <f t="shared" si="304"/>
        <v>0</v>
      </c>
      <c r="AJ1043" s="156">
        <f>SUM(P1043:AI1043)</f>
        <v>1600</v>
      </c>
      <c r="AK1043" s="183">
        <f>IF((AJ1043-AJ1042)&lt;0,0,(AJ1043-AJ1042))</f>
        <v>400</v>
      </c>
      <c r="AL1043" s="183">
        <f>(K1039*N1039+K1040*N1040+K1041*N1041)-(K1043*N1043)</f>
        <v>1127.4000000000001</v>
      </c>
      <c r="AM1043" s="210">
        <f>AK1043/AL1043</f>
        <v>0.35479865176512326</v>
      </c>
      <c r="AN1043" s="183" t="str">
        <f>L1039</f>
        <v>Gallons</v>
      </c>
      <c r="AO1043" s="183"/>
    </row>
    <row r="1044" spans="1:41" ht="13.15" customHeight="1" thickBot="1"/>
    <row r="1045" spans="1:41" ht="14.45" thickBot="1">
      <c r="A1045" s="640" t="s">
        <v>526</v>
      </c>
      <c r="B1045" s="641"/>
      <c r="C1045" s="641"/>
      <c r="D1045" s="641"/>
      <c r="E1045" s="641"/>
      <c r="F1045" s="641"/>
      <c r="G1045" s="641"/>
      <c r="H1045" s="641"/>
      <c r="I1045" s="641"/>
      <c r="J1045" s="641"/>
      <c r="K1045" s="641"/>
      <c r="L1045" s="641"/>
      <c r="M1045" s="641"/>
      <c r="N1045" s="642"/>
    </row>
    <row r="1046" spans="1:41" ht="15">
      <c r="A1046" s="164" t="s">
        <v>351</v>
      </c>
      <c r="B1046" s="450">
        <v>9</v>
      </c>
      <c r="C1046" s="165"/>
      <c r="D1046" s="662" t="s">
        <v>272</v>
      </c>
      <c r="E1046" s="663"/>
      <c r="F1046" s="649"/>
      <c r="G1046" s="650"/>
      <c r="H1046" s="650"/>
      <c r="I1046" s="650"/>
      <c r="J1046" s="650"/>
      <c r="K1046" s="650"/>
      <c r="L1046" s="650"/>
      <c r="M1046" s="650"/>
      <c r="N1046" s="651"/>
    </row>
    <row r="1047" spans="1:41" ht="15.6" thickBot="1">
      <c r="A1047" s="163" t="s">
        <v>353</v>
      </c>
      <c r="B1047" s="451">
        <v>2003</v>
      </c>
      <c r="C1047" s="162"/>
      <c r="D1047" s="664"/>
      <c r="E1047" s="665"/>
      <c r="F1047" s="652"/>
      <c r="G1047" s="653"/>
      <c r="H1047" s="653"/>
      <c r="I1047" s="653"/>
      <c r="J1047" s="653"/>
      <c r="K1047" s="653"/>
      <c r="L1047" s="653"/>
      <c r="M1047" s="653"/>
      <c r="N1047" s="654"/>
    </row>
    <row r="1048" spans="1:41" ht="15.6" thickBot="1">
      <c r="A1048" s="171" t="s">
        <v>355</v>
      </c>
      <c r="B1048" s="172">
        <f>IF(B1046-((YEAR(I1))-B1047)&gt;0,(B1046-((YEAR(I1))-B1047)),0)</f>
        <v>2</v>
      </c>
      <c r="C1048" s="173"/>
      <c r="D1048" s="666"/>
      <c r="E1048" s="667"/>
      <c r="F1048" s="643"/>
      <c r="G1048" s="644"/>
      <c r="H1048" s="644"/>
      <c r="I1048" s="644"/>
      <c r="J1048" s="644"/>
      <c r="K1048" s="644"/>
      <c r="L1048" s="644"/>
      <c r="M1048" s="644"/>
      <c r="N1048" s="645"/>
      <c r="O1048" s="640" t="str">
        <f>A1045</f>
        <v>Bathroom Flooring (non-cyclical)</v>
      </c>
      <c r="P1048" s="641"/>
      <c r="Q1048" s="641"/>
      <c r="R1048" s="641"/>
      <c r="S1048" s="641"/>
      <c r="T1048" s="641"/>
      <c r="U1048" s="641"/>
      <c r="V1048" s="641"/>
      <c r="W1048" s="641"/>
      <c r="X1048" s="641"/>
      <c r="Y1048" s="642"/>
      <c r="Z1048" s="640" t="str">
        <f>A1045</f>
        <v>Bathroom Flooring (non-cyclical)</v>
      </c>
      <c r="AA1048" s="641"/>
      <c r="AB1048" s="641"/>
      <c r="AC1048" s="641"/>
      <c r="AD1048" s="641"/>
      <c r="AE1048" s="641"/>
      <c r="AF1048" s="641"/>
      <c r="AG1048" s="641"/>
      <c r="AH1048" s="641"/>
      <c r="AI1048" s="641"/>
      <c r="AJ1048" s="642"/>
    </row>
    <row r="1049" spans="1:41">
      <c r="A1049" s="646" t="s">
        <v>357</v>
      </c>
      <c r="B1049" s="647"/>
      <c r="C1049" s="647"/>
      <c r="D1049" s="636"/>
      <c r="E1049" s="636"/>
      <c r="F1049" s="636"/>
      <c r="G1049" s="636" t="s">
        <v>358</v>
      </c>
      <c r="H1049" s="636" t="s">
        <v>359</v>
      </c>
      <c r="I1049" s="636" t="s">
        <v>360</v>
      </c>
      <c r="J1049" s="636" t="s">
        <v>361</v>
      </c>
      <c r="K1049" s="636" t="s">
        <v>362</v>
      </c>
      <c r="L1049" s="636" t="s">
        <v>363</v>
      </c>
      <c r="M1049" s="636" t="s">
        <v>364</v>
      </c>
      <c r="N1049" s="638" t="s">
        <v>365</v>
      </c>
      <c r="O1049" s="672" t="s">
        <v>366</v>
      </c>
      <c r="P1049" s="167" t="s">
        <v>367</v>
      </c>
      <c r="Q1049" s="167" t="s">
        <v>368</v>
      </c>
      <c r="R1049" s="167" t="s">
        <v>369</v>
      </c>
      <c r="S1049" s="167" t="s">
        <v>370</v>
      </c>
      <c r="T1049" s="167" t="s">
        <v>371</v>
      </c>
      <c r="U1049" s="167" t="s">
        <v>372</v>
      </c>
      <c r="V1049" s="167" t="s">
        <v>373</v>
      </c>
      <c r="W1049" s="167" t="s">
        <v>374</v>
      </c>
      <c r="X1049" s="167" t="s">
        <v>375</v>
      </c>
      <c r="Y1049" s="168" t="s">
        <v>376</v>
      </c>
      <c r="Z1049" s="178" t="s">
        <v>377</v>
      </c>
      <c r="AA1049" s="179" t="s">
        <v>378</v>
      </c>
      <c r="AB1049" s="179" t="s">
        <v>379</v>
      </c>
      <c r="AC1049" s="179" t="s">
        <v>380</v>
      </c>
      <c r="AD1049" s="179" t="s">
        <v>381</v>
      </c>
      <c r="AE1049" s="179" t="s">
        <v>382</v>
      </c>
      <c r="AF1049" s="179" t="s">
        <v>383</v>
      </c>
      <c r="AG1049" s="179" t="s">
        <v>384</v>
      </c>
      <c r="AH1049" s="179" t="s">
        <v>385</v>
      </c>
      <c r="AI1049" s="180" t="s">
        <v>386</v>
      </c>
      <c r="AJ1049" s="674" t="s">
        <v>387</v>
      </c>
    </row>
    <row r="1050" spans="1:41">
      <c r="A1050" s="648"/>
      <c r="B1050" s="637"/>
      <c r="C1050" s="637"/>
      <c r="D1050" s="637"/>
      <c r="E1050" s="637"/>
      <c r="F1050" s="637"/>
      <c r="G1050" s="637"/>
      <c r="H1050" s="637"/>
      <c r="I1050" s="637"/>
      <c r="J1050" s="637"/>
      <c r="K1050" s="637"/>
      <c r="L1050" s="637"/>
      <c r="M1050" s="637"/>
      <c r="N1050" s="639"/>
      <c r="O1050" s="673"/>
      <c r="P1050" s="166">
        <f>YEAR($I$1)+1</f>
        <v>2011</v>
      </c>
      <c r="Q1050" s="166">
        <f>YEAR($I$1)+2</f>
        <v>2012</v>
      </c>
      <c r="R1050" s="166">
        <f>YEAR($I$1)+3</f>
        <v>2013</v>
      </c>
      <c r="S1050" s="166">
        <f>YEAR($I$1)+4</f>
        <v>2014</v>
      </c>
      <c r="T1050" s="166">
        <f>YEAR($I$1)+5</f>
        <v>2015</v>
      </c>
      <c r="U1050" s="166">
        <f>YEAR($I$1)+6</f>
        <v>2016</v>
      </c>
      <c r="V1050" s="166">
        <f>YEAR($I$1)+7</f>
        <v>2017</v>
      </c>
      <c r="W1050" s="166">
        <f>YEAR($I$1)+8</f>
        <v>2018</v>
      </c>
      <c r="X1050" s="166">
        <f>YEAR($I$1)+9</f>
        <v>2019</v>
      </c>
      <c r="Y1050" s="169">
        <f>YEAR($I$1)+10</f>
        <v>2020</v>
      </c>
      <c r="Z1050" s="174">
        <f>YEAR($I$1)+11</f>
        <v>2021</v>
      </c>
      <c r="AA1050" s="166">
        <f>YEAR($I$1)+12</f>
        <v>2022</v>
      </c>
      <c r="AB1050" s="166">
        <f>YEAR($I$1)+13</f>
        <v>2023</v>
      </c>
      <c r="AC1050" s="166">
        <f>YEAR($I$1)+14</f>
        <v>2024</v>
      </c>
      <c r="AD1050" s="166">
        <f>YEAR($I$1)+15</f>
        <v>2025</v>
      </c>
      <c r="AE1050" s="166">
        <f>YEAR($I$1)+16</f>
        <v>2026</v>
      </c>
      <c r="AF1050" s="166">
        <f>YEAR($I$1)+17</f>
        <v>2027</v>
      </c>
      <c r="AG1050" s="166">
        <f>YEAR($I$1)+18</f>
        <v>2028</v>
      </c>
      <c r="AH1050" s="166">
        <f>YEAR($I$1)+19</f>
        <v>2029</v>
      </c>
      <c r="AI1050" s="175">
        <f>YEAR($I$1)+20</f>
        <v>2030</v>
      </c>
      <c r="AJ1050" s="675"/>
    </row>
    <row r="1051" spans="1:41" hidden="1">
      <c r="A1051" s="623" t="str">
        <f>"Existing "&amp;A1045</f>
        <v>Existing Bathroom Flooring (non-cyclical)</v>
      </c>
      <c r="B1051" s="624"/>
      <c r="C1051" s="624"/>
      <c r="D1051" s="624"/>
      <c r="E1051" s="624"/>
      <c r="F1051" s="624"/>
      <c r="G1051" s="170">
        <v>24</v>
      </c>
      <c r="H1051" s="154" t="s">
        <v>388</v>
      </c>
      <c r="I1051" s="155">
        <v>2500</v>
      </c>
      <c r="J1051" s="156">
        <f>G1051*I1051</f>
        <v>60000</v>
      </c>
      <c r="K1051" s="625" t="s">
        <v>390</v>
      </c>
      <c r="L1051" s="626"/>
      <c r="M1051" s="659" t="str">
        <f>IF(OR(ISERROR(B1047+B1046*(1-(Controls!$B$28))),(B1047+B1046*(1-(Controls!$B$28)))=0),"",IF((B1047+B1046*(1-(Controls!$B$28)))&lt;=StartInput!$F$25,"Replace","Evaluate"))</f>
        <v>Evaluate</v>
      </c>
      <c r="N1051" s="631" t="s">
        <v>205</v>
      </c>
      <c r="O1051" s="159">
        <f>IF($B$1048=0,J1051,0)</f>
        <v>0</v>
      </c>
      <c r="P1051" s="156">
        <f t="shared" ref="P1051:AI1051" si="305">IF(OR(($B$1048+YEAR($I$1))=P1050,($B$1046+$B$1048+YEAR($I$1))=P1050,($B$1046*2+$B$1048+YEAR($I$1))=P1050,($B$1046*3+$B$1048+YEAR($I$1))=P1050,($B$1046*4+$B$1048+YEAR($I$1))=P1050,($B$1046*5+$B$1048+YEAR($I$1))=P1050),$G$1051*$I$1051,0)</f>
        <v>0</v>
      </c>
      <c r="Q1051" s="156">
        <f t="shared" si="305"/>
        <v>60000</v>
      </c>
      <c r="R1051" s="156">
        <f t="shared" si="305"/>
        <v>0</v>
      </c>
      <c r="S1051" s="156">
        <f t="shared" si="305"/>
        <v>0</v>
      </c>
      <c r="T1051" s="156">
        <f t="shared" si="305"/>
        <v>0</v>
      </c>
      <c r="U1051" s="156">
        <f t="shared" si="305"/>
        <v>0</v>
      </c>
      <c r="V1051" s="156">
        <f t="shared" si="305"/>
        <v>0</v>
      </c>
      <c r="W1051" s="156">
        <f t="shared" si="305"/>
        <v>0</v>
      </c>
      <c r="X1051" s="156">
        <f t="shared" si="305"/>
        <v>0</v>
      </c>
      <c r="Y1051" s="156">
        <f t="shared" si="305"/>
        <v>0</v>
      </c>
      <c r="Z1051" s="156">
        <f t="shared" si="305"/>
        <v>60000</v>
      </c>
      <c r="AA1051" s="156">
        <f t="shared" si="305"/>
        <v>0</v>
      </c>
      <c r="AB1051" s="156">
        <f t="shared" si="305"/>
        <v>0</v>
      </c>
      <c r="AC1051" s="156">
        <f t="shared" si="305"/>
        <v>0</v>
      </c>
      <c r="AD1051" s="156">
        <f t="shared" si="305"/>
        <v>0</v>
      </c>
      <c r="AE1051" s="156">
        <f t="shared" si="305"/>
        <v>0</v>
      </c>
      <c r="AF1051" s="156">
        <f t="shared" si="305"/>
        <v>0</v>
      </c>
      <c r="AG1051" s="156">
        <f t="shared" si="305"/>
        <v>0</v>
      </c>
      <c r="AH1051" s="156">
        <f t="shared" si="305"/>
        <v>0</v>
      </c>
      <c r="AI1051" s="156">
        <f t="shared" si="305"/>
        <v>60000</v>
      </c>
      <c r="AJ1051" s="156">
        <f>SUM(P1051:AI1051)</f>
        <v>180000</v>
      </c>
    </row>
    <row r="1052" spans="1:41">
      <c r="A1052" s="623" t="str">
        <f>"Standard "&amp;A1045</f>
        <v>Standard Bathroom Flooring (non-cyclical)</v>
      </c>
      <c r="B1052" s="624"/>
      <c r="C1052" s="624"/>
      <c r="D1052" s="624"/>
      <c r="E1052" s="624"/>
      <c r="F1052" s="624"/>
      <c r="G1052" s="452">
        <v>24</v>
      </c>
      <c r="H1052" s="459" t="s">
        <v>388</v>
      </c>
      <c r="I1052" s="454">
        <v>2500</v>
      </c>
      <c r="J1052" s="156">
        <f>G1052*I1052</f>
        <v>60000</v>
      </c>
      <c r="K1052" s="627"/>
      <c r="L1052" s="628"/>
      <c r="M1052" s="660"/>
      <c r="N1052" s="632"/>
      <c r="O1052" s="159">
        <f>IF($B$1048=0,J1052,0)</f>
        <v>0</v>
      </c>
      <c r="P1052" s="156">
        <f t="shared" ref="P1052:AI1052" si="306">IF(OR(($B$1048+YEAR($I$1))=P1050,($B$1046+$B$1048+YEAR($I$1))=P1050,($B$1046*2+$B$1048+YEAR($I$1))=P1050,($B$1046*3+$B$1048+YEAR($I$1))=P1050,($B$1046*4+$B$1048+YEAR($I$1))=P1050,($B$1046*5+$B$1048+YEAR($I$1))=P1050),$G$1052*$I$1052,0)</f>
        <v>0</v>
      </c>
      <c r="Q1052" s="156">
        <f t="shared" si="306"/>
        <v>60000</v>
      </c>
      <c r="R1052" s="156">
        <f t="shared" si="306"/>
        <v>0</v>
      </c>
      <c r="S1052" s="156">
        <f t="shared" si="306"/>
        <v>0</v>
      </c>
      <c r="T1052" s="156">
        <f t="shared" si="306"/>
        <v>0</v>
      </c>
      <c r="U1052" s="156">
        <f t="shared" si="306"/>
        <v>0</v>
      </c>
      <c r="V1052" s="156">
        <f t="shared" si="306"/>
        <v>0</v>
      </c>
      <c r="W1052" s="156">
        <f t="shared" si="306"/>
        <v>0</v>
      </c>
      <c r="X1052" s="156">
        <f t="shared" si="306"/>
        <v>0</v>
      </c>
      <c r="Y1052" s="156">
        <f t="shared" si="306"/>
        <v>0</v>
      </c>
      <c r="Z1052" s="156">
        <f t="shared" si="306"/>
        <v>60000</v>
      </c>
      <c r="AA1052" s="156">
        <f t="shared" si="306"/>
        <v>0</v>
      </c>
      <c r="AB1052" s="156">
        <f t="shared" si="306"/>
        <v>0</v>
      </c>
      <c r="AC1052" s="156">
        <f t="shared" si="306"/>
        <v>0</v>
      </c>
      <c r="AD1052" s="156">
        <f t="shared" si="306"/>
        <v>0</v>
      </c>
      <c r="AE1052" s="156">
        <f t="shared" si="306"/>
        <v>0</v>
      </c>
      <c r="AF1052" s="156">
        <f t="shared" si="306"/>
        <v>0</v>
      </c>
      <c r="AG1052" s="156">
        <f t="shared" si="306"/>
        <v>0</v>
      </c>
      <c r="AH1052" s="156">
        <f t="shared" si="306"/>
        <v>0</v>
      </c>
      <c r="AI1052" s="156">
        <f t="shared" si="306"/>
        <v>60000</v>
      </c>
      <c r="AJ1052" s="156">
        <f>SUM(P1052:AI1052)</f>
        <v>180000</v>
      </c>
      <c r="AK1052" s="148" t="s">
        <v>391</v>
      </c>
    </row>
    <row r="1053" spans="1:41" ht="14.45" thickBot="1">
      <c r="A1053" s="634" t="str">
        <f>"Green Replacement "&amp;A1045</f>
        <v>Green Replacement Bathroom Flooring (non-cyclical)</v>
      </c>
      <c r="B1053" s="635"/>
      <c r="C1053" s="635"/>
      <c r="D1053" s="635"/>
      <c r="E1053" s="635"/>
      <c r="F1053" s="635"/>
      <c r="G1053" s="202">
        <f>G1052</f>
        <v>24</v>
      </c>
      <c r="H1053" s="204" t="str">
        <f>H1052</f>
        <v>per 1000 SF</v>
      </c>
      <c r="I1053" s="455">
        <v>2700</v>
      </c>
      <c r="J1053" s="161">
        <f>G1053*I1053</f>
        <v>64800</v>
      </c>
      <c r="K1053" s="629"/>
      <c r="L1053" s="630"/>
      <c r="M1053" s="661"/>
      <c r="N1053" s="633"/>
      <c r="O1053" s="159">
        <f>IF($B$1048=0,J1053,0)</f>
        <v>0</v>
      </c>
      <c r="P1053" s="156">
        <f t="shared" ref="P1053:AI1053" si="307">IF(OR(($B$1048+YEAR($I$1))=P1050,($B$1046+$B$1048+YEAR($I$1))=P1050,($B$1046*2+$B$1048+YEAR($I$1))=P1050,($B$1046*3+$B$1048+YEAR($I$1))=P1050,($B$1046*4+$B$1048+YEAR($I$1))=P1050,($B$1046*5+$B$1048+YEAR($I$1))=P1050),$G$1053*$I$1053,0)</f>
        <v>0</v>
      </c>
      <c r="Q1053" s="156">
        <f t="shared" si="307"/>
        <v>64800</v>
      </c>
      <c r="R1053" s="156">
        <f t="shared" si="307"/>
        <v>0</v>
      </c>
      <c r="S1053" s="156">
        <f t="shared" si="307"/>
        <v>0</v>
      </c>
      <c r="T1053" s="156">
        <f t="shared" si="307"/>
        <v>0</v>
      </c>
      <c r="U1053" s="156">
        <f t="shared" si="307"/>
        <v>0</v>
      </c>
      <c r="V1053" s="156">
        <f t="shared" si="307"/>
        <v>0</v>
      </c>
      <c r="W1053" s="156">
        <f t="shared" si="307"/>
        <v>0</v>
      </c>
      <c r="X1053" s="156">
        <f t="shared" si="307"/>
        <v>0</v>
      </c>
      <c r="Y1053" s="156">
        <f t="shared" si="307"/>
        <v>0</v>
      </c>
      <c r="Z1053" s="156">
        <f t="shared" si="307"/>
        <v>64800</v>
      </c>
      <c r="AA1053" s="156">
        <f t="shared" si="307"/>
        <v>0</v>
      </c>
      <c r="AB1053" s="156">
        <f t="shared" si="307"/>
        <v>0</v>
      </c>
      <c r="AC1053" s="156">
        <f t="shared" si="307"/>
        <v>0</v>
      </c>
      <c r="AD1053" s="156">
        <f t="shared" si="307"/>
        <v>0</v>
      </c>
      <c r="AE1053" s="156">
        <f t="shared" si="307"/>
        <v>0</v>
      </c>
      <c r="AF1053" s="156">
        <f t="shared" si="307"/>
        <v>0</v>
      </c>
      <c r="AG1053" s="156">
        <f t="shared" si="307"/>
        <v>0</v>
      </c>
      <c r="AH1053" s="156">
        <f t="shared" si="307"/>
        <v>0</v>
      </c>
      <c r="AI1053" s="156">
        <f t="shared" si="307"/>
        <v>64800</v>
      </c>
      <c r="AJ1053" s="156">
        <f>SUM(P1053:AI1053)</f>
        <v>194400</v>
      </c>
      <c r="AK1053" s="183">
        <f>IF((AJ1053-AJ1052)&lt;0,0,(AJ1053-AJ1052))</f>
        <v>14400</v>
      </c>
      <c r="AL1053" s="183"/>
      <c r="AM1053" s="183"/>
      <c r="AN1053" s="183"/>
      <c r="AO1053" s="183"/>
    </row>
    <row r="1054" spans="1:41" ht="13.15" customHeight="1" thickBot="1"/>
    <row r="1055" spans="1:41" ht="14.45" thickBot="1">
      <c r="A1055" s="640" t="s">
        <v>527</v>
      </c>
      <c r="B1055" s="641"/>
      <c r="C1055" s="641"/>
      <c r="D1055" s="641"/>
      <c r="E1055" s="641"/>
      <c r="F1055" s="641"/>
      <c r="G1055" s="641"/>
      <c r="H1055" s="641"/>
      <c r="I1055" s="641"/>
      <c r="J1055" s="641"/>
      <c r="K1055" s="641"/>
      <c r="L1055" s="641"/>
      <c r="M1055" s="641"/>
      <c r="N1055" s="642"/>
    </row>
    <row r="1056" spans="1:41" ht="15">
      <c r="A1056" s="164" t="s">
        <v>351</v>
      </c>
      <c r="B1056" s="450">
        <v>10</v>
      </c>
      <c r="C1056" s="165"/>
      <c r="D1056" s="662" t="s">
        <v>272</v>
      </c>
      <c r="E1056" s="663"/>
      <c r="F1056" s="649"/>
      <c r="G1056" s="650"/>
      <c r="H1056" s="650"/>
      <c r="I1056" s="650"/>
      <c r="J1056" s="650"/>
      <c r="K1056" s="650"/>
      <c r="L1056" s="650"/>
      <c r="M1056" s="650"/>
      <c r="N1056" s="651"/>
    </row>
    <row r="1057" spans="1:41" ht="15.6" thickBot="1">
      <c r="A1057" s="163" t="s">
        <v>353</v>
      </c>
      <c r="B1057" s="451">
        <v>2003</v>
      </c>
      <c r="C1057" s="162"/>
      <c r="D1057" s="664"/>
      <c r="E1057" s="665"/>
      <c r="F1057" s="652"/>
      <c r="G1057" s="653"/>
      <c r="H1057" s="653"/>
      <c r="I1057" s="653"/>
      <c r="J1057" s="653"/>
      <c r="K1057" s="653"/>
      <c r="L1057" s="653"/>
      <c r="M1057" s="653"/>
      <c r="N1057" s="654"/>
    </row>
    <row r="1058" spans="1:41" ht="15.6" thickBot="1">
      <c r="A1058" s="171" t="s">
        <v>355</v>
      </c>
      <c r="B1058" s="172">
        <f>IF(B1056-((YEAR(I1))-B1057)&gt;0,(B1056-((YEAR(I1))-B1057)),0)</f>
        <v>3</v>
      </c>
      <c r="C1058" s="173"/>
      <c r="D1058" s="666"/>
      <c r="E1058" s="667"/>
      <c r="F1058" s="643"/>
      <c r="G1058" s="644"/>
      <c r="H1058" s="644"/>
      <c r="I1058" s="644"/>
      <c r="J1058" s="644"/>
      <c r="K1058" s="644"/>
      <c r="L1058" s="644"/>
      <c r="M1058" s="644"/>
      <c r="N1058" s="645"/>
      <c r="O1058" s="640" t="str">
        <f>A1055</f>
        <v>Bathroom Cabinets</v>
      </c>
      <c r="P1058" s="641"/>
      <c r="Q1058" s="641"/>
      <c r="R1058" s="641"/>
      <c r="S1058" s="641"/>
      <c r="T1058" s="641"/>
      <c r="U1058" s="641"/>
      <c r="V1058" s="641"/>
      <c r="W1058" s="641"/>
      <c r="X1058" s="641"/>
      <c r="Y1058" s="642"/>
      <c r="Z1058" s="640" t="str">
        <f>A1055</f>
        <v>Bathroom Cabinets</v>
      </c>
      <c r="AA1058" s="641"/>
      <c r="AB1058" s="641"/>
      <c r="AC1058" s="641"/>
      <c r="AD1058" s="641"/>
      <c r="AE1058" s="641"/>
      <c r="AF1058" s="641"/>
      <c r="AG1058" s="641"/>
      <c r="AH1058" s="641"/>
      <c r="AI1058" s="641"/>
      <c r="AJ1058" s="642"/>
    </row>
    <row r="1059" spans="1:41">
      <c r="A1059" s="646" t="s">
        <v>357</v>
      </c>
      <c r="B1059" s="647"/>
      <c r="C1059" s="647"/>
      <c r="D1059" s="636"/>
      <c r="E1059" s="636"/>
      <c r="F1059" s="636"/>
      <c r="G1059" s="636" t="s">
        <v>358</v>
      </c>
      <c r="H1059" s="636" t="s">
        <v>359</v>
      </c>
      <c r="I1059" s="636" t="s">
        <v>360</v>
      </c>
      <c r="J1059" s="636" t="s">
        <v>361</v>
      </c>
      <c r="K1059" s="636" t="s">
        <v>362</v>
      </c>
      <c r="L1059" s="636" t="s">
        <v>363</v>
      </c>
      <c r="M1059" s="636" t="s">
        <v>364</v>
      </c>
      <c r="N1059" s="638" t="s">
        <v>365</v>
      </c>
      <c r="O1059" s="672" t="s">
        <v>366</v>
      </c>
      <c r="P1059" s="167" t="s">
        <v>367</v>
      </c>
      <c r="Q1059" s="167" t="s">
        <v>368</v>
      </c>
      <c r="R1059" s="167" t="s">
        <v>369</v>
      </c>
      <c r="S1059" s="167" t="s">
        <v>370</v>
      </c>
      <c r="T1059" s="167" t="s">
        <v>371</v>
      </c>
      <c r="U1059" s="167" t="s">
        <v>372</v>
      </c>
      <c r="V1059" s="167" t="s">
        <v>373</v>
      </c>
      <c r="W1059" s="167" t="s">
        <v>374</v>
      </c>
      <c r="X1059" s="167" t="s">
        <v>375</v>
      </c>
      <c r="Y1059" s="168" t="s">
        <v>376</v>
      </c>
      <c r="Z1059" s="178" t="s">
        <v>377</v>
      </c>
      <c r="AA1059" s="179" t="s">
        <v>378</v>
      </c>
      <c r="AB1059" s="179" t="s">
        <v>379</v>
      </c>
      <c r="AC1059" s="179" t="s">
        <v>380</v>
      </c>
      <c r="AD1059" s="179" t="s">
        <v>381</v>
      </c>
      <c r="AE1059" s="179" t="s">
        <v>382</v>
      </c>
      <c r="AF1059" s="179" t="s">
        <v>383</v>
      </c>
      <c r="AG1059" s="179" t="s">
        <v>384</v>
      </c>
      <c r="AH1059" s="179" t="s">
        <v>385</v>
      </c>
      <c r="AI1059" s="180" t="s">
        <v>386</v>
      </c>
      <c r="AJ1059" s="674" t="s">
        <v>387</v>
      </c>
    </row>
    <row r="1060" spans="1:41">
      <c r="A1060" s="648"/>
      <c r="B1060" s="637"/>
      <c r="C1060" s="637"/>
      <c r="D1060" s="637"/>
      <c r="E1060" s="637"/>
      <c r="F1060" s="637"/>
      <c r="G1060" s="637"/>
      <c r="H1060" s="637"/>
      <c r="I1060" s="637"/>
      <c r="J1060" s="637"/>
      <c r="K1060" s="637"/>
      <c r="L1060" s="637"/>
      <c r="M1060" s="637"/>
      <c r="N1060" s="639"/>
      <c r="O1060" s="673"/>
      <c r="P1060" s="166">
        <f>YEAR($I$1)+1</f>
        <v>2011</v>
      </c>
      <c r="Q1060" s="166">
        <f>YEAR($I$1)+2</f>
        <v>2012</v>
      </c>
      <c r="R1060" s="166">
        <f>YEAR($I$1)+3</f>
        <v>2013</v>
      </c>
      <c r="S1060" s="166">
        <f>YEAR($I$1)+4</f>
        <v>2014</v>
      </c>
      <c r="T1060" s="166">
        <f>YEAR($I$1)+5</f>
        <v>2015</v>
      </c>
      <c r="U1060" s="166">
        <f>YEAR($I$1)+6</f>
        <v>2016</v>
      </c>
      <c r="V1060" s="166">
        <f>YEAR($I$1)+7</f>
        <v>2017</v>
      </c>
      <c r="W1060" s="166">
        <f>YEAR($I$1)+8</f>
        <v>2018</v>
      </c>
      <c r="X1060" s="166">
        <f>YEAR($I$1)+9</f>
        <v>2019</v>
      </c>
      <c r="Y1060" s="169">
        <f>YEAR($I$1)+10</f>
        <v>2020</v>
      </c>
      <c r="Z1060" s="174">
        <f>YEAR($I$1)+11</f>
        <v>2021</v>
      </c>
      <c r="AA1060" s="166">
        <f>YEAR($I$1)+12</f>
        <v>2022</v>
      </c>
      <c r="AB1060" s="166">
        <f>YEAR($I$1)+13</f>
        <v>2023</v>
      </c>
      <c r="AC1060" s="166">
        <f>YEAR($I$1)+14</f>
        <v>2024</v>
      </c>
      <c r="AD1060" s="166">
        <f>YEAR($I$1)+15</f>
        <v>2025</v>
      </c>
      <c r="AE1060" s="166">
        <f>YEAR($I$1)+16</f>
        <v>2026</v>
      </c>
      <c r="AF1060" s="166">
        <f>YEAR($I$1)+17</f>
        <v>2027</v>
      </c>
      <c r="AG1060" s="166">
        <f>YEAR($I$1)+18</f>
        <v>2028</v>
      </c>
      <c r="AH1060" s="166">
        <f>YEAR($I$1)+19</f>
        <v>2029</v>
      </c>
      <c r="AI1060" s="175">
        <f>YEAR($I$1)+20</f>
        <v>2030</v>
      </c>
      <c r="AJ1060" s="675"/>
    </row>
    <row r="1061" spans="1:41" hidden="1">
      <c r="A1061" s="623" t="str">
        <f>"Existing "&amp;A1055</f>
        <v>Existing Bathroom Cabinets</v>
      </c>
      <c r="B1061" s="624"/>
      <c r="C1061" s="624"/>
      <c r="D1061" s="624"/>
      <c r="E1061" s="624"/>
      <c r="F1061" s="624"/>
      <c r="G1061" s="170">
        <v>1</v>
      </c>
      <c r="H1061" s="154" t="s">
        <v>339</v>
      </c>
      <c r="I1061" s="155">
        <v>5800</v>
      </c>
      <c r="J1061" s="156">
        <f>G1061*I1061</f>
        <v>5800</v>
      </c>
      <c r="K1061" s="625" t="s">
        <v>390</v>
      </c>
      <c r="L1061" s="626"/>
      <c r="M1061" s="659" t="str">
        <f>IF(OR(ISERROR(B1057+B1056*(1-(Controls!$B$28))),(B1057+B1056*(1-(Controls!$B$28)))=0),"",IF((B1057+B1056*(1-(Controls!$B$28)))&lt;=StartInput!$F$25,"Replace","Evaluate"))</f>
        <v>Evaluate</v>
      </c>
      <c r="N1061" s="631" t="s">
        <v>205</v>
      </c>
      <c r="O1061" s="159">
        <f>IF($B$1058=0,J1061,0)</f>
        <v>0</v>
      </c>
      <c r="P1061" s="156">
        <f t="shared" ref="P1061:AI1061" si="308">IF(OR(($B$1058+YEAR($I$1))=P1060,($B$1056+$B$1058+YEAR($I$1))=P1060,($B$1056*2+$B$1058+YEAR($I$1))=P1060,($B$1056*3+$B$1058+YEAR($I$1))=P1060,($B$1056*4+$B$1058+YEAR($I$1))=P1060,($B$1056*5+$B$1058+YEAR($I$1))=P1060),$G$1061*$I$1061,0)</f>
        <v>0</v>
      </c>
      <c r="Q1061" s="156">
        <f t="shared" si="308"/>
        <v>0</v>
      </c>
      <c r="R1061" s="156">
        <f t="shared" si="308"/>
        <v>5800</v>
      </c>
      <c r="S1061" s="156">
        <f t="shared" si="308"/>
        <v>0</v>
      </c>
      <c r="T1061" s="156">
        <f t="shared" si="308"/>
        <v>0</v>
      </c>
      <c r="U1061" s="156">
        <f t="shared" si="308"/>
        <v>0</v>
      </c>
      <c r="V1061" s="156">
        <f t="shared" si="308"/>
        <v>0</v>
      </c>
      <c r="W1061" s="156">
        <f t="shared" si="308"/>
        <v>0</v>
      </c>
      <c r="X1061" s="156">
        <f t="shared" si="308"/>
        <v>0</v>
      </c>
      <c r="Y1061" s="156">
        <f t="shared" si="308"/>
        <v>0</v>
      </c>
      <c r="Z1061" s="156">
        <f t="shared" si="308"/>
        <v>0</v>
      </c>
      <c r="AA1061" s="156">
        <f t="shared" si="308"/>
        <v>0</v>
      </c>
      <c r="AB1061" s="156">
        <f t="shared" si="308"/>
        <v>5800</v>
      </c>
      <c r="AC1061" s="156">
        <f t="shared" si="308"/>
        <v>0</v>
      </c>
      <c r="AD1061" s="156">
        <f t="shared" si="308"/>
        <v>0</v>
      </c>
      <c r="AE1061" s="156">
        <f t="shared" si="308"/>
        <v>0</v>
      </c>
      <c r="AF1061" s="156">
        <f t="shared" si="308"/>
        <v>0</v>
      </c>
      <c r="AG1061" s="156">
        <f t="shared" si="308"/>
        <v>0</v>
      </c>
      <c r="AH1061" s="156">
        <f t="shared" si="308"/>
        <v>0</v>
      </c>
      <c r="AI1061" s="156">
        <f t="shared" si="308"/>
        <v>0</v>
      </c>
      <c r="AJ1061" s="156">
        <f>SUM(P1061:AI1061)</f>
        <v>11600</v>
      </c>
    </row>
    <row r="1062" spans="1:41">
      <c r="A1062" s="623" t="str">
        <f>"Standard "&amp;A1055</f>
        <v>Standard Bathroom Cabinets</v>
      </c>
      <c r="B1062" s="624"/>
      <c r="C1062" s="624"/>
      <c r="D1062" s="624"/>
      <c r="E1062" s="624"/>
      <c r="F1062" s="624"/>
      <c r="G1062" s="452">
        <v>1</v>
      </c>
      <c r="H1062" s="459" t="s">
        <v>339</v>
      </c>
      <c r="I1062" s="454">
        <v>5800</v>
      </c>
      <c r="J1062" s="156">
        <f>G1062*I1062</f>
        <v>5800</v>
      </c>
      <c r="K1062" s="627"/>
      <c r="L1062" s="628"/>
      <c r="M1062" s="660"/>
      <c r="N1062" s="632"/>
      <c r="O1062" s="159">
        <f>IF($B$1058=0,J1062,0)</f>
        <v>0</v>
      </c>
      <c r="P1062" s="156">
        <f t="shared" ref="P1062:AI1062" si="309">IF(OR(($B$1058+YEAR($I$1))=P1060,($B$1056+$B$1058+YEAR($I$1))=P1060,($B$1056*2+$B$1058+YEAR($I$1))=P1060,($B$1056*3+$B$1058+YEAR($I$1))=P1060,($B$1056*4+$B$1058+YEAR($I$1))=P1060,($B$1056*5+$B$1058+YEAR($I$1))=P1060),$G$1062*$I$1062,0)</f>
        <v>0</v>
      </c>
      <c r="Q1062" s="156">
        <f t="shared" si="309"/>
        <v>0</v>
      </c>
      <c r="R1062" s="156">
        <f t="shared" si="309"/>
        <v>5800</v>
      </c>
      <c r="S1062" s="156">
        <f t="shared" si="309"/>
        <v>0</v>
      </c>
      <c r="T1062" s="156">
        <f t="shared" si="309"/>
        <v>0</v>
      </c>
      <c r="U1062" s="156">
        <f t="shared" si="309"/>
        <v>0</v>
      </c>
      <c r="V1062" s="156">
        <f t="shared" si="309"/>
        <v>0</v>
      </c>
      <c r="W1062" s="156">
        <f t="shared" si="309"/>
        <v>0</v>
      </c>
      <c r="X1062" s="156">
        <f t="shared" si="309"/>
        <v>0</v>
      </c>
      <c r="Y1062" s="156">
        <f t="shared" si="309"/>
        <v>0</v>
      </c>
      <c r="Z1062" s="156">
        <f t="shared" si="309"/>
        <v>0</v>
      </c>
      <c r="AA1062" s="156">
        <f t="shared" si="309"/>
        <v>0</v>
      </c>
      <c r="AB1062" s="156">
        <f t="shared" si="309"/>
        <v>5800</v>
      </c>
      <c r="AC1062" s="156">
        <f t="shared" si="309"/>
        <v>0</v>
      </c>
      <c r="AD1062" s="156">
        <f t="shared" si="309"/>
        <v>0</v>
      </c>
      <c r="AE1062" s="156">
        <f t="shared" si="309"/>
        <v>0</v>
      </c>
      <c r="AF1062" s="156">
        <f t="shared" si="309"/>
        <v>0</v>
      </c>
      <c r="AG1062" s="156">
        <f t="shared" si="309"/>
        <v>0</v>
      </c>
      <c r="AH1062" s="156">
        <f t="shared" si="309"/>
        <v>0</v>
      </c>
      <c r="AI1062" s="156">
        <f t="shared" si="309"/>
        <v>0</v>
      </c>
      <c r="AJ1062" s="156">
        <f>SUM(P1062:AI1062)</f>
        <v>11600</v>
      </c>
      <c r="AK1062" s="148" t="s">
        <v>391</v>
      </c>
    </row>
    <row r="1063" spans="1:41" ht="14.45" thickBot="1">
      <c r="A1063" s="634" t="str">
        <f>"Green Replacement "&amp;A1055</f>
        <v>Green Replacement Bathroom Cabinets</v>
      </c>
      <c r="B1063" s="635"/>
      <c r="C1063" s="635"/>
      <c r="D1063" s="635"/>
      <c r="E1063" s="635"/>
      <c r="F1063" s="635"/>
      <c r="G1063" s="202">
        <f>G1062</f>
        <v>1</v>
      </c>
      <c r="H1063" s="204" t="str">
        <f>H1062</f>
        <v>LUMP SUM</v>
      </c>
      <c r="I1063" s="455">
        <v>7700</v>
      </c>
      <c r="J1063" s="161">
        <f>G1063*I1063</f>
        <v>7700</v>
      </c>
      <c r="K1063" s="629"/>
      <c r="L1063" s="630"/>
      <c r="M1063" s="661"/>
      <c r="N1063" s="633"/>
      <c r="O1063" s="159">
        <f>IF($B$1058=0,J1063,0)</f>
        <v>0</v>
      </c>
      <c r="P1063" s="156">
        <f t="shared" ref="P1063:AI1063" si="310">IF(OR(($B$1058+YEAR($I$1))=P1060,($B$1056+$B$1058+YEAR($I$1))=P1060,($B$1056*2+$B$1058+YEAR($I$1))=P1060,($B$1056*3+$B$1058+YEAR($I$1))=P1060,($B$1056*4+$B$1058+YEAR($I$1))=P1060,($B$1056*5+$B$1058+YEAR($I$1))=P1060),$G$1063*$I$1063,0)</f>
        <v>0</v>
      </c>
      <c r="Q1063" s="156">
        <f t="shared" si="310"/>
        <v>0</v>
      </c>
      <c r="R1063" s="156">
        <f t="shared" si="310"/>
        <v>7700</v>
      </c>
      <c r="S1063" s="156">
        <f t="shared" si="310"/>
        <v>0</v>
      </c>
      <c r="T1063" s="156">
        <f t="shared" si="310"/>
        <v>0</v>
      </c>
      <c r="U1063" s="156">
        <f t="shared" si="310"/>
        <v>0</v>
      </c>
      <c r="V1063" s="156">
        <f t="shared" si="310"/>
        <v>0</v>
      </c>
      <c r="W1063" s="156">
        <f t="shared" si="310"/>
        <v>0</v>
      </c>
      <c r="X1063" s="156">
        <f t="shared" si="310"/>
        <v>0</v>
      </c>
      <c r="Y1063" s="156">
        <f t="shared" si="310"/>
        <v>0</v>
      </c>
      <c r="Z1063" s="156">
        <f t="shared" si="310"/>
        <v>0</v>
      </c>
      <c r="AA1063" s="156">
        <f t="shared" si="310"/>
        <v>0</v>
      </c>
      <c r="AB1063" s="156">
        <f t="shared" si="310"/>
        <v>7700</v>
      </c>
      <c r="AC1063" s="156">
        <f t="shared" si="310"/>
        <v>0</v>
      </c>
      <c r="AD1063" s="156">
        <f t="shared" si="310"/>
        <v>0</v>
      </c>
      <c r="AE1063" s="156">
        <f t="shared" si="310"/>
        <v>0</v>
      </c>
      <c r="AF1063" s="156">
        <f t="shared" si="310"/>
        <v>0</v>
      </c>
      <c r="AG1063" s="156">
        <f t="shared" si="310"/>
        <v>0</v>
      </c>
      <c r="AH1063" s="156">
        <f t="shared" si="310"/>
        <v>0</v>
      </c>
      <c r="AI1063" s="156">
        <f t="shared" si="310"/>
        <v>0</v>
      </c>
      <c r="AJ1063" s="156">
        <f>SUM(P1063:AI1063)</f>
        <v>15400</v>
      </c>
      <c r="AK1063" s="183">
        <f>IF((AJ1063-AJ1062)&lt;0,0,(AJ1063-AJ1062))</f>
        <v>3800</v>
      </c>
      <c r="AL1063" s="183"/>
      <c r="AM1063" s="183"/>
      <c r="AN1063" s="183"/>
      <c r="AO1063" s="183"/>
    </row>
    <row r="1064" spans="1:41" ht="13.15" customHeight="1" thickBot="1"/>
    <row r="1065" spans="1:41" ht="14.45" thickBot="1">
      <c r="A1065" s="640" t="s">
        <v>528</v>
      </c>
      <c r="B1065" s="641"/>
      <c r="C1065" s="641"/>
      <c r="D1065" s="641"/>
      <c r="E1065" s="641"/>
      <c r="F1065" s="641"/>
      <c r="G1065" s="641"/>
      <c r="H1065" s="641"/>
      <c r="I1065" s="641"/>
      <c r="J1065" s="641"/>
      <c r="K1065" s="641"/>
      <c r="L1065" s="641"/>
      <c r="M1065" s="641"/>
      <c r="N1065" s="642"/>
    </row>
    <row r="1066" spans="1:41" ht="15">
      <c r="A1066" s="164" t="s">
        <v>351</v>
      </c>
      <c r="B1066" s="450">
        <v>11</v>
      </c>
      <c r="C1066" s="165"/>
      <c r="D1066" s="662" t="s">
        <v>272</v>
      </c>
      <c r="E1066" s="663"/>
      <c r="F1066" s="649"/>
      <c r="G1066" s="650"/>
      <c r="H1066" s="650"/>
      <c r="I1066" s="650"/>
      <c r="J1066" s="650"/>
      <c r="K1066" s="650"/>
      <c r="L1066" s="650"/>
      <c r="M1066" s="650"/>
      <c r="N1066" s="651"/>
    </row>
    <row r="1067" spans="1:41" ht="15.6" thickBot="1">
      <c r="A1067" s="163" t="s">
        <v>353</v>
      </c>
      <c r="B1067" s="451">
        <v>2003</v>
      </c>
      <c r="C1067" s="162"/>
      <c r="D1067" s="664"/>
      <c r="E1067" s="665"/>
      <c r="F1067" s="652"/>
      <c r="G1067" s="653"/>
      <c r="H1067" s="653"/>
      <c r="I1067" s="653"/>
      <c r="J1067" s="653"/>
      <c r="K1067" s="653"/>
      <c r="L1067" s="653"/>
      <c r="M1067" s="653"/>
      <c r="N1067" s="654"/>
    </row>
    <row r="1068" spans="1:41" ht="15.6" thickBot="1">
      <c r="A1068" s="171" t="s">
        <v>355</v>
      </c>
      <c r="B1068" s="172">
        <f>IF(B1066-((YEAR(I1))-B1067)&gt;0,(B1066-((YEAR(I1))-B1067)),0)</f>
        <v>4</v>
      </c>
      <c r="C1068" s="173"/>
      <c r="D1068" s="666"/>
      <c r="E1068" s="667"/>
      <c r="F1068" s="643"/>
      <c r="G1068" s="644"/>
      <c r="H1068" s="644"/>
      <c r="I1068" s="644"/>
      <c r="J1068" s="644"/>
      <c r="K1068" s="644"/>
      <c r="L1068" s="644"/>
      <c r="M1068" s="644"/>
      <c r="N1068" s="645"/>
      <c r="O1068" s="640" t="str">
        <f>A1065</f>
        <v>Bathroom Exhaust Fans</v>
      </c>
      <c r="P1068" s="641"/>
      <c r="Q1068" s="641"/>
      <c r="R1068" s="641"/>
      <c r="S1068" s="641"/>
      <c r="T1068" s="641"/>
      <c r="U1068" s="641"/>
      <c r="V1068" s="641"/>
      <c r="W1068" s="641"/>
      <c r="X1068" s="641"/>
      <c r="Y1068" s="642"/>
      <c r="Z1068" s="640" t="str">
        <f>A1065</f>
        <v>Bathroom Exhaust Fans</v>
      </c>
      <c r="AA1068" s="641"/>
      <c r="AB1068" s="641"/>
      <c r="AC1068" s="641"/>
      <c r="AD1068" s="641"/>
      <c r="AE1068" s="641"/>
      <c r="AF1068" s="641"/>
      <c r="AG1068" s="641"/>
      <c r="AH1068" s="641"/>
      <c r="AI1068" s="641"/>
      <c r="AJ1068" s="642"/>
    </row>
    <row r="1069" spans="1:41">
      <c r="A1069" s="646" t="s">
        <v>357</v>
      </c>
      <c r="B1069" s="647"/>
      <c r="C1069" s="647"/>
      <c r="D1069" s="636"/>
      <c r="E1069" s="636"/>
      <c r="F1069" s="636"/>
      <c r="G1069" s="636" t="s">
        <v>358</v>
      </c>
      <c r="H1069" s="636" t="s">
        <v>359</v>
      </c>
      <c r="I1069" s="636" t="s">
        <v>360</v>
      </c>
      <c r="J1069" s="636" t="s">
        <v>361</v>
      </c>
      <c r="K1069" s="636" t="s">
        <v>362</v>
      </c>
      <c r="L1069" s="636" t="s">
        <v>363</v>
      </c>
      <c r="M1069" s="636" t="s">
        <v>364</v>
      </c>
      <c r="N1069" s="638" t="s">
        <v>365</v>
      </c>
      <c r="O1069" s="672" t="s">
        <v>366</v>
      </c>
      <c r="P1069" s="167" t="s">
        <v>367</v>
      </c>
      <c r="Q1069" s="167" t="s">
        <v>368</v>
      </c>
      <c r="R1069" s="167" t="s">
        <v>369</v>
      </c>
      <c r="S1069" s="167" t="s">
        <v>370</v>
      </c>
      <c r="T1069" s="167" t="s">
        <v>371</v>
      </c>
      <c r="U1069" s="167" t="s">
        <v>372</v>
      </c>
      <c r="V1069" s="167" t="s">
        <v>373</v>
      </c>
      <c r="W1069" s="167" t="s">
        <v>374</v>
      </c>
      <c r="X1069" s="167" t="s">
        <v>375</v>
      </c>
      <c r="Y1069" s="168" t="s">
        <v>376</v>
      </c>
      <c r="Z1069" s="178" t="s">
        <v>377</v>
      </c>
      <c r="AA1069" s="179" t="s">
        <v>378</v>
      </c>
      <c r="AB1069" s="179" t="s">
        <v>379</v>
      </c>
      <c r="AC1069" s="179" t="s">
        <v>380</v>
      </c>
      <c r="AD1069" s="179" t="s">
        <v>381</v>
      </c>
      <c r="AE1069" s="179" t="s">
        <v>382</v>
      </c>
      <c r="AF1069" s="179" t="s">
        <v>383</v>
      </c>
      <c r="AG1069" s="179" t="s">
        <v>384</v>
      </c>
      <c r="AH1069" s="179" t="s">
        <v>385</v>
      </c>
      <c r="AI1069" s="180" t="s">
        <v>386</v>
      </c>
      <c r="AJ1069" s="674" t="s">
        <v>387</v>
      </c>
    </row>
    <row r="1070" spans="1:41">
      <c r="A1070" s="648"/>
      <c r="B1070" s="637"/>
      <c r="C1070" s="637"/>
      <c r="D1070" s="637"/>
      <c r="E1070" s="637"/>
      <c r="F1070" s="637"/>
      <c r="G1070" s="637"/>
      <c r="H1070" s="637"/>
      <c r="I1070" s="637"/>
      <c r="J1070" s="637"/>
      <c r="K1070" s="637"/>
      <c r="L1070" s="637"/>
      <c r="M1070" s="637"/>
      <c r="N1070" s="639"/>
      <c r="O1070" s="673"/>
      <c r="P1070" s="166">
        <f>YEAR($I$1)+1</f>
        <v>2011</v>
      </c>
      <c r="Q1070" s="166">
        <f>YEAR($I$1)+2</f>
        <v>2012</v>
      </c>
      <c r="R1070" s="166">
        <f>YEAR($I$1)+3</f>
        <v>2013</v>
      </c>
      <c r="S1070" s="166">
        <f>YEAR($I$1)+4</f>
        <v>2014</v>
      </c>
      <c r="T1070" s="166">
        <f>YEAR($I$1)+5</f>
        <v>2015</v>
      </c>
      <c r="U1070" s="166">
        <f>YEAR($I$1)+6</f>
        <v>2016</v>
      </c>
      <c r="V1070" s="166">
        <f>YEAR($I$1)+7</f>
        <v>2017</v>
      </c>
      <c r="W1070" s="166">
        <f>YEAR($I$1)+8</f>
        <v>2018</v>
      </c>
      <c r="X1070" s="166">
        <f>YEAR($I$1)+9</f>
        <v>2019</v>
      </c>
      <c r="Y1070" s="169">
        <f>YEAR($I$1)+10</f>
        <v>2020</v>
      </c>
      <c r="Z1070" s="174">
        <f>YEAR($I$1)+11</f>
        <v>2021</v>
      </c>
      <c r="AA1070" s="166">
        <f>YEAR($I$1)+12</f>
        <v>2022</v>
      </c>
      <c r="AB1070" s="166">
        <f>YEAR($I$1)+13</f>
        <v>2023</v>
      </c>
      <c r="AC1070" s="166">
        <f>YEAR($I$1)+14</f>
        <v>2024</v>
      </c>
      <c r="AD1070" s="166">
        <f>YEAR($I$1)+15</f>
        <v>2025</v>
      </c>
      <c r="AE1070" s="166">
        <f>YEAR($I$1)+16</f>
        <v>2026</v>
      </c>
      <c r="AF1070" s="166">
        <f>YEAR($I$1)+17</f>
        <v>2027</v>
      </c>
      <c r="AG1070" s="166">
        <f>YEAR($I$1)+18</f>
        <v>2028</v>
      </c>
      <c r="AH1070" s="166">
        <f>YEAR($I$1)+19</f>
        <v>2029</v>
      </c>
      <c r="AI1070" s="175">
        <f>YEAR($I$1)+20</f>
        <v>2030</v>
      </c>
      <c r="AJ1070" s="675"/>
    </row>
    <row r="1071" spans="1:41" hidden="1">
      <c r="A1071" s="623" t="str">
        <f>"Existing "&amp;A1065</f>
        <v>Existing Bathroom Exhaust Fans</v>
      </c>
      <c r="B1071" s="624"/>
      <c r="C1071" s="624"/>
      <c r="D1071" s="624"/>
      <c r="E1071" s="624"/>
      <c r="F1071" s="624"/>
      <c r="G1071" s="170">
        <v>200</v>
      </c>
      <c r="H1071" s="154" t="s">
        <v>347</v>
      </c>
      <c r="I1071" s="155">
        <v>230</v>
      </c>
      <c r="J1071" s="156">
        <f>G1071*I1071</f>
        <v>46000</v>
      </c>
      <c r="K1071" s="625" t="s">
        <v>390</v>
      </c>
      <c r="L1071" s="626"/>
      <c r="M1071" s="659" t="str">
        <f>IF(OR(ISERROR(B1067+B1066*(1-(Controls!$B$28))),(B1067+B1066*(1-(Controls!$B$28)))=0),"",IF((B1067+B1066*(1-(Controls!$B$28)))&lt;=StartInput!$F$25,"Replace","Evaluate"))</f>
        <v>Evaluate</v>
      </c>
      <c r="N1071" s="631" t="s">
        <v>205</v>
      </c>
      <c r="O1071" s="159">
        <f>IF($B$1068=0,J1071,0)</f>
        <v>0</v>
      </c>
      <c r="P1071" s="156">
        <f t="shared" ref="P1071:AI1071" si="311">IF(OR(($B$1068+YEAR($I$1))=P1070,($B$1066+$B$1068+YEAR($I$1))=P1070,($B$1066*2+$B$1068+YEAR($I$1))=P1070,($B$1066*3+$B$1068+YEAR($I$1))=P1070,($B$1066*4+$B$1068+YEAR($I$1))=P1070,($B$1066*5+$B$1068+YEAR($I$1))=P1070),$G$1071*$I$1071,0)</f>
        <v>0</v>
      </c>
      <c r="Q1071" s="156">
        <f t="shared" si="311"/>
        <v>0</v>
      </c>
      <c r="R1071" s="156">
        <f t="shared" si="311"/>
        <v>0</v>
      </c>
      <c r="S1071" s="156">
        <f t="shared" si="311"/>
        <v>46000</v>
      </c>
      <c r="T1071" s="156">
        <f t="shared" si="311"/>
        <v>0</v>
      </c>
      <c r="U1071" s="156">
        <f t="shared" si="311"/>
        <v>0</v>
      </c>
      <c r="V1071" s="156">
        <f t="shared" si="311"/>
        <v>0</v>
      </c>
      <c r="W1071" s="156">
        <f t="shared" si="311"/>
        <v>0</v>
      </c>
      <c r="X1071" s="156">
        <f t="shared" si="311"/>
        <v>0</v>
      </c>
      <c r="Y1071" s="156">
        <f t="shared" si="311"/>
        <v>0</v>
      </c>
      <c r="Z1071" s="156">
        <f t="shared" si="311"/>
        <v>0</v>
      </c>
      <c r="AA1071" s="156">
        <f t="shared" si="311"/>
        <v>0</v>
      </c>
      <c r="AB1071" s="156">
        <f t="shared" si="311"/>
        <v>0</v>
      </c>
      <c r="AC1071" s="156">
        <f t="shared" si="311"/>
        <v>0</v>
      </c>
      <c r="AD1071" s="156">
        <f t="shared" si="311"/>
        <v>46000</v>
      </c>
      <c r="AE1071" s="156">
        <f t="shared" si="311"/>
        <v>0</v>
      </c>
      <c r="AF1071" s="156">
        <f t="shared" si="311"/>
        <v>0</v>
      </c>
      <c r="AG1071" s="156">
        <f t="shared" si="311"/>
        <v>0</v>
      </c>
      <c r="AH1071" s="156">
        <f t="shared" si="311"/>
        <v>0</v>
      </c>
      <c r="AI1071" s="156">
        <f t="shared" si="311"/>
        <v>0</v>
      </c>
      <c r="AJ1071" s="156">
        <f>SUM(P1071:AI1071)</f>
        <v>92000</v>
      </c>
    </row>
    <row r="1072" spans="1:41">
      <c r="A1072" s="623" t="str">
        <f>"Standard "&amp;A1065</f>
        <v>Standard Bathroom Exhaust Fans</v>
      </c>
      <c r="B1072" s="624"/>
      <c r="C1072" s="624"/>
      <c r="D1072" s="624"/>
      <c r="E1072" s="624"/>
      <c r="F1072" s="624"/>
      <c r="G1072" s="452">
        <v>200</v>
      </c>
      <c r="H1072" s="459" t="s">
        <v>347</v>
      </c>
      <c r="I1072" s="454">
        <v>230</v>
      </c>
      <c r="J1072" s="156">
        <f>G1072*I1072</f>
        <v>46000</v>
      </c>
      <c r="K1072" s="627"/>
      <c r="L1072" s="628"/>
      <c r="M1072" s="660"/>
      <c r="N1072" s="632"/>
      <c r="O1072" s="159">
        <f>IF($B$1068=0,J1072,0)</f>
        <v>0</v>
      </c>
      <c r="P1072" s="156">
        <f t="shared" ref="P1072:AI1072" si="312">IF(OR(($B$1068+YEAR($I$1))=P1070,($B$1066+$B$1068+YEAR($I$1))=P1070,($B$1066*2+$B$1068+YEAR($I$1))=P1070,($B$1066*3+$B$1068+YEAR($I$1))=P1070,($B$1066*4+$B$1068+YEAR($I$1))=P1070,($B$1066*5+$B$1068+YEAR($I$1))=P1070),$G$1072*$I$1072,0)</f>
        <v>0</v>
      </c>
      <c r="Q1072" s="156">
        <f t="shared" si="312"/>
        <v>0</v>
      </c>
      <c r="R1072" s="156">
        <f t="shared" si="312"/>
        <v>0</v>
      </c>
      <c r="S1072" s="156">
        <f t="shared" si="312"/>
        <v>46000</v>
      </c>
      <c r="T1072" s="156">
        <f t="shared" si="312"/>
        <v>0</v>
      </c>
      <c r="U1072" s="156">
        <f t="shared" si="312"/>
        <v>0</v>
      </c>
      <c r="V1072" s="156">
        <f t="shared" si="312"/>
        <v>0</v>
      </c>
      <c r="W1072" s="156">
        <f t="shared" si="312"/>
        <v>0</v>
      </c>
      <c r="X1072" s="156">
        <f t="shared" si="312"/>
        <v>0</v>
      </c>
      <c r="Y1072" s="156">
        <f t="shared" si="312"/>
        <v>0</v>
      </c>
      <c r="Z1072" s="156">
        <f t="shared" si="312"/>
        <v>0</v>
      </c>
      <c r="AA1072" s="156">
        <f t="shared" si="312"/>
        <v>0</v>
      </c>
      <c r="AB1072" s="156">
        <f t="shared" si="312"/>
        <v>0</v>
      </c>
      <c r="AC1072" s="156">
        <f t="shared" si="312"/>
        <v>0</v>
      </c>
      <c r="AD1072" s="156">
        <f t="shared" si="312"/>
        <v>46000</v>
      </c>
      <c r="AE1072" s="156">
        <f t="shared" si="312"/>
        <v>0</v>
      </c>
      <c r="AF1072" s="156">
        <f t="shared" si="312"/>
        <v>0</v>
      </c>
      <c r="AG1072" s="156">
        <f t="shared" si="312"/>
        <v>0</v>
      </c>
      <c r="AH1072" s="156">
        <f t="shared" si="312"/>
        <v>0</v>
      </c>
      <c r="AI1072" s="156">
        <f t="shared" si="312"/>
        <v>0</v>
      </c>
      <c r="AJ1072" s="156">
        <f>SUM(P1072:AI1072)</f>
        <v>92000</v>
      </c>
      <c r="AK1072" s="148" t="s">
        <v>391</v>
      </c>
    </row>
    <row r="1073" spans="1:41" ht="14.45" thickBot="1">
      <c r="A1073" s="634" t="str">
        <f>"Green Replacement "&amp;A1065</f>
        <v>Green Replacement Bathroom Exhaust Fans</v>
      </c>
      <c r="B1073" s="635"/>
      <c r="C1073" s="635"/>
      <c r="D1073" s="635"/>
      <c r="E1073" s="635"/>
      <c r="F1073" s="635"/>
      <c r="G1073" s="202">
        <f>G1072</f>
        <v>200</v>
      </c>
      <c r="H1073" s="204" t="str">
        <f>H1072</f>
        <v>each</v>
      </c>
      <c r="I1073" s="455">
        <v>260</v>
      </c>
      <c r="J1073" s="161">
        <f>G1073*I1073</f>
        <v>52000</v>
      </c>
      <c r="K1073" s="629"/>
      <c r="L1073" s="630"/>
      <c r="M1073" s="661"/>
      <c r="N1073" s="633"/>
      <c r="O1073" s="159">
        <f>IF($B$1068=0,J1073,0)</f>
        <v>0</v>
      </c>
      <c r="P1073" s="156">
        <f t="shared" ref="P1073:AI1073" si="313">IF(OR(($B$1068+YEAR($I$1))=P1070,($B$1066+$B$1068+YEAR($I$1))=P1070,($B$1066*2+$B$1068+YEAR($I$1))=P1070,($B$1066*3+$B$1068+YEAR($I$1))=P1070,($B$1066*4+$B$1068+YEAR($I$1))=P1070,($B$1066*5+$B$1068+YEAR($I$1))=P1070),$G$1073*$I$1073,0)</f>
        <v>0</v>
      </c>
      <c r="Q1073" s="156">
        <f t="shared" si="313"/>
        <v>0</v>
      </c>
      <c r="R1073" s="156">
        <f t="shared" si="313"/>
        <v>0</v>
      </c>
      <c r="S1073" s="156">
        <f t="shared" si="313"/>
        <v>52000</v>
      </c>
      <c r="T1073" s="156">
        <f t="shared" si="313"/>
        <v>0</v>
      </c>
      <c r="U1073" s="156">
        <f t="shared" si="313"/>
        <v>0</v>
      </c>
      <c r="V1073" s="156">
        <f t="shared" si="313"/>
        <v>0</v>
      </c>
      <c r="W1073" s="156">
        <f t="shared" si="313"/>
        <v>0</v>
      </c>
      <c r="X1073" s="156">
        <f t="shared" si="313"/>
        <v>0</v>
      </c>
      <c r="Y1073" s="156">
        <f t="shared" si="313"/>
        <v>0</v>
      </c>
      <c r="Z1073" s="156">
        <f t="shared" si="313"/>
        <v>0</v>
      </c>
      <c r="AA1073" s="156">
        <f t="shared" si="313"/>
        <v>0</v>
      </c>
      <c r="AB1073" s="156">
        <f t="shared" si="313"/>
        <v>0</v>
      </c>
      <c r="AC1073" s="156">
        <f t="shared" si="313"/>
        <v>0</v>
      </c>
      <c r="AD1073" s="156">
        <f t="shared" si="313"/>
        <v>52000</v>
      </c>
      <c r="AE1073" s="156">
        <f t="shared" si="313"/>
        <v>0</v>
      </c>
      <c r="AF1073" s="156">
        <f t="shared" si="313"/>
        <v>0</v>
      </c>
      <c r="AG1073" s="156">
        <f t="shared" si="313"/>
        <v>0</v>
      </c>
      <c r="AH1073" s="156">
        <f t="shared" si="313"/>
        <v>0</v>
      </c>
      <c r="AI1073" s="156">
        <f t="shared" si="313"/>
        <v>0</v>
      </c>
      <c r="AJ1073" s="156">
        <f>SUM(P1073:AI1073)</f>
        <v>104000</v>
      </c>
      <c r="AK1073" s="183">
        <f>IF((AJ1073-AJ1072)&lt;0,0,(AJ1073-AJ1072))</f>
        <v>12000</v>
      </c>
      <c r="AL1073" s="183"/>
      <c r="AM1073" s="183"/>
      <c r="AN1073" s="183"/>
      <c r="AO1073" s="183"/>
    </row>
    <row r="1074" spans="1:41" ht="13.15" customHeight="1" thickBot="1"/>
    <row r="1075" spans="1:41" ht="14.45" thickBot="1">
      <c r="A1075" s="640" t="s">
        <v>529</v>
      </c>
      <c r="B1075" s="641"/>
      <c r="C1075" s="641"/>
      <c r="D1075" s="641"/>
      <c r="E1075" s="641"/>
      <c r="F1075" s="641"/>
      <c r="G1075" s="641"/>
      <c r="H1075" s="641"/>
      <c r="I1075" s="641"/>
      <c r="J1075" s="641"/>
      <c r="K1075" s="641"/>
      <c r="L1075" s="641"/>
      <c r="M1075" s="641"/>
      <c r="N1075" s="642"/>
    </row>
    <row r="1076" spans="1:41" ht="15">
      <c r="A1076" s="164" t="s">
        <v>351</v>
      </c>
      <c r="B1076" s="450">
        <v>12</v>
      </c>
      <c r="C1076" s="165"/>
      <c r="D1076" s="662" t="s">
        <v>272</v>
      </c>
      <c r="E1076" s="663"/>
      <c r="F1076" s="649"/>
      <c r="G1076" s="650"/>
      <c r="H1076" s="650"/>
      <c r="I1076" s="650"/>
      <c r="J1076" s="650"/>
      <c r="K1076" s="650"/>
      <c r="L1076" s="650"/>
      <c r="M1076" s="650"/>
      <c r="N1076" s="651"/>
    </row>
    <row r="1077" spans="1:41" ht="15.6" thickBot="1">
      <c r="A1077" s="163" t="s">
        <v>353</v>
      </c>
      <c r="B1077" s="451">
        <v>2003</v>
      </c>
      <c r="C1077" s="162"/>
      <c r="D1077" s="664"/>
      <c r="E1077" s="665"/>
      <c r="F1077" s="652"/>
      <c r="G1077" s="653"/>
      <c r="H1077" s="653"/>
      <c r="I1077" s="653"/>
      <c r="J1077" s="653"/>
      <c r="K1077" s="653"/>
      <c r="L1077" s="653"/>
      <c r="M1077" s="653"/>
      <c r="N1077" s="654"/>
    </row>
    <row r="1078" spans="1:41" ht="15.6" thickBot="1">
      <c r="A1078" s="171" t="s">
        <v>355</v>
      </c>
      <c r="B1078" s="172">
        <f>IF(B1076-((YEAR(I1))-B1077)&gt;0,(B1076-((YEAR(I1))-B1077)),0)</f>
        <v>5</v>
      </c>
      <c r="C1078" s="173"/>
      <c r="D1078" s="666"/>
      <c r="E1078" s="667"/>
      <c r="F1078" s="643"/>
      <c r="G1078" s="644"/>
      <c r="H1078" s="644"/>
      <c r="I1078" s="644"/>
      <c r="J1078" s="644"/>
      <c r="K1078" s="644"/>
      <c r="L1078" s="644"/>
      <c r="M1078" s="644"/>
      <c r="N1078" s="645"/>
      <c r="O1078" s="640" t="str">
        <f>A1075</f>
        <v>Kitchen Cabinets</v>
      </c>
      <c r="P1078" s="641"/>
      <c r="Q1078" s="641"/>
      <c r="R1078" s="641"/>
      <c r="S1078" s="641"/>
      <c r="T1078" s="641"/>
      <c r="U1078" s="641"/>
      <c r="V1078" s="641"/>
      <c r="W1078" s="641"/>
      <c r="X1078" s="641"/>
      <c r="Y1078" s="642"/>
      <c r="Z1078" s="640" t="str">
        <f>A1075</f>
        <v>Kitchen Cabinets</v>
      </c>
      <c r="AA1078" s="641"/>
      <c r="AB1078" s="641"/>
      <c r="AC1078" s="641"/>
      <c r="AD1078" s="641"/>
      <c r="AE1078" s="641"/>
      <c r="AF1078" s="641"/>
      <c r="AG1078" s="641"/>
      <c r="AH1078" s="641"/>
      <c r="AI1078" s="641"/>
      <c r="AJ1078" s="642"/>
    </row>
    <row r="1079" spans="1:41">
      <c r="A1079" s="646" t="s">
        <v>357</v>
      </c>
      <c r="B1079" s="647"/>
      <c r="C1079" s="647"/>
      <c r="D1079" s="636"/>
      <c r="E1079" s="636"/>
      <c r="F1079" s="636"/>
      <c r="G1079" s="636" t="s">
        <v>358</v>
      </c>
      <c r="H1079" s="636" t="s">
        <v>359</v>
      </c>
      <c r="I1079" s="636" t="s">
        <v>360</v>
      </c>
      <c r="J1079" s="636" t="s">
        <v>361</v>
      </c>
      <c r="K1079" s="636" t="s">
        <v>362</v>
      </c>
      <c r="L1079" s="636" t="s">
        <v>363</v>
      </c>
      <c r="M1079" s="636" t="s">
        <v>364</v>
      </c>
      <c r="N1079" s="638" t="s">
        <v>365</v>
      </c>
      <c r="O1079" s="672" t="s">
        <v>366</v>
      </c>
      <c r="P1079" s="167" t="s">
        <v>367</v>
      </c>
      <c r="Q1079" s="167" t="s">
        <v>368</v>
      </c>
      <c r="R1079" s="167" t="s">
        <v>369</v>
      </c>
      <c r="S1079" s="167" t="s">
        <v>370</v>
      </c>
      <c r="T1079" s="167" t="s">
        <v>371</v>
      </c>
      <c r="U1079" s="167" t="s">
        <v>372</v>
      </c>
      <c r="V1079" s="167" t="s">
        <v>373</v>
      </c>
      <c r="W1079" s="167" t="s">
        <v>374</v>
      </c>
      <c r="X1079" s="167" t="s">
        <v>375</v>
      </c>
      <c r="Y1079" s="168" t="s">
        <v>376</v>
      </c>
      <c r="Z1079" s="178" t="s">
        <v>377</v>
      </c>
      <c r="AA1079" s="179" t="s">
        <v>378</v>
      </c>
      <c r="AB1079" s="179" t="s">
        <v>379</v>
      </c>
      <c r="AC1079" s="179" t="s">
        <v>380</v>
      </c>
      <c r="AD1079" s="179" t="s">
        <v>381</v>
      </c>
      <c r="AE1079" s="179" t="s">
        <v>382</v>
      </c>
      <c r="AF1079" s="179" t="s">
        <v>383</v>
      </c>
      <c r="AG1079" s="179" t="s">
        <v>384</v>
      </c>
      <c r="AH1079" s="179" t="s">
        <v>385</v>
      </c>
      <c r="AI1079" s="180" t="s">
        <v>386</v>
      </c>
      <c r="AJ1079" s="674" t="s">
        <v>387</v>
      </c>
    </row>
    <row r="1080" spans="1:41">
      <c r="A1080" s="648"/>
      <c r="B1080" s="637"/>
      <c r="C1080" s="637"/>
      <c r="D1080" s="637"/>
      <c r="E1080" s="637"/>
      <c r="F1080" s="637"/>
      <c r="G1080" s="637"/>
      <c r="H1080" s="637"/>
      <c r="I1080" s="637"/>
      <c r="J1080" s="637"/>
      <c r="K1080" s="637"/>
      <c r="L1080" s="637"/>
      <c r="M1080" s="637"/>
      <c r="N1080" s="639"/>
      <c r="O1080" s="673"/>
      <c r="P1080" s="166">
        <f>YEAR($I$1)+1</f>
        <v>2011</v>
      </c>
      <c r="Q1080" s="166">
        <f>YEAR($I$1)+2</f>
        <v>2012</v>
      </c>
      <c r="R1080" s="166">
        <f>YEAR($I$1)+3</f>
        <v>2013</v>
      </c>
      <c r="S1080" s="166">
        <f>YEAR($I$1)+4</f>
        <v>2014</v>
      </c>
      <c r="T1080" s="166">
        <f>YEAR($I$1)+5</f>
        <v>2015</v>
      </c>
      <c r="U1080" s="166">
        <f>YEAR($I$1)+6</f>
        <v>2016</v>
      </c>
      <c r="V1080" s="166">
        <f>YEAR($I$1)+7</f>
        <v>2017</v>
      </c>
      <c r="W1080" s="166">
        <f>YEAR($I$1)+8</f>
        <v>2018</v>
      </c>
      <c r="X1080" s="166">
        <f>YEAR($I$1)+9</f>
        <v>2019</v>
      </c>
      <c r="Y1080" s="169">
        <f>YEAR($I$1)+10</f>
        <v>2020</v>
      </c>
      <c r="Z1080" s="174">
        <f>YEAR($I$1)+11</f>
        <v>2021</v>
      </c>
      <c r="AA1080" s="166">
        <f>YEAR($I$1)+12</f>
        <v>2022</v>
      </c>
      <c r="AB1080" s="166">
        <f>YEAR($I$1)+13</f>
        <v>2023</v>
      </c>
      <c r="AC1080" s="166">
        <f>YEAR($I$1)+14</f>
        <v>2024</v>
      </c>
      <c r="AD1080" s="166">
        <f>YEAR($I$1)+15</f>
        <v>2025</v>
      </c>
      <c r="AE1080" s="166">
        <f>YEAR($I$1)+16</f>
        <v>2026</v>
      </c>
      <c r="AF1080" s="166">
        <f>YEAR($I$1)+17</f>
        <v>2027</v>
      </c>
      <c r="AG1080" s="166">
        <f>YEAR($I$1)+18</f>
        <v>2028</v>
      </c>
      <c r="AH1080" s="166">
        <f>YEAR($I$1)+19</f>
        <v>2029</v>
      </c>
      <c r="AI1080" s="175">
        <f>YEAR($I$1)+20</f>
        <v>2030</v>
      </c>
      <c r="AJ1080" s="675"/>
    </row>
    <row r="1081" spans="1:41" hidden="1">
      <c r="A1081" s="623" t="str">
        <f>"Existing "&amp;A1075</f>
        <v>Existing Kitchen Cabinets</v>
      </c>
      <c r="B1081" s="624"/>
      <c r="C1081" s="624"/>
      <c r="D1081" s="624"/>
      <c r="E1081" s="624"/>
      <c r="F1081" s="624"/>
      <c r="G1081" s="170">
        <v>1</v>
      </c>
      <c r="H1081" s="154" t="s">
        <v>339</v>
      </c>
      <c r="I1081" s="155">
        <v>18700</v>
      </c>
      <c r="J1081" s="156">
        <f>G1081*I1081</f>
        <v>18700</v>
      </c>
      <c r="K1081" s="625" t="s">
        <v>390</v>
      </c>
      <c r="L1081" s="626"/>
      <c r="M1081" s="659" t="str">
        <f>IF(OR(ISERROR(B1077+B1076*(1-(Controls!$B$28))),(B1077+B1076*(1-(Controls!$B$28)))=0),"",IF((B1077+B1076*(1-(Controls!$B$28)))&lt;=StartInput!$F$25,"Replace","Evaluate"))</f>
        <v>Evaluate</v>
      </c>
      <c r="N1081" s="631" t="s">
        <v>205</v>
      </c>
      <c r="O1081" s="159">
        <f>IF($B$1078=0,J1081,0)</f>
        <v>0</v>
      </c>
      <c r="P1081" s="156">
        <f t="shared" ref="P1081:AI1081" si="314">IF(OR(($B$1078+YEAR($I$1))=P1080,($B$1076+$B$1078+YEAR($I$1))=P1080,($B$1076*2+$B$1078+YEAR($I$1))=P1080,($B$1076*3+$B$1078+YEAR($I$1))=P1080,($B$1076*4+$B$1078+YEAR($I$1))=P1080,($B$1076*5+$B$1078+YEAR($I$1))=P1080),$G$1081*$I$1081,0)</f>
        <v>0</v>
      </c>
      <c r="Q1081" s="156">
        <f t="shared" si="314"/>
        <v>0</v>
      </c>
      <c r="R1081" s="156">
        <f t="shared" si="314"/>
        <v>0</v>
      </c>
      <c r="S1081" s="156">
        <f t="shared" si="314"/>
        <v>0</v>
      </c>
      <c r="T1081" s="156">
        <f t="shared" si="314"/>
        <v>18700</v>
      </c>
      <c r="U1081" s="156">
        <f t="shared" si="314"/>
        <v>0</v>
      </c>
      <c r="V1081" s="156">
        <f t="shared" si="314"/>
        <v>0</v>
      </c>
      <c r="W1081" s="156">
        <f t="shared" si="314"/>
        <v>0</v>
      </c>
      <c r="X1081" s="156">
        <f t="shared" si="314"/>
        <v>0</v>
      </c>
      <c r="Y1081" s="156">
        <f t="shared" si="314"/>
        <v>0</v>
      </c>
      <c r="Z1081" s="156">
        <f t="shared" si="314"/>
        <v>0</v>
      </c>
      <c r="AA1081" s="156">
        <f t="shared" si="314"/>
        <v>0</v>
      </c>
      <c r="AB1081" s="156">
        <f t="shared" si="314"/>
        <v>0</v>
      </c>
      <c r="AC1081" s="156">
        <f t="shared" si="314"/>
        <v>0</v>
      </c>
      <c r="AD1081" s="156">
        <f t="shared" si="314"/>
        <v>0</v>
      </c>
      <c r="AE1081" s="156">
        <f t="shared" si="314"/>
        <v>0</v>
      </c>
      <c r="AF1081" s="156">
        <f t="shared" si="314"/>
        <v>18700</v>
      </c>
      <c r="AG1081" s="156">
        <f t="shared" si="314"/>
        <v>0</v>
      </c>
      <c r="AH1081" s="156">
        <f t="shared" si="314"/>
        <v>0</v>
      </c>
      <c r="AI1081" s="156">
        <f t="shared" si="314"/>
        <v>0</v>
      </c>
      <c r="AJ1081" s="156">
        <f>SUM(P1081:AI1081)</f>
        <v>37400</v>
      </c>
    </row>
    <row r="1082" spans="1:41">
      <c r="A1082" s="623" t="str">
        <f>"Standard "&amp;A1075</f>
        <v>Standard Kitchen Cabinets</v>
      </c>
      <c r="B1082" s="624"/>
      <c r="C1082" s="624"/>
      <c r="D1082" s="624"/>
      <c r="E1082" s="624"/>
      <c r="F1082" s="624"/>
      <c r="G1082" s="452">
        <v>1</v>
      </c>
      <c r="H1082" s="459" t="s">
        <v>339</v>
      </c>
      <c r="I1082" s="454">
        <v>18700</v>
      </c>
      <c r="J1082" s="156">
        <f>G1082*I1082</f>
        <v>18700</v>
      </c>
      <c r="K1082" s="627"/>
      <c r="L1082" s="628"/>
      <c r="M1082" s="660"/>
      <c r="N1082" s="632"/>
      <c r="O1082" s="159">
        <f>IF($B$1078=0,J1082,0)</f>
        <v>0</v>
      </c>
      <c r="P1082" s="156">
        <f t="shared" ref="P1082:AI1082" si="315">IF(OR(($B$1078+YEAR($I$1))=P1080,($B$1076+$B$1078+YEAR($I$1))=P1080,($B$1076*2+$B$1078+YEAR($I$1))=P1080,($B$1076*3+$B$1078+YEAR($I$1))=P1080,($B$1076*4+$B$1078+YEAR($I$1))=P1080,($B$1076*5+$B$1078+YEAR($I$1))=P1080),$G$1082*$I$1082,0)</f>
        <v>0</v>
      </c>
      <c r="Q1082" s="156">
        <f t="shared" si="315"/>
        <v>0</v>
      </c>
      <c r="R1082" s="156">
        <f t="shared" si="315"/>
        <v>0</v>
      </c>
      <c r="S1082" s="156">
        <f t="shared" si="315"/>
        <v>0</v>
      </c>
      <c r="T1082" s="156">
        <f t="shared" si="315"/>
        <v>18700</v>
      </c>
      <c r="U1082" s="156">
        <f t="shared" si="315"/>
        <v>0</v>
      </c>
      <c r="V1082" s="156">
        <f t="shared" si="315"/>
        <v>0</v>
      </c>
      <c r="W1082" s="156">
        <f t="shared" si="315"/>
        <v>0</v>
      </c>
      <c r="X1082" s="156">
        <f t="shared" si="315"/>
        <v>0</v>
      </c>
      <c r="Y1082" s="156">
        <f t="shared" si="315"/>
        <v>0</v>
      </c>
      <c r="Z1082" s="156">
        <f t="shared" si="315"/>
        <v>0</v>
      </c>
      <c r="AA1082" s="156">
        <f t="shared" si="315"/>
        <v>0</v>
      </c>
      <c r="AB1082" s="156">
        <f t="shared" si="315"/>
        <v>0</v>
      </c>
      <c r="AC1082" s="156">
        <f t="shared" si="315"/>
        <v>0</v>
      </c>
      <c r="AD1082" s="156">
        <f t="shared" si="315"/>
        <v>0</v>
      </c>
      <c r="AE1082" s="156">
        <f t="shared" si="315"/>
        <v>0</v>
      </c>
      <c r="AF1082" s="156">
        <f t="shared" si="315"/>
        <v>18700</v>
      </c>
      <c r="AG1082" s="156">
        <f t="shared" si="315"/>
        <v>0</v>
      </c>
      <c r="AH1082" s="156">
        <f t="shared" si="315"/>
        <v>0</v>
      </c>
      <c r="AI1082" s="156">
        <f t="shared" si="315"/>
        <v>0</v>
      </c>
      <c r="AJ1082" s="156">
        <f>SUM(P1082:AI1082)</f>
        <v>37400</v>
      </c>
      <c r="AK1082" s="148" t="s">
        <v>391</v>
      </c>
    </row>
    <row r="1083" spans="1:41" ht="14.45" thickBot="1">
      <c r="A1083" s="634" t="str">
        <f>"Green Replacement "&amp;A1075</f>
        <v>Green Replacement Kitchen Cabinets</v>
      </c>
      <c r="B1083" s="635"/>
      <c r="C1083" s="635"/>
      <c r="D1083" s="635"/>
      <c r="E1083" s="635"/>
      <c r="F1083" s="635"/>
      <c r="G1083" s="202">
        <f>G1082</f>
        <v>1</v>
      </c>
      <c r="H1083" s="204" t="str">
        <f>H1082</f>
        <v>LUMP SUM</v>
      </c>
      <c r="I1083" s="455">
        <v>19900</v>
      </c>
      <c r="J1083" s="161">
        <f>G1083*I1083</f>
        <v>19900</v>
      </c>
      <c r="K1083" s="629"/>
      <c r="L1083" s="630"/>
      <c r="M1083" s="661"/>
      <c r="N1083" s="633"/>
      <c r="O1083" s="159">
        <f>IF($B$1078=0,J1083,0)</f>
        <v>0</v>
      </c>
      <c r="P1083" s="156">
        <f t="shared" ref="P1083:AI1083" si="316">IF(OR(($B$1078+YEAR($I$1))=P1080,($B$1076+$B$1078+YEAR($I$1))=P1080,($B$1076*2+$B$1078+YEAR($I$1))=P1080,($B$1076*3+$B$1078+YEAR($I$1))=P1080,($B$1076*4+$B$1078+YEAR($I$1))=P1080,($B$1076*5+$B$1078+YEAR($I$1))=P1080),$G$1083*$I$1083,0)</f>
        <v>0</v>
      </c>
      <c r="Q1083" s="156">
        <f t="shared" si="316"/>
        <v>0</v>
      </c>
      <c r="R1083" s="156">
        <f t="shared" si="316"/>
        <v>0</v>
      </c>
      <c r="S1083" s="156">
        <f t="shared" si="316"/>
        <v>0</v>
      </c>
      <c r="T1083" s="156">
        <f t="shared" si="316"/>
        <v>19900</v>
      </c>
      <c r="U1083" s="156">
        <f t="shared" si="316"/>
        <v>0</v>
      </c>
      <c r="V1083" s="156">
        <f t="shared" si="316"/>
        <v>0</v>
      </c>
      <c r="W1083" s="156">
        <f t="shared" si="316"/>
        <v>0</v>
      </c>
      <c r="X1083" s="156">
        <f t="shared" si="316"/>
        <v>0</v>
      </c>
      <c r="Y1083" s="156">
        <f t="shared" si="316"/>
        <v>0</v>
      </c>
      <c r="Z1083" s="156">
        <f t="shared" si="316"/>
        <v>0</v>
      </c>
      <c r="AA1083" s="156">
        <f t="shared" si="316"/>
        <v>0</v>
      </c>
      <c r="AB1083" s="156">
        <f t="shared" si="316"/>
        <v>0</v>
      </c>
      <c r="AC1083" s="156">
        <f t="shared" si="316"/>
        <v>0</v>
      </c>
      <c r="AD1083" s="156">
        <f t="shared" si="316"/>
        <v>0</v>
      </c>
      <c r="AE1083" s="156">
        <f t="shared" si="316"/>
        <v>0</v>
      </c>
      <c r="AF1083" s="156">
        <f t="shared" si="316"/>
        <v>19900</v>
      </c>
      <c r="AG1083" s="156">
        <f t="shared" si="316"/>
        <v>0</v>
      </c>
      <c r="AH1083" s="156">
        <f t="shared" si="316"/>
        <v>0</v>
      </c>
      <c r="AI1083" s="156">
        <f t="shared" si="316"/>
        <v>0</v>
      </c>
      <c r="AJ1083" s="156">
        <f>SUM(P1083:AI1083)</f>
        <v>39800</v>
      </c>
      <c r="AK1083" s="183">
        <f>IF((AJ1083-AJ1082)&lt;0,0,(AJ1083-AJ1082))</f>
        <v>2400</v>
      </c>
      <c r="AL1083" s="183"/>
      <c r="AM1083" s="183"/>
      <c r="AN1083" s="183"/>
      <c r="AO1083" s="183"/>
    </row>
    <row r="1084" spans="1:41" ht="13.15" customHeight="1" thickBot="1"/>
    <row r="1085" spans="1:41" ht="14.45" thickBot="1">
      <c r="A1085" s="640" t="s">
        <v>530</v>
      </c>
      <c r="B1085" s="641"/>
      <c r="C1085" s="641"/>
      <c r="D1085" s="641"/>
      <c r="E1085" s="641"/>
      <c r="F1085" s="641"/>
      <c r="G1085" s="641"/>
      <c r="H1085" s="641"/>
      <c r="I1085" s="641"/>
      <c r="J1085" s="641"/>
      <c r="K1085" s="641"/>
      <c r="L1085" s="641"/>
      <c r="M1085" s="641"/>
      <c r="N1085" s="642"/>
    </row>
    <row r="1086" spans="1:41" ht="15">
      <c r="A1086" s="164" t="s">
        <v>351</v>
      </c>
      <c r="B1086" s="450">
        <v>13</v>
      </c>
      <c r="C1086" s="165"/>
      <c r="D1086" s="662" t="s">
        <v>272</v>
      </c>
      <c r="E1086" s="663"/>
      <c r="F1086" s="649"/>
      <c r="G1086" s="650"/>
      <c r="H1086" s="650"/>
      <c r="I1086" s="650"/>
      <c r="J1086" s="650"/>
      <c r="K1086" s="650"/>
      <c r="L1086" s="650"/>
      <c r="M1086" s="650"/>
      <c r="N1086" s="651"/>
    </row>
    <row r="1087" spans="1:41" ht="15.6" thickBot="1">
      <c r="A1087" s="163" t="s">
        <v>353</v>
      </c>
      <c r="B1087" s="451">
        <v>2003</v>
      </c>
      <c r="C1087" s="162"/>
      <c r="D1087" s="664"/>
      <c r="E1087" s="665"/>
      <c r="F1087" s="652"/>
      <c r="G1087" s="653"/>
      <c r="H1087" s="653"/>
      <c r="I1087" s="653"/>
      <c r="J1087" s="653"/>
      <c r="K1087" s="653"/>
      <c r="L1087" s="653"/>
      <c r="M1087" s="653"/>
      <c r="N1087" s="654"/>
    </row>
    <row r="1088" spans="1:41" ht="15.6" thickBot="1">
      <c r="A1088" s="171" t="s">
        <v>355</v>
      </c>
      <c r="B1088" s="172">
        <f>IF(B1086-((YEAR(I1))-B1087)&gt;0,(B1086-((YEAR(I1))-B1087)),0)</f>
        <v>6</v>
      </c>
      <c r="C1088" s="173"/>
      <c r="D1088" s="666"/>
      <c r="E1088" s="667"/>
      <c r="F1088" s="643"/>
      <c r="G1088" s="644"/>
      <c r="H1088" s="644"/>
      <c r="I1088" s="644"/>
      <c r="J1088" s="644"/>
      <c r="K1088" s="644"/>
      <c r="L1088" s="644"/>
      <c r="M1088" s="644"/>
      <c r="N1088" s="645"/>
      <c r="O1088" s="640" t="str">
        <f>A1085</f>
        <v>Ranges</v>
      </c>
      <c r="P1088" s="641"/>
      <c r="Q1088" s="641"/>
      <c r="R1088" s="641"/>
      <c r="S1088" s="641"/>
      <c r="T1088" s="641"/>
      <c r="U1088" s="641"/>
      <c r="V1088" s="641"/>
      <c r="W1088" s="641"/>
      <c r="X1088" s="641"/>
      <c r="Y1088" s="642"/>
      <c r="Z1088" s="640" t="str">
        <f>A1085</f>
        <v>Ranges</v>
      </c>
      <c r="AA1088" s="641"/>
      <c r="AB1088" s="641"/>
      <c r="AC1088" s="641"/>
      <c r="AD1088" s="641"/>
      <c r="AE1088" s="641"/>
      <c r="AF1088" s="641"/>
      <c r="AG1088" s="641"/>
      <c r="AH1088" s="641"/>
      <c r="AI1088" s="641"/>
      <c r="AJ1088" s="642"/>
    </row>
    <row r="1089" spans="1:41">
      <c r="A1089" s="646" t="s">
        <v>357</v>
      </c>
      <c r="B1089" s="647"/>
      <c r="C1089" s="647"/>
      <c r="D1089" s="636"/>
      <c r="E1089" s="636"/>
      <c r="F1089" s="636"/>
      <c r="G1089" s="636" t="s">
        <v>358</v>
      </c>
      <c r="H1089" s="636" t="s">
        <v>359</v>
      </c>
      <c r="I1089" s="636" t="s">
        <v>360</v>
      </c>
      <c r="J1089" s="636" t="s">
        <v>361</v>
      </c>
      <c r="K1089" s="636" t="s">
        <v>362</v>
      </c>
      <c r="L1089" s="636" t="s">
        <v>363</v>
      </c>
      <c r="M1089" s="636" t="s">
        <v>364</v>
      </c>
      <c r="N1089" s="638" t="s">
        <v>365</v>
      </c>
      <c r="O1089" s="672" t="s">
        <v>366</v>
      </c>
      <c r="P1089" s="167" t="s">
        <v>367</v>
      </c>
      <c r="Q1089" s="167" t="s">
        <v>368</v>
      </c>
      <c r="R1089" s="167" t="s">
        <v>369</v>
      </c>
      <c r="S1089" s="167" t="s">
        <v>370</v>
      </c>
      <c r="T1089" s="167" t="s">
        <v>371</v>
      </c>
      <c r="U1089" s="167" t="s">
        <v>372</v>
      </c>
      <c r="V1089" s="167" t="s">
        <v>373</v>
      </c>
      <c r="W1089" s="167" t="s">
        <v>374</v>
      </c>
      <c r="X1089" s="167" t="s">
        <v>375</v>
      </c>
      <c r="Y1089" s="168" t="s">
        <v>376</v>
      </c>
      <c r="Z1089" s="178" t="s">
        <v>377</v>
      </c>
      <c r="AA1089" s="179" t="s">
        <v>378</v>
      </c>
      <c r="AB1089" s="179" t="s">
        <v>379</v>
      </c>
      <c r="AC1089" s="179" t="s">
        <v>380</v>
      </c>
      <c r="AD1089" s="179" t="s">
        <v>381</v>
      </c>
      <c r="AE1089" s="179" t="s">
        <v>382</v>
      </c>
      <c r="AF1089" s="179" t="s">
        <v>383</v>
      </c>
      <c r="AG1089" s="179" t="s">
        <v>384</v>
      </c>
      <c r="AH1089" s="179" t="s">
        <v>385</v>
      </c>
      <c r="AI1089" s="180" t="s">
        <v>386</v>
      </c>
      <c r="AJ1089" s="674" t="s">
        <v>387</v>
      </c>
    </row>
    <row r="1090" spans="1:41">
      <c r="A1090" s="648"/>
      <c r="B1090" s="637"/>
      <c r="C1090" s="637"/>
      <c r="D1090" s="637"/>
      <c r="E1090" s="637"/>
      <c r="F1090" s="637"/>
      <c r="G1090" s="637"/>
      <c r="H1090" s="637"/>
      <c r="I1090" s="637"/>
      <c r="J1090" s="637"/>
      <c r="K1090" s="637"/>
      <c r="L1090" s="637"/>
      <c r="M1090" s="637"/>
      <c r="N1090" s="639"/>
      <c r="O1090" s="673"/>
      <c r="P1090" s="166">
        <f>YEAR($I$1)+1</f>
        <v>2011</v>
      </c>
      <c r="Q1090" s="166">
        <f>YEAR($I$1)+2</f>
        <v>2012</v>
      </c>
      <c r="R1090" s="166">
        <f>YEAR($I$1)+3</f>
        <v>2013</v>
      </c>
      <c r="S1090" s="166">
        <f>YEAR($I$1)+4</f>
        <v>2014</v>
      </c>
      <c r="T1090" s="166">
        <f>YEAR($I$1)+5</f>
        <v>2015</v>
      </c>
      <c r="U1090" s="166">
        <f>YEAR($I$1)+6</f>
        <v>2016</v>
      </c>
      <c r="V1090" s="166">
        <f>YEAR($I$1)+7</f>
        <v>2017</v>
      </c>
      <c r="W1090" s="166">
        <f>YEAR($I$1)+8</f>
        <v>2018</v>
      </c>
      <c r="X1090" s="166">
        <f>YEAR($I$1)+9</f>
        <v>2019</v>
      </c>
      <c r="Y1090" s="169">
        <f>YEAR($I$1)+10</f>
        <v>2020</v>
      </c>
      <c r="Z1090" s="174">
        <f>YEAR($I$1)+11</f>
        <v>2021</v>
      </c>
      <c r="AA1090" s="166">
        <f>YEAR($I$1)+12</f>
        <v>2022</v>
      </c>
      <c r="AB1090" s="166">
        <f>YEAR($I$1)+13</f>
        <v>2023</v>
      </c>
      <c r="AC1090" s="166">
        <f>YEAR($I$1)+14</f>
        <v>2024</v>
      </c>
      <c r="AD1090" s="166">
        <f>YEAR($I$1)+15</f>
        <v>2025</v>
      </c>
      <c r="AE1090" s="166">
        <f>YEAR($I$1)+16</f>
        <v>2026</v>
      </c>
      <c r="AF1090" s="166">
        <f>YEAR($I$1)+17</f>
        <v>2027</v>
      </c>
      <c r="AG1090" s="166">
        <f>YEAR($I$1)+18</f>
        <v>2028</v>
      </c>
      <c r="AH1090" s="166">
        <f>YEAR($I$1)+19</f>
        <v>2029</v>
      </c>
      <c r="AI1090" s="175">
        <f>YEAR($I$1)+20</f>
        <v>2030</v>
      </c>
      <c r="AJ1090" s="675"/>
    </row>
    <row r="1091" spans="1:41" hidden="1">
      <c r="A1091" s="623" t="str">
        <f>"Existing "&amp;A1085</f>
        <v>Existing Ranges</v>
      </c>
      <c r="B1091" s="624"/>
      <c r="C1091" s="624"/>
      <c r="D1091" s="624"/>
      <c r="E1091" s="624"/>
      <c r="F1091" s="624"/>
      <c r="G1091" s="170">
        <v>200</v>
      </c>
      <c r="H1091" s="154" t="s">
        <v>339</v>
      </c>
      <c r="I1091" s="155">
        <v>450</v>
      </c>
      <c r="J1091" s="156">
        <f>G1091*I1091</f>
        <v>90000</v>
      </c>
      <c r="K1091" s="625" t="s">
        <v>390</v>
      </c>
      <c r="L1091" s="626"/>
      <c r="M1091" s="659" t="str">
        <f>IF(OR(ISERROR(B1087+B1086*(1-(Controls!$B$28))),(B1087+B1086*(1-(Controls!$B$28)))=0),"",IF((B1087+B1086*(1-(Controls!$B$28)))&lt;=StartInput!$F$25,"Replace","Evaluate"))</f>
        <v>Evaluate</v>
      </c>
      <c r="N1091" s="631" t="s">
        <v>205</v>
      </c>
      <c r="O1091" s="159">
        <f>IF($B$1088=0,J1091,0)</f>
        <v>0</v>
      </c>
      <c r="P1091" s="156">
        <f t="shared" ref="P1091:AI1091" si="317">IF(OR(($B$1088+YEAR($I$1))=P1090,($B$1086+$B$1088+YEAR($I$1))=P1090,($B$1086*2+$B$1088+YEAR($I$1))=P1090,($B$1086*3+$B$1088+YEAR($I$1))=P1090,($B$1086*4+$B$1088+YEAR($I$1))=P1090,($B$1086*5+$B$1088+YEAR($I$1))=P1090),$G$1091*$I$1091,0)</f>
        <v>0</v>
      </c>
      <c r="Q1091" s="156">
        <f t="shared" si="317"/>
        <v>0</v>
      </c>
      <c r="R1091" s="156">
        <f t="shared" si="317"/>
        <v>0</v>
      </c>
      <c r="S1091" s="156">
        <f t="shared" si="317"/>
        <v>0</v>
      </c>
      <c r="T1091" s="156">
        <f t="shared" si="317"/>
        <v>0</v>
      </c>
      <c r="U1091" s="156">
        <f t="shared" si="317"/>
        <v>90000</v>
      </c>
      <c r="V1091" s="156">
        <f t="shared" si="317"/>
        <v>0</v>
      </c>
      <c r="W1091" s="156">
        <f t="shared" si="317"/>
        <v>0</v>
      </c>
      <c r="X1091" s="156">
        <f t="shared" si="317"/>
        <v>0</v>
      </c>
      <c r="Y1091" s="156">
        <f t="shared" si="317"/>
        <v>0</v>
      </c>
      <c r="Z1091" s="156">
        <f t="shared" si="317"/>
        <v>0</v>
      </c>
      <c r="AA1091" s="156">
        <f t="shared" si="317"/>
        <v>0</v>
      </c>
      <c r="AB1091" s="156">
        <f t="shared" si="317"/>
        <v>0</v>
      </c>
      <c r="AC1091" s="156">
        <f t="shared" si="317"/>
        <v>0</v>
      </c>
      <c r="AD1091" s="156">
        <f t="shared" si="317"/>
        <v>0</v>
      </c>
      <c r="AE1091" s="156">
        <f t="shared" si="317"/>
        <v>0</v>
      </c>
      <c r="AF1091" s="156">
        <f t="shared" si="317"/>
        <v>0</v>
      </c>
      <c r="AG1091" s="156">
        <f t="shared" si="317"/>
        <v>0</v>
      </c>
      <c r="AH1091" s="156">
        <f t="shared" si="317"/>
        <v>90000</v>
      </c>
      <c r="AI1091" s="156">
        <f t="shared" si="317"/>
        <v>0</v>
      </c>
      <c r="AJ1091" s="156">
        <f>SUM(P1091:AI1091)</f>
        <v>180000</v>
      </c>
    </row>
    <row r="1092" spans="1:41">
      <c r="A1092" s="623" t="str">
        <f>"Standard "&amp;A1085</f>
        <v>Standard Ranges</v>
      </c>
      <c r="B1092" s="624"/>
      <c r="C1092" s="624"/>
      <c r="D1092" s="624"/>
      <c r="E1092" s="624"/>
      <c r="F1092" s="624"/>
      <c r="G1092" s="452">
        <v>200</v>
      </c>
      <c r="H1092" s="459" t="s">
        <v>339</v>
      </c>
      <c r="I1092" s="454">
        <v>450</v>
      </c>
      <c r="J1092" s="156">
        <f>G1092*I1092</f>
        <v>90000</v>
      </c>
      <c r="K1092" s="627"/>
      <c r="L1092" s="628"/>
      <c r="M1092" s="660"/>
      <c r="N1092" s="632"/>
      <c r="O1092" s="159">
        <f>IF($B$1088=0,J1092,0)</f>
        <v>0</v>
      </c>
      <c r="P1092" s="156">
        <f t="shared" ref="P1092:AI1092" si="318">IF(OR(($B$1088+YEAR($I$1))=P1090,($B$1086+$B$1088+YEAR($I$1))=P1090,($B$1086*2+$B$1088+YEAR($I$1))=P1090,($B$1086*3+$B$1088+YEAR($I$1))=P1090,($B$1086*4+$B$1088+YEAR($I$1))=P1090,($B$1086*5+$B$1088+YEAR($I$1))=P1090),$G$1092*$I$1092,0)</f>
        <v>0</v>
      </c>
      <c r="Q1092" s="156">
        <f t="shared" si="318"/>
        <v>0</v>
      </c>
      <c r="R1092" s="156">
        <f t="shared" si="318"/>
        <v>0</v>
      </c>
      <c r="S1092" s="156">
        <f t="shared" si="318"/>
        <v>0</v>
      </c>
      <c r="T1092" s="156">
        <f t="shared" si="318"/>
        <v>0</v>
      </c>
      <c r="U1092" s="156">
        <f t="shared" si="318"/>
        <v>90000</v>
      </c>
      <c r="V1092" s="156">
        <f t="shared" si="318"/>
        <v>0</v>
      </c>
      <c r="W1092" s="156">
        <f t="shared" si="318"/>
        <v>0</v>
      </c>
      <c r="X1092" s="156">
        <f t="shared" si="318"/>
        <v>0</v>
      </c>
      <c r="Y1092" s="156">
        <f t="shared" si="318"/>
        <v>0</v>
      </c>
      <c r="Z1092" s="156">
        <f t="shared" si="318"/>
        <v>0</v>
      </c>
      <c r="AA1092" s="156">
        <f t="shared" si="318"/>
        <v>0</v>
      </c>
      <c r="AB1092" s="156">
        <f t="shared" si="318"/>
        <v>0</v>
      </c>
      <c r="AC1092" s="156">
        <f t="shared" si="318"/>
        <v>0</v>
      </c>
      <c r="AD1092" s="156">
        <f t="shared" si="318"/>
        <v>0</v>
      </c>
      <c r="AE1092" s="156">
        <f t="shared" si="318"/>
        <v>0</v>
      </c>
      <c r="AF1092" s="156">
        <f t="shared" si="318"/>
        <v>0</v>
      </c>
      <c r="AG1092" s="156">
        <f t="shared" si="318"/>
        <v>0</v>
      </c>
      <c r="AH1092" s="156">
        <f t="shared" si="318"/>
        <v>90000</v>
      </c>
      <c r="AI1092" s="156">
        <f t="shared" si="318"/>
        <v>0</v>
      </c>
      <c r="AJ1092" s="156">
        <f>SUM(P1092:AI1092)</f>
        <v>180000</v>
      </c>
      <c r="AK1092" s="148" t="s">
        <v>391</v>
      </c>
    </row>
    <row r="1093" spans="1:41" ht="14.45" thickBot="1">
      <c r="A1093" s="634" t="str">
        <f>"Green Replacement "&amp;A1085</f>
        <v>Green Replacement Ranges</v>
      </c>
      <c r="B1093" s="635"/>
      <c r="C1093" s="635"/>
      <c r="D1093" s="635"/>
      <c r="E1093" s="635"/>
      <c r="F1093" s="635"/>
      <c r="G1093" s="202">
        <f>G1092</f>
        <v>200</v>
      </c>
      <c r="H1093" s="204" t="str">
        <f>H1092</f>
        <v>LUMP SUM</v>
      </c>
      <c r="I1093" s="455">
        <v>450</v>
      </c>
      <c r="J1093" s="161">
        <f>G1093*I1093</f>
        <v>90000</v>
      </c>
      <c r="K1093" s="629"/>
      <c r="L1093" s="630"/>
      <c r="M1093" s="661"/>
      <c r="N1093" s="633"/>
      <c r="O1093" s="159">
        <f>IF($B$1088=0,J1093,0)</f>
        <v>0</v>
      </c>
      <c r="P1093" s="156">
        <f t="shared" ref="P1093:AI1093" si="319">IF(OR(($B$1088+YEAR($I$1))=P1090,($B$1086+$B$1088+YEAR($I$1))=P1090,($B$1086*2+$B$1088+YEAR($I$1))=P1090,($B$1086*3+$B$1088+YEAR($I$1))=P1090,($B$1086*4+$B$1088+YEAR($I$1))=P1090,($B$1086*5+$B$1088+YEAR($I$1))=P1090),$G$1093*$I$1093,0)</f>
        <v>0</v>
      </c>
      <c r="Q1093" s="156">
        <f t="shared" si="319"/>
        <v>0</v>
      </c>
      <c r="R1093" s="156">
        <f t="shared" si="319"/>
        <v>0</v>
      </c>
      <c r="S1093" s="156">
        <f t="shared" si="319"/>
        <v>0</v>
      </c>
      <c r="T1093" s="156">
        <f t="shared" si="319"/>
        <v>0</v>
      </c>
      <c r="U1093" s="156">
        <f t="shared" si="319"/>
        <v>90000</v>
      </c>
      <c r="V1093" s="156">
        <f t="shared" si="319"/>
        <v>0</v>
      </c>
      <c r="W1093" s="156">
        <f t="shared" si="319"/>
        <v>0</v>
      </c>
      <c r="X1093" s="156">
        <f t="shared" si="319"/>
        <v>0</v>
      </c>
      <c r="Y1093" s="156">
        <f t="shared" si="319"/>
        <v>0</v>
      </c>
      <c r="Z1093" s="156">
        <f t="shared" si="319"/>
        <v>0</v>
      </c>
      <c r="AA1093" s="156">
        <f t="shared" si="319"/>
        <v>0</v>
      </c>
      <c r="AB1093" s="156">
        <f t="shared" si="319"/>
        <v>0</v>
      </c>
      <c r="AC1093" s="156">
        <f t="shared" si="319"/>
        <v>0</v>
      </c>
      <c r="AD1093" s="156">
        <f t="shared" si="319"/>
        <v>0</v>
      </c>
      <c r="AE1093" s="156">
        <f t="shared" si="319"/>
        <v>0</v>
      </c>
      <c r="AF1093" s="156">
        <f t="shared" si="319"/>
        <v>0</v>
      </c>
      <c r="AG1093" s="156">
        <f t="shared" si="319"/>
        <v>0</v>
      </c>
      <c r="AH1093" s="156">
        <f t="shared" si="319"/>
        <v>90000</v>
      </c>
      <c r="AI1093" s="156">
        <f t="shared" si="319"/>
        <v>0</v>
      </c>
      <c r="AJ1093" s="156">
        <f>SUM(P1093:AI1093)</f>
        <v>180000</v>
      </c>
      <c r="AK1093" s="183">
        <f>IF((AJ1093-AJ1092)&lt;0,0,(AJ1093-AJ1092))</f>
        <v>0</v>
      </c>
      <c r="AL1093" s="183"/>
      <c r="AM1093" s="183"/>
      <c r="AN1093" s="183"/>
      <c r="AO1093" s="183"/>
    </row>
    <row r="1094" spans="1:41" ht="13.15" customHeight="1" thickBot="1"/>
    <row r="1095" spans="1:41" ht="14.45" thickBot="1">
      <c r="A1095" s="640" t="s">
        <v>531</v>
      </c>
      <c r="B1095" s="641"/>
      <c r="C1095" s="641"/>
      <c r="D1095" s="641"/>
      <c r="E1095" s="641"/>
      <c r="F1095" s="641"/>
      <c r="G1095" s="641"/>
      <c r="H1095" s="641"/>
      <c r="I1095" s="641"/>
      <c r="J1095" s="641"/>
      <c r="K1095" s="641"/>
      <c r="L1095" s="641"/>
      <c r="M1095" s="641"/>
      <c r="N1095" s="642"/>
    </row>
    <row r="1096" spans="1:41" ht="15">
      <c r="A1096" s="164" t="s">
        <v>351</v>
      </c>
      <c r="B1096" s="450">
        <v>14</v>
      </c>
      <c r="C1096" s="165"/>
      <c r="D1096" s="662" t="s">
        <v>272</v>
      </c>
      <c r="E1096" s="663"/>
      <c r="F1096" s="649"/>
      <c r="G1096" s="650"/>
      <c r="H1096" s="650"/>
      <c r="I1096" s="650"/>
      <c r="J1096" s="650"/>
      <c r="K1096" s="650"/>
      <c r="L1096" s="650"/>
      <c r="M1096" s="650"/>
      <c r="N1096" s="651"/>
    </row>
    <row r="1097" spans="1:41" ht="15.6" thickBot="1">
      <c r="A1097" s="163" t="s">
        <v>353</v>
      </c>
      <c r="B1097" s="451">
        <v>2003</v>
      </c>
      <c r="C1097" s="162"/>
      <c r="D1097" s="664"/>
      <c r="E1097" s="665"/>
      <c r="F1097" s="652"/>
      <c r="G1097" s="653"/>
      <c r="H1097" s="653"/>
      <c r="I1097" s="653"/>
      <c r="J1097" s="653"/>
      <c r="K1097" s="653"/>
      <c r="L1097" s="653"/>
      <c r="M1097" s="653"/>
      <c r="N1097" s="654"/>
    </row>
    <row r="1098" spans="1:41" ht="15.6" thickBot="1">
      <c r="A1098" s="171" t="s">
        <v>355</v>
      </c>
      <c r="B1098" s="172">
        <f>IF(B1096-((YEAR(I1))-B1097)&gt;0,(B1096-((YEAR(I1))-B1097)),0)</f>
        <v>7</v>
      </c>
      <c r="C1098" s="173"/>
      <c r="D1098" s="666"/>
      <c r="E1098" s="667"/>
      <c r="F1098" s="643"/>
      <c r="G1098" s="644"/>
      <c r="H1098" s="644"/>
      <c r="I1098" s="644"/>
      <c r="J1098" s="644"/>
      <c r="K1098" s="644"/>
      <c r="L1098" s="644"/>
      <c r="M1098" s="644"/>
      <c r="N1098" s="645"/>
      <c r="O1098" s="640" t="str">
        <f>A1095</f>
        <v>Range Hoods</v>
      </c>
      <c r="P1098" s="641"/>
      <c r="Q1098" s="641"/>
      <c r="R1098" s="641"/>
      <c r="S1098" s="641"/>
      <c r="T1098" s="641"/>
      <c r="U1098" s="641"/>
      <c r="V1098" s="641"/>
      <c r="W1098" s="641"/>
      <c r="X1098" s="641"/>
      <c r="Y1098" s="642"/>
      <c r="Z1098" s="640" t="str">
        <f>A1095</f>
        <v>Range Hoods</v>
      </c>
      <c r="AA1098" s="641"/>
      <c r="AB1098" s="641"/>
      <c r="AC1098" s="641"/>
      <c r="AD1098" s="641"/>
      <c r="AE1098" s="641"/>
      <c r="AF1098" s="641"/>
      <c r="AG1098" s="641"/>
      <c r="AH1098" s="641"/>
      <c r="AI1098" s="641"/>
      <c r="AJ1098" s="642"/>
    </row>
    <row r="1099" spans="1:41">
      <c r="A1099" s="646" t="s">
        <v>357</v>
      </c>
      <c r="B1099" s="647"/>
      <c r="C1099" s="647"/>
      <c r="D1099" s="636"/>
      <c r="E1099" s="636"/>
      <c r="F1099" s="636"/>
      <c r="G1099" s="636" t="s">
        <v>358</v>
      </c>
      <c r="H1099" s="636" t="s">
        <v>359</v>
      </c>
      <c r="I1099" s="636" t="s">
        <v>360</v>
      </c>
      <c r="J1099" s="636" t="s">
        <v>361</v>
      </c>
      <c r="K1099" s="636" t="s">
        <v>362</v>
      </c>
      <c r="L1099" s="636" t="s">
        <v>363</v>
      </c>
      <c r="M1099" s="636" t="s">
        <v>364</v>
      </c>
      <c r="N1099" s="638" t="s">
        <v>365</v>
      </c>
      <c r="O1099" s="672" t="s">
        <v>366</v>
      </c>
      <c r="P1099" s="167" t="s">
        <v>367</v>
      </c>
      <c r="Q1099" s="167" t="s">
        <v>368</v>
      </c>
      <c r="R1099" s="167" t="s">
        <v>369</v>
      </c>
      <c r="S1099" s="167" t="s">
        <v>370</v>
      </c>
      <c r="T1099" s="167" t="s">
        <v>371</v>
      </c>
      <c r="U1099" s="167" t="s">
        <v>372</v>
      </c>
      <c r="V1099" s="167" t="s">
        <v>373</v>
      </c>
      <c r="W1099" s="167" t="s">
        <v>374</v>
      </c>
      <c r="X1099" s="167" t="s">
        <v>375</v>
      </c>
      <c r="Y1099" s="168" t="s">
        <v>376</v>
      </c>
      <c r="Z1099" s="178" t="s">
        <v>377</v>
      </c>
      <c r="AA1099" s="179" t="s">
        <v>378</v>
      </c>
      <c r="AB1099" s="179" t="s">
        <v>379</v>
      </c>
      <c r="AC1099" s="179" t="s">
        <v>380</v>
      </c>
      <c r="AD1099" s="179" t="s">
        <v>381</v>
      </c>
      <c r="AE1099" s="179" t="s">
        <v>382</v>
      </c>
      <c r="AF1099" s="179" t="s">
        <v>383</v>
      </c>
      <c r="AG1099" s="179" t="s">
        <v>384</v>
      </c>
      <c r="AH1099" s="179" t="s">
        <v>385</v>
      </c>
      <c r="AI1099" s="180" t="s">
        <v>386</v>
      </c>
      <c r="AJ1099" s="674" t="s">
        <v>387</v>
      </c>
    </row>
    <row r="1100" spans="1:41">
      <c r="A1100" s="648"/>
      <c r="B1100" s="637"/>
      <c r="C1100" s="637"/>
      <c r="D1100" s="637"/>
      <c r="E1100" s="637"/>
      <c r="F1100" s="637"/>
      <c r="G1100" s="637"/>
      <c r="H1100" s="637"/>
      <c r="I1100" s="637"/>
      <c r="J1100" s="637"/>
      <c r="K1100" s="637"/>
      <c r="L1100" s="637"/>
      <c r="M1100" s="637"/>
      <c r="N1100" s="639"/>
      <c r="O1100" s="673"/>
      <c r="P1100" s="166">
        <f>YEAR($I$1)+1</f>
        <v>2011</v>
      </c>
      <c r="Q1100" s="166">
        <f>YEAR($I$1)+2</f>
        <v>2012</v>
      </c>
      <c r="R1100" s="166">
        <f>YEAR($I$1)+3</f>
        <v>2013</v>
      </c>
      <c r="S1100" s="166">
        <f>YEAR($I$1)+4</f>
        <v>2014</v>
      </c>
      <c r="T1100" s="166">
        <f>YEAR($I$1)+5</f>
        <v>2015</v>
      </c>
      <c r="U1100" s="166">
        <f>YEAR($I$1)+6</f>
        <v>2016</v>
      </c>
      <c r="V1100" s="166">
        <f>YEAR($I$1)+7</f>
        <v>2017</v>
      </c>
      <c r="W1100" s="166">
        <f>YEAR($I$1)+8</f>
        <v>2018</v>
      </c>
      <c r="X1100" s="166">
        <f>YEAR($I$1)+9</f>
        <v>2019</v>
      </c>
      <c r="Y1100" s="169">
        <f>YEAR($I$1)+10</f>
        <v>2020</v>
      </c>
      <c r="Z1100" s="174">
        <f>YEAR($I$1)+11</f>
        <v>2021</v>
      </c>
      <c r="AA1100" s="166">
        <f>YEAR($I$1)+12</f>
        <v>2022</v>
      </c>
      <c r="AB1100" s="166">
        <f>YEAR($I$1)+13</f>
        <v>2023</v>
      </c>
      <c r="AC1100" s="166">
        <f>YEAR($I$1)+14</f>
        <v>2024</v>
      </c>
      <c r="AD1100" s="166">
        <f>YEAR($I$1)+15</f>
        <v>2025</v>
      </c>
      <c r="AE1100" s="166">
        <f>YEAR($I$1)+16</f>
        <v>2026</v>
      </c>
      <c r="AF1100" s="166">
        <f>YEAR($I$1)+17</f>
        <v>2027</v>
      </c>
      <c r="AG1100" s="166">
        <f>YEAR($I$1)+18</f>
        <v>2028</v>
      </c>
      <c r="AH1100" s="166">
        <f>YEAR($I$1)+19</f>
        <v>2029</v>
      </c>
      <c r="AI1100" s="175">
        <f>YEAR($I$1)+20</f>
        <v>2030</v>
      </c>
      <c r="AJ1100" s="675"/>
    </row>
    <row r="1101" spans="1:41" hidden="1">
      <c r="A1101" s="623" t="str">
        <f>"Existing "&amp;A1095</f>
        <v>Existing Range Hoods</v>
      </c>
      <c r="B1101" s="624"/>
      <c r="C1101" s="624"/>
      <c r="D1101" s="624"/>
      <c r="E1101" s="624"/>
      <c r="F1101" s="624"/>
      <c r="G1101" s="170">
        <v>200</v>
      </c>
      <c r="H1101" s="154" t="s">
        <v>347</v>
      </c>
      <c r="I1101" s="155">
        <v>86</v>
      </c>
      <c r="J1101" s="156">
        <f>G1101*I1101</f>
        <v>17200</v>
      </c>
      <c r="K1101" s="625" t="s">
        <v>390</v>
      </c>
      <c r="L1101" s="626"/>
      <c r="M1101" s="659" t="str">
        <f>IF(OR(ISERROR(B1097+B1096*(1-(Controls!$B$28))),(B1097+B1096*(1-(Controls!$B$28)))=0),"",IF((B1097+B1096*(1-(Controls!$B$28)))&lt;=StartInput!$F$25,"Replace","Evaluate"))</f>
        <v>Evaluate</v>
      </c>
      <c r="N1101" s="631" t="s">
        <v>205</v>
      </c>
      <c r="O1101" s="159">
        <f>IF($B$1098=0,J1101,0)</f>
        <v>0</v>
      </c>
      <c r="P1101" s="156">
        <f t="shared" ref="P1101:AI1101" si="320">IF(OR(($B$1098+YEAR($I$1))=P1100,($B$1096+$B$1098+YEAR($I$1))=P1100,($B$1096*2+$B$1098+YEAR($I$1))=P1100,($B$1096*3+$B$1098+YEAR($I$1))=P1100,($B$1096*4+$B$1098+YEAR($I$1))=P1100,($B$1096*5+$B$1098+YEAR($I$1))=P1100),$G$1101*$I$1101,0)</f>
        <v>0</v>
      </c>
      <c r="Q1101" s="156">
        <f t="shared" si="320"/>
        <v>0</v>
      </c>
      <c r="R1101" s="156">
        <f t="shared" si="320"/>
        <v>0</v>
      </c>
      <c r="S1101" s="156">
        <f t="shared" si="320"/>
        <v>0</v>
      </c>
      <c r="T1101" s="156">
        <f t="shared" si="320"/>
        <v>0</v>
      </c>
      <c r="U1101" s="156">
        <f t="shared" si="320"/>
        <v>0</v>
      </c>
      <c r="V1101" s="156">
        <f t="shared" si="320"/>
        <v>17200</v>
      </c>
      <c r="W1101" s="156">
        <f t="shared" si="320"/>
        <v>0</v>
      </c>
      <c r="X1101" s="156">
        <f t="shared" si="320"/>
        <v>0</v>
      </c>
      <c r="Y1101" s="156">
        <f t="shared" si="320"/>
        <v>0</v>
      </c>
      <c r="Z1101" s="156">
        <f t="shared" si="320"/>
        <v>0</v>
      </c>
      <c r="AA1101" s="156">
        <f t="shared" si="320"/>
        <v>0</v>
      </c>
      <c r="AB1101" s="156">
        <f t="shared" si="320"/>
        <v>0</v>
      </c>
      <c r="AC1101" s="156">
        <f t="shared" si="320"/>
        <v>0</v>
      </c>
      <c r="AD1101" s="156">
        <f t="shared" si="320"/>
        <v>0</v>
      </c>
      <c r="AE1101" s="156">
        <f t="shared" si="320"/>
        <v>0</v>
      </c>
      <c r="AF1101" s="156">
        <f t="shared" si="320"/>
        <v>0</v>
      </c>
      <c r="AG1101" s="156">
        <f t="shared" si="320"/>
        <v>0</v>
      </c>
      <c r="AH1101" s="156">
        <f t="shared" si="320"/>
        <v>0</v>
      </c>
      <c r="AI1101" s="156">
        <f t="shared" si="320"/>
        <v>0</v>
      </c>
      <c r="AJ1101" s="156">
        <f>SUM(P1101:AI1101)</f>
        <v>17200</v>
      </c>
    </row>
    <row r="1102" spans="1:41">
      <c r="A1102" s="623" t="str">
        <f>"Standard "&amp;A1095</f>
        <v>Standard Range Hoods</v>
      </c>
      <c r="B1102" s="624"/>
      <c r="C1102" s="624"/>
      <c r="D1102" s="624"/>
      <c r="E1102" s="624"/>
      <c r="F1102" s="624"/>
      <c r="G1102" s="452">
        <v>200</v>
      </c>
      <c r="H1102" s="459" t="s">
        <v>347</v>
      </c>
      <c r="I1102" s="454">
        <v>86</v>
      </c>
      <c r="J1102" s="156">
        <f>G1102*I1102</f>
        <v>17200</v>
      </c>
      <c r="K1102" s="627"/>
      <c r="L1102" s="628"/>
      <c r="M1102" s="660"/>
      <c r="N1102" s="632"/>
      <c r="O1102" s="159">
        <f>IF($B$1098=0,J1102,0)</f>
        <v>0</v>
      </c>
      <c r="P1102" s="156">
        <f t="shared" ref="P1102:AI1102" si="321">IF(OR(($B$1098+YEAR($I$1))=P1100,($B$1096+$B$1098+YEAR($I$1))=P1100,($B$1096*2+$B$1098+YEAR($I$1))=P1100,($B$1096*3+$B$1098+YEAR($I$1))=P1100,($B$1096*4+$B$1098+YEAR($I$1))=P1100,($B$1096*5+$B$1098+YEAR($I$1))=P1100),$G$1102*$I$1102,0)</f>
        <v>0</v>
      </c>
      <c r="Q1102" s="156">
        <f t="shared" si="321"/>
        <v>0</v>
      </c>
      <c r="R1102" s="156">
        <f t="shared" si="321"/>
        <v>0</v>
      </c>
      <c r="S1102" s="156">
        <f t="shared" si="321"/>
        <v>0</v>
      </c>
      <c r="T1102" s="156">
        <f t="shared" si="321"/>
        <v>0</v>
      </c>
      <c r="U1102" s="156">
        <f t="shared" si="321"/>
        <v>0</v>
      </c>
      <c r="V1102" s="156">
        <f t="shared" si="321"/>
        <v>17200</v>
      </c>
      <c r="W1102" s="156">
        <f t="shared" si="321"/>
        <v>0</v>
      </c>
      <c r="X1102" s="156">
        <f t="shared" si="321"/>
        <v>0</v>
      </c>
      <c r="Y1102" s="156">
        <f t="shared" si="321"/>
        <v>0</v>
      </c>
      <c r="Z1102" s="156">
        <f t="shared" si="321"/>
        <v>0</v>
      </c>
      <c r="AA1102" s="156">
        <f t="shared" si="321"/>
        <v>0</v>
      </c>
      <c r="AB1102" s="156">
        <f t="shared" si="321"/>
        <v>0</v>
      </c>
      <c r="AC1102" s="156">
        <f t="shared" si="321"/>
        <v>0</v>
      </c>
      <c r="AD1102" s="156">
        <f t="shared" si="321"/>
        <v>0</v>
      </c>
      <c r="AE1102" s="156">
        <f t="shared" si="321"/>
        <v>0</v>
      </c>
      <c r="AF1102" s="156">
        <f t="shared" si="321"/>
        <v>0</v>
      </c>
      <c r="AG1102" s="156">
        <f t="shared" si="321"/>
        <v>0</v>
      </c>
      <c r="AH1102" s="156">
        <f t="shared" si="321"/>
        <v>0</v>
      </c>
      <c r="AI1102" s="156">
        <f t="shared" si="321"/>
        <v>0</v>
      </c>
      <c r="AJ1102" s="156">
        <f>SUM(P1102:AI1102)</f>
        <v>17200</v>
      </c>
      <c r="AK1102" s="148" t="s">
        <v>391</v>
      </c>
    </row>
    <row r="1103" spans="1:41" ht="14.45" thickBot="1">
      <c r="A1103" s="634" t="str">
        <f>"Green Replacement "&amp;A1095</f>
        <v>Green Replacement Range Hoods</v>
      </c>
      <c r="B1103" s="635"/>
      <c r="C1103" s="635"/>
      <c r="D1103" s="635"/>
      <c r="E1103" s="635"/>
      <c r="F1103" s="635"/>
      <c r="G1103" s="202">
        <f>G1102</f>
        <v>200</v>
      </c>
      <c r="H1103" s="204" t="str">
        <f>H1102</f>
        <v>each</v>
      </c>
      <c r="I1103" s="455">
        <v>86</v>
      </c>
      <c r="J1103" s="161">
        <f>G1103*I1103</f>
        <v>17200</v>
      </c>
      <c r="K1103" s="629"/>
      <c r="L1103" s="630"/>
      <c r="M1103" s="661"/>
      <c r="N1103" s="633"/>
      <c r="O1103" s="159">
        <f>IF($B$1098=0,J1103,0)</f>
        <v>0</v>
      </c>
      <c r="P1103" s="156">
        <f t="shared" ref="P1103:AI1103" si="322">IF(OR(($B$1098+YEAR($I$1))=P1100,($B$1096+$B$1098+YEAR($I$1))=P1100,($B$1096*2+$B$1098+YEAR($I$1))=P1100,($B$1096*3+$B$1098+YEAR($I$1))=P1100,($B$1096*4+$B$1098+YEAR($I$1))=P1100,($B$1096*5+$B$1098+YEAR($I$1))=P1100),$G$1103*$I$1103,0)</f>
        <v>0</v>
      </c>
      <c r="Q1103" s="156">
        <f t="shared" si="322"/>
        <v>0</v>
      </c>
      <c r="R1103" s="156">
        <f t="shared" si="322"/>
        <v>0</v>
      </c>
      <c r="S1103" s="156">
        <f t="shared" si="322"/>
        <v>0</v>
      </c>
      <c r="T1103" s="156">
        <f t="shared" si="322"/>
        <v>0</v>
      </c>
      <c r="U1103" s="156">
        <f t="shared" si="322"/>
        <v>0</v>
      </c>
      <c r="V1103" s="156">
        <f t="shared" si="322"/>
        <v>17200</v>
      </c>
      <c r="W1103" s="156">
        <f t="shared" si="322"/>
        <v>0</v>
      </c>
      <c r="X1103" s="156">
        <f t="shared" si="322"/>
        <v>0</v>
      </c>
      <c r="Y1103" s="156">
        <f t="shared" si="322"/>
        <v>0</v>
      </c>
      <c r="Z1103" s="156">
        <f t="shared" si="322"/>
        <v>0</v>
      </c>
      <c r="AA1103" s="156">
        <f t="shared" si="322"/>
        <v>0</v>
      </c>
      <c r="AB1103" s="156">
        <f t="shared" si="322"/>
        <v>0</v>
      </c>
      <c r="AC1103" s="156">
        <f t="shared" si="322"/>
        <v>0</v>
      </c>
      <c r="AD1103" s="156">
        <f t="shared" si="322"/>
        <v>0</v>
      </c>
      <c r="AE1103" s="156">
        <f t="shared" si="322"/>
        <v>0</v>
      </c>
      <c r="AF1103" s="156">
        <f t="shared" si="322"/>
        <v>0</v>
      </c>
      <c r="AG1103" s="156">
        <f t="shared" si="322"/>
        <v>0</v>
      </c>
      <c r="AH1103" s="156">
        <f t="shared" si="322"/>
        <v>0</v>
      </c>
      <c r="AI1103" s="156">
        <f t="shared" si="322"/>
        <v>0</v>
      </c>
      <c r="AJ1103" s="156">
        <f>SUM(P1103:AI1103)</f>
        <v>17200</v>
      </c>
      <c r="AK1103" s="183">
        <f>IF((AJ1103-AJ1102)&lt;0,0,(AJ1103-AJ1102))</f>
        <v>0</v>
      </c>
      <c r="AL1103" s="183"/>
      <c r="AM1103" s="183"/>
      <c r="AN1103" s="183"/>
      <c r="AO1103" s="183"/>
    </row>
    <row r="1104" spans="1:41" ht="13.15" customHeight="1" thickBot="1"/>
    <row r="1105" spans="1:41" ht="14.45" thickBot="1">
      <c r="A1105" s="689" t="s">
        <v>532</v>
      </c>
      <c r="B1105" s="690"/>
      <c r="C1105" s="690"/>
      <c r="D1105" s="690"/>
      <c r="E1105" s="690"/>
      <c r="F1105" s="690"/>
      <c r="G1105" s="690"/>
      <c r="H1105" s="690"/>
      <c r="I1105" s="690"/>
      <c r="J1105" s="690"/>
      <c r="K1105" s="690"/>
      <c r="L1105" s="690"/>
      <c r="M1105" s="690"/>
      <c r="N1105" s="691"/>
    </row>
    <row r="1106" spans="1:41" ht="15">
      <c r="A1106" s="164" t="s">
        <v>351</v>
      </c>
      <c r="B1106" s="450">
        <v>15</v>
      </c>
      <c r="C1106" s="165"/>
      <c r="D1106" s="662" t="s">
        <v>272</v>
      </c>
      <c r="E1106" s="663"/>
      <c r="F1106" s="649"/>
      <c r="G1106" s="650"/>
      <c r="H1106" s="650"/>
      <c r="I1106" s="650"/>
      <c r="J1106" s="650"/>
      <c r="K1106" s="650"/>
      <c r="L1106" s="650"/>
      <c r="M1106" s="650"/>
      <c r="N1106" s="651"/>
    </row>
    <row r="1107" spans="1:41" ht="15">
      <c r="A1107" s="445" t="s">
        <v>414</v>
      </c>
      <c r="B1107" s="457">
        <v>2007</v>
      </c>
      <c r="C1107" s="162"/>
      <c r="D1107" s="688"/>
      <c r="E1107" s="665"/>
      <c r="F1107" s="470"/>
      <c r="G1107" s="471"/>
      <c r="H1107" s="471"/>
      <c r="I1107" s="471"/>
      <c r="J1107" s="471"/>
      <c r="K1107" s="471"/>
      <c r="L1107" s="471"/>
      <c r="M1107" s="471"/>
      <c r="N1107" s="472"/>
    </row>
    <row r="1108" spans="1:41" ht="15">
      <c r="A1108" s="163" t="s">
        <v>416</v>
      </c>
      <c r="B1108" s="451">
        <v>2006</v>
      </c>
      <c r="C1108" s="162"/>
      <c r="D1108" s="688"/>
      <c r="E1108" s="665"/>
      <c r="F1108" s="470"/>
      <c r="G1108" s="471"/>
      <c r="H1108" s="471"/>
      <c r="I1108" s="471"/>
      <c r="J1108" s="471"/>
      <c r="K1108" s="471"/>
      <c r="L1108" s="471"/>
      <c r="M1108" s="471"/>
      <c r="N1108" s="472"/>
    </row>
    <row r="1109" spans="1:41" ht="15">
      <c r="A1109" s="171" t="s">
        <v>417</v>
      </c>
      <c r="B1109" s="458">
        <v>1993</v>
      </c>
      <c r="C1109" s="162"/>
      <c r="D1109" s="688"/>
      <c r="E1109" s="665"/>
      <c r="F1109" s="470"/>
      <c r="G1109" s="471"/>
      <c r="H1109" s="471"/>
      <c r="I1109" s="471"/>
      <c r="J1109" s="471"/>
      <c r="K1109" s="471"/>
      <c r="L1109" s="471"/>
      <c r="M1109" s="471"/>
      <c r="N1109" s="472"/>
    </row>
    <row r="1110" spans="1:41" ht="15">
      <c r="A1110" s="171" t="s">
        <v>418</v>
      </c>
      <c r="B1110" s="172">
        <f>IF(B1107-((YEAR($I$1))-B1106)&gt;0,(B1107-((YEAR($I$1))-B1106)),0)</f>
        <v>12</v>
      </c>
      <c r="C1110" s="162"/>
      <c r="D1110" s="664"/>
      <c r="E1110" s="665"/>
      <c r="F1110" s="652"/>
      <c r="G1110" s="653"/>
      <c r="H1110" s="653"/>
      <c r="I1110" s="653"/>
      <c r="J1110" s="653"/>
      <c r="K1110" s="653"/>
      <c r="L1110" s="653"/>
      <c r="M1110" s="653"/>
      <c r="N1110" s="654"/>
    </row>
    <row r="1111" spans="1:41" ht="15.6" thickBot="1">
      <c r="A1111" s="171" t="s">
        <v>419</v>
      </c>
      <c r="B1111" s="172">
        <f>IF(B1108-((YEAR($I$1))-B1106)&gt;0,(B1108-((YEAR($I$1))-B1106)),0)</f>
        <v>11</v>
      </c>
      <c r="C1111" s="162"/>
      <c r="D1111" s="664"/>
      <c r="E1111" s="665"/>
      <c r="F1111" s="467"/>
      <c r="G1111" s="468"/>
      <c r="H1111" s="468"/>
      <c r="I1111" s="468"/>
      <c r="J1111" s="468"/>
      <c r="K1111" s="468"/>
      <c r="L1111" s="468"/>
      <c r="M1111" s="468"/>
      <c r="N1111" s="469"/>
    </row>
    <row r="1112" spans="1:41" ht="15.6" thickBot="1">
      <c r="A1112" s="171" t="s">
        <v>420</v>
      </c>
      <c r="B1112" s="172">
        <f>IF(B1109-((YEAR($I$1))-B1106)&gt;0,(B1109-((YEAR($I$1))-B1106)),0)</f>
        <v>0</v>
      </c>
      <c r="C1112" s="173"/>
      <c r="D1112" s="666"/>
      <c r="E1112" s="667"/>
      <c r="F1112" s="643"/>
      <c r="G1112" s="644"/>
      <c r="H1112" s="644"/>
      <c r="I1112" s="644"/>
      <c r="J1112" s="644"/>
      <c r="K1112" s="644"/>
      <c r="L1112" s="644"/>
      <c r="M1112" s="644"/>
      <c r="N1112" s="645"/>
      <c r="O1112" s="640" t="str">
        <f>A1105</f>
        <v>Refrigerators</v>
      </c>
      <c r="P1112" s="641"/>
      <c r="Q1112" s="641"/>
      <c r="R1112" s="641"/>
      <c r="S1112" s="641"/>
      <c r="T1112" s="641"/>
      <c r="U1112" s="641"/>
      <c r="V1112" s="641"/>
      <c r="W1112" s="641"/>
      <c r="X1112" s="641"/>
      <c r="Y1112" s="642"/>
      <c r="Z1112" s="640" t="str">
        <f>A1105</f>
        <v>Refrigerators</v>
      </c>
      <c r="AA1112" s="641"/>
      <c r="AB1112" s="641"/>
      <c r="AC1112" s="641"/>
      <c r="AD1112" s="641"/>
      <c r="AE1112" s="641"/>
      <c r="AF1112" s="641"/>
      <c r="AG1112" s="641"/>
      <c r="AH1112" s="641"/>
      <c r="AI1112" s="641"/>
      <c r="AJ1112" s="642"/>
    </row>
    <row r="1113" spans="1:41">
      <c r="A1113" s="646" t="s">
        <v>357</v>
      </c>
      <c r="B1113" s="647"/>
      <c r="C1113" s="647"/>
      <c r="D1113" s="636"/>
      <c r="E1113" s="636"/>
      <c r="F1113" s="636"/>
      <c r="G1113" s="636" t="s">
        <v>358</v>
      </c>
      <c r="H1113" s="636" t="s">
        <v>359</v>
      </c>
      <c r="I1113" s="636" t="s">
        <v>360</v>
      </c>
      <c r="J1113" s="636" t="s">
        <v>361</v>
      </c>
      <c r="K1113" s="636" t="s">
        <v>362</v>
      </c>
      <c r="L1113" s="636" t="s">
        <v>363</v>
      </c>
      <c r="M1113" s="636" t="s">
        <v>364</v>
      </c>
      <c r="N1113" s="686" t="s">
        <v>365</v>
      </c>
      <c r="O1113" s="672" t="s">
        <v>366</v>
      </c>
      <c r="P1113" s="167" t="s">
        <v>367</v>
      </c>
      <c r="Q1113" s="167" t="s">
        <v>368</v>
      </c>
      <c r="R1113" s="167" t="s">
        <v>369</v>
      </c>
      <c r="S1113" s="167" t="s">
        <v>370</v>
      </c>
      <c r="T1113" s="167" t="s">
        <v>371</v>
      </c>
      <c r="U1113" s="167" t="s">
        <v>372</v>
      </c>
      <c r="V1113" s="167" t="s">
        <v>373</v>
      </c>
      <c r="W1113" s="167" t="s">
        <v>374</v>
      </c>
      <c r="X1113" s="167" t="s">
        <v>375</v>
      </c>
      <c r="Y1113" s="168" t="s">
        <v>376</v>
      </c>
      <c r="Z1113" s="178" t="s">
        <v>377</v>
      </c>
      <c r="AA1113" s="179" t="s">
        <v>378</v>
      </c>
      <c r="AB1113" s="179" t="s">
        <v>379</v>
      </c>
      <c r="AC1113" s="179" t="s">
        <v>380</v>
      </c>
      <c r="AD1113" s="179" t="s">
        <v>381</v>
      </c>
      <c r="AE1113" s="179" t="s">
        <v>382</v>
      </c>
      <c r="AF1113" s="179" t="s">
        <v>383</v>
      </c>
      <c r="AG1113" s="179" t="s">
        <v>384</v>
      </c>
      <c r="AH1113" s="179" t="s">
        <v>385</v>
      </c>
      <c r="AI1113" s="180" t="s">
        <v>386</v>
      </c>
      <c r="AJ1113" s="674" t="s">
        <v>387</v>
      </c>
    </row>
    <row r="1114" spans="1:41">
      <c r="A1114" s="648"/>
      <c r="B1114" s="637"/>
      <c r="C1114" s="637"/>
      <c r="D1114" s="637"/>
      <c r="E1114" s="637"/>
      <c r="F1114" s="637"/>
      <c r="G1114" s="637"/>
      <c r="H1114" s="637"/>
      <c r="I1114" s="637"/>
      <c r="J1114" s="637"/>
      <c r="K1114" s="637"/>
      <c r="L1114" s="637"/>
      <c r="M1114" s="637"/>
      <c r="N1114" s="638"/>
      <c r="O1114" s="673"/>
      <c r="P1114" s="166">
        <f>YEAR($I$1)+1</f>
        <v>2011</v>
      </c>
      <c r="Q1114" s="166">
        <f>YEAR($I$1)+2</f>
        <v>2012</v>
      </c>
      <c r="R1114" s="166">
        <f>YEAR($I$1)+3</f>
        <v>2013</v>
      </c>
      <c r="S1114" s="166">
        <f>YEAR($I$1)+4</f>
        <v>2014</v>
      </c>
      <c r="T1114" s="166">
        <f>YEAR($I$1)+5</f>
        <v>2015</v>
      </c>
      <c r="U1114" s="166">
        <f>YEAR($I$1)+6</f>
        <v>2016</v>
      </c>
      <c r="V1114" s="166">
        <f>YEAR($I$1)+7</f>
        <v>2017</v>
      </c>
      <c r="W1114" s="166">
        <f>YEAR($I$1)+8</f>
        <v>2018</v>
      </c>
      <c r="X1114" s="166">
        <f>YEAR($I$1)+9</f>
        <v>2019</v>
      </c>
      <c r="Y1114" s="169">
        <f>YEAR($I$1)+10</f>
        <v>2020</v>
      </c>
      <c r="Z1114" s="174">
        <f>YEAR($I$1)+11</f>
        <v>2021</v>
      </c>
      <c r="AA1114" s="166">
        <f>YEAR($I$1)+12</f>
        <v>2022</v>
      </c>
      <c r="AB1114" s="166">
        <f>YEAR($I$1)+13</f>
        <v>2023</v>
      </c>
      <c r="AC1114" s="166">
        <f>YEAR($I$1)+14</f>
        <v>2024</v>
      </c>
      <c r="AD1114" s="166">
        <f>YEAR($I$1)+15</f>
        <v>2025</v>
      </c>
      <c r="AE1114" s="166">
        <f>YEAR($I$1)+16</f>
        <v>2026</v>
      </c>
      <c r="AF1114" s="166">
        <f>YEAR($I$1)+17</f>
        <v>2027</v>
      </c>
      <c r="AG1114" s="166">
        <f>YEAR($I$1)+18</f>
        <v>2028</v>
      </c>
      <c r="AH1114" s="166">
        <f>YEAR($I$1)+19</f>
        <v>2029</v>
      </c>
      <c r="AI1114" s="175">
        <f>YEAR($I$1)+20</f>
        <v>2030</v>
      </c>
      <c r="AJ1114" s="675"/>
    </row>
    <row r="1115" spans="1:41">
      <c r="A1115" s="623" t="str">
        <f>"Existing 1 "&amp;A1105</f>
        <v>Existing 1 Refrigerators</v>
      </c>
      <c r="B1115" s="624"/>
      <c r="C1115" s="624"/>
      <c r="D1115" s="624"/>
      <c r="E1115" s="624"/>
      <c r="F1115" s="624"/>
      <c r="G1115" s="456">
        <v>100</v>
      </c>
      <c r="H1115" s="459" t="s">
        <v>347</v>
      </c>
      <c r="I1115" s="454">
        <v>350</v>
      </c>
      <c r="J1115" s="156">
        <f>G1115*I1115</f>
        <v>35000</v>
      </c>
      <c r="K1115" s="460">
        <v>375000</v>
      </c>
      <c r="L1115" s="462" t="s">
        <v>299</v>
      </c>
      <c r="M1115" s="447" t="str">
        <f>IF(OR(ISERROR(B1107+B1106*(1-(Controls!$B$28))),(B1107+B1106*(1-(Controls!$B$28)))=0),"",IF((B1107+B1106*(1-(Controls!$B$28)))&lt;=StartInput!$F$25,"Replace","Evaluate"))</f>
        <v>Evaluate</v>
      </c>
      <c r="N1115" s="218">
        <f>IF(StartInput!$F$74="Tenant",StartInput!$F$61,StartInput!$G$61)</f>
        <v>0.15</v>
      </c>
      <c r="O1115" s="159">
        <f>IF($B$1110=0,J1115,0)</f>
        <v>0</v>
      </c>
      <c r="P1115" s="156">
        <f>IF(OR(($B$1110+YEAR($I$1))=P1114,($B$1106+$B$1110+YEAR($I$1))=P1114,($B$1106*2+$B$1110+YEAR($I$1))=P1114,($B$1106*3+$B$1110+YEAR($I$1))=P1114,($B$1106*4+$B$1110+YEAR($I$1))=P1114,($B$1106*5+$B$1110+YEAR($I$1))=P1114),$G$1115*$I$1115,0)</f>
        <v>0</v>
      </c>
      <c r="Q1115" s="156">
        <f t="shared" ref="Q1115:AI1115" si="323">IF(OR(($B$1110+YEAR($I$1))=Q1114,($B$1106+$B$1110+YEAR($I$1))=Q1114,($B$1106*2+$B$1110+YEAR($I$1))=Q1114,($B$1106*3+$B$1110+YEAR($I$1))=Q1114,($B$1106*4+$B$1110+YEAR($I$1))=Q1114,($B$1106*5+$B$1110+YEAR($I$1))=Q1114),$G$1115*$I$1115,0)</f>
        <v>0</v>
      </c>
      <c r="R1115" s="156">
        <f t="shared" si="323"/>
        <v>0</v>
      </c>
      <c r="S1115" s="156">
        <f t="shared" si="323"/>
        <v>0</v>
      </c>
      <c r="T1115" s="156">
        <f t="shared" si="323"/>
        <v>0</v>
      </c>
      <c r="U1115" s="156">
        <f t="shared" si="323"/>
        <v>0</v>
      </c>
      <c r="V1115" s="156">
        <f t="shared" si="323"/>
        <v>0</v>
      </c>
      <c r="W1115" s="156">
        <f t="shared" si="323"/>
        <v>0</v>
      </c>
      <c r="X1115" s="156">
        <f t="shared" si="323"/>
        <v>0</v>
      </c>
      <c r="Y1115" s="156">
        <f t="shared" si="323"/>
        <v>0</v>
      </c>
      <c r="Z1115" s="156">
        <f t="shared" si="323"/>
        <v>0</v>
      </c>
      <c r="AA1115" s="156">
        <f t="shared" si="323"/>
        <v>35000</v>
      </c>
      <c r="AB1115" s="156">
        <f t="shared" si="323"/>
        <v>0</v>
      </c>
      <c r="AC1115" s="156">
        <f t="shared" si="323"/>
        <v>0</v>
      </c>
      <c r="AD1115" s="156">
        <f t="shared" si="323"/>
        <v>0</v>
      </c>
      <c r="AE1115" s="156">
        <f t="shared" si="323"/>
        <v>0</v>
      </c>
      <c r="AF1115" s="156">
        <f t="shared" si="323"/>
        <v>0</v>
      </c>
      <c r="AG1115" s="156">
        <f t="shared" si="323"/>
        <v>0</v>
      </c>
      <c r="AH1115" s="156">
        <f t="shared" si="323"/>
        <v>0</v>
      </c>
      <c r="AI1115" s="156">
        <f t="shared" si="323"/>
        <v>0</v>
      </c>
      <c r="AJ1115" s="156">
        <f>SUM(P1115:AI1115)</f>
        <v>35000</v>
      </c>
    </row>
    <row r="1116" spans="1:41">
      <c r="A1116" s="623" t="str">
        <f>"Existing 2 "&amp;A1105</f>
        <v>Existing 2 Refrigerators</v>
      </c>
      <c r="B1116" s="624"/>
      <c r="C1116" s="624"/>
      <c r="D1116" s="624"/>
      <c r="E1116" s="624"/>
      <c r="F1116" s="624"/>
      <c r="G1116" s="456">
        <v>50</v>
      </c>
      <c r="H1116" s="446" t="str">
        <f>H1115</f>
        <v>each</v>
      </c>
      <c r="I1116" s="454">
        <v>350</v>
      </c>
      <c r="J1116" s="156">
        <f>G1116*I1116</f>
        <v>17500</v>
      </c>
      <c r="K1116" s="460">
        <v>150000</v>
      </c>
      <c r="L1116" s="181" t="str">
        <f>L1115</f>
        <v>KWH</v>
      </c>
      <c r="M1116" s="447" t="str">
        <f>IF(OR(ISERROR(B1108+B1106*(1-(Controls!$B$28))),(B1108+B1106*(1-(Controls!$B$28)))=0),"",IF((B1108+B1106*(1-(Controls!$B$28)))&lt;=StartInput!$F$25,"Replace","Evaluate"))</f>
        <v>Evaluate</v>
      </c>
      <c r="N1116" s="185">
        <f>N1115</f>
        <v>0.15</v>
      </c>
      <c r="O1116" s="159">
        <f>IF($B$1111=0,J1116,0)</f>
        <v>0</v>
      </c>
      <c r="P1116" s="156">
        <f>IF(OR(($B$1111+YEAR($I$1))=P1114,($B$1106+$B$1111+YEAR($I$1))=P1114,($B$1106*2+$B$1111+YEAR($I$1))=P1114,($B$1106*3+$B$1111+YEAR($I$1))=P1114,($B$1106*4+$B$1111+YEAR($I$1))=P1114,($B$1106*5+$B$1111+YEAR($I$1))=P1114),$G$1116*$I$1116,0)</f>
        <v>0</v>
      </c>
      <c r="Q1116" s="156">
        <f t="shared" ref="Q1116:AI1116" si="324">IF(OR(($B$1111+YEAR($I$1))=Q1114,($B$1106+$B$1111+YEAR($I$1))=Q1114,($B$1106*2+$B$1111+YEAR($I$1))=Q1114,($B$1106*3+$B$1111+YEAR($I$1))=Q1114,($B$1106*4+$B$1111+YEAR($I$1))=Q1114,($B$1106*5+$B$1111+YEAR($I$1))=Q1114),$G$1116*$I$1116,0)</f>
        <v>0</v>
      </c>
      <c r="R1116" s="156">
        <f t="shared" si="324"/>
        <v>0</v>
      </c>
      <c r="S1116" s="156">
        <f t="shared" si="324"/>
        <v>0</v>
      </c>
      <c r="T1116" s="156">
        <f t="shared" si="324"/>
        <v>0</v>
      </c>
      <c r="U1116" s="156">
        <f t="shared" si="324"/>
        <v>0</v>
      </c>
      <c r="V1116" s="156">
        <f t="shared" si="324"/>
        <v>0</v>
      </c>
      <c r="W1116" s="156">
        <f t="shared" si="324"/>
        <v>0</v>
      </c>
      <c r="X1116" s="156">
        <f t="shared" si="324"/>
        <v>0</v>
      </c>
      <c r="Y1116" s="156">
        <f t="shared" si="324"/>
        <v>0</v>
      </c>
      <c r="Z1116" s="156">
        <f t="shared" si="324"/>
        <v>17500</v>
      </c>
      <c r="AA1116" s="156">
        <f t="shared" si="324"/>
        <v>0</v>
      </c>
      <c r="AB1116" s="156">
        <f t="shared" si="324"/>
        <v>0</v>
      </c>
      <c r="AC1116" s="156">
        <f t="shared" si="324"/>
        <v>0</v>
      </c>
      <c r="AD1116" s="156">
        <f t="shared" si="324"/>
        <v>0</v>
      </c>
      <c r="AE1116" s="156">
        <f t="shared" si="324"/>
        <v>0</v>
      </c>
      <c r="AF1116" s="156">
        <f t="shared" si="324"/>
        <v>0</v>
      </c>
      <c r="AG1116" s="156">
        <f t="shared" si="324"/>
        <v>0</v>
      </c>
      <c r="AH1116" s="156">
        <f t="shared" si="324"/>
        <v>0</v>
      </c>
      <c r="AI1116" s="156">
        <f t="shared" si="324"/>
        <v>0</v>
      </c>
      <c r="AJ1116" s="156">
        <f>SUM(P1116:AI1116)</f>
        <v>17500</v>
      </c>
    </row>
    <row r="1117" spans="1:41">
      <c r="A1117" s="623" t="str">
        <f>"Existing 3 "&amp;A1105</f>
        <v>Existing 3 Refrigerators</v>
      </c>
      <c r="B1117" s="624"/>
      <c r="C1117" s="624"/>
      <c r="D1117" s="624"/>
      <c r="E1117" s="624"/>
      <c r="F1117" s="624"/>
      <c r="G1117" s="456">
        <v>50</v>
      </c>
      <c r="H1117" s="446" t="str">
        <f>H1115</f>
        <v>each</v>
      </c>
      <c r="I1117" s="454">
        <v>350</v>
      </c>
      <c r="J1117" s="156">
        <f>G1117*I1117</f>
        <v>17500</v>
      </c>
      <c r="K1117" s="460">
        <v>150000</v>
      </c>
      <c r="L1117" s="181" t="str">
        <f>L1115</f>
        <v>KWH</v>
      </c>
      <c r="M1117" s="447" t="str">
        <f>IF(OR(ISERROR(B1109+B1106*(1-(Controls!$B$28))),(B1109+B1106*(1-(Controls!$B$28)))=0),"",IF((B1109+B1106*(1-(Controls!$B$28)))&lt;=StartInput!$F$25,"Replace","Evaluate"))</f>
        <v>Replace</v>
      </c>
      <c r="N1117" s="185">
        <f>N1115</f>
        <v>0.15</v>
      </c>
      <c r="O1117" s="159">
        <f>IF($B$1112=0,J1117,0)</f>
        <v>17500</v>
      </c>
      <c r="P1117" s="156">
        <f>IF(OR(($B$1112+YEAR($I$1))=P1114,($B$1106+$B$1112+YEAR($I$1))=P1114,($B$1106*2+$B$1112+YEAR($I$1))=P1114,($B$1106*3+$B$1112+YEAR($I$1))=P1114,($B$1106*4+$B$1112+YEAR($I$1))=P1114,($B$1106*5+$B$1112+YEAR($I$1))=P1114),$G$1117*$I$1117,0)</f>
        <v>0</v>
      </c>
      <c r="Q1117" s="156">
        <f t="shared" ref="Q1117:AI1117" si="325">IF(OR(($B$1112+YEAR($I$1))=Q1114,($B$1106+$B$1112+YEAR($I$1))=Q1114,($B$1106*2+$B$1112+YEAR($I$1))=Q1114,($B$1106*3+$B$1112+YEAR($I$1))=Q1114,($B$1106*4+$B$1112+YEAR($I$1))=Q1114,($B$1106*5+$B$1112+YEAR($I$1))=Q1114),$G$1117*$I$1117,0)</f>
        <v>0</v>
      </c>
      <c r="R1117" s="156">
        <f t="shared" si="325"/>
        <v>0</v>
      </c>
      <c r="S1117" s="156">
        <f t="shared" si="325"/>
        <v>0</v>
      </c>
      <c r="T1117" s="156">
        <f t="shared" si="325"/>
        <v>0</v>
      </c>
      <c r="U1117" s="156">
        <f t="shared" si="325"/>
        <v>0</v>
      </c>
      <c r="V1117" s="156">
        <f t="shared" si="325"/>
        <v>0</v>
      </c>
      <c r="W1117" s="156">
        <f t="shared" si="325"/>
        <v>0</v>
      </c>
      <c r="X1117" s="156">
        <f t="shared" si="325"/>
        <v>0</v>
      </c>
      <c r="Y1117" s="156">
        <f t="shared" si="325"/>
        <v>0</v>
      </c>
      <c r="Z1117" s="156">
        <f t="shared" si="325"/>
        <v>0</v>
      </c>
      <c r="AA1117" s="156">
        <f t="shared" si="325"/>
        <v>0</v>
      </c>
      <c r="AB1117" s="156">
        <f t="shared" si="325"/>
        <v>0</v>
      </c>
      <c r="AC1117" s="156">
        <f t="shared" si="325"/>
        <v>0</v>
      </c>
      <c r="AD1117" s="156">
        <f t="shared" si="325"/>
        <v>17500</v>
      </c>
      <c r="AE1117" s="156">
        <f t="shared" si="325"/>
        <v>0</v>
      </c>
      <c r="AF1117" s="156">
        <f t="shared" si="325"/>
        <v>0</v>
      </c>
      <c r="AG1117" s="156">
        <f t="shared" si="325"/>
        <v>0</v>
      </c>
      <c r="AH1117" s="156">
        <f t="shared" si="325"/>
        <v>0</v>
      </c>
      <c r="AI1117" s="156">
        <f t="shared" si="325"/>
        <v>0</v>
      </c>
      <c r="AJ1117" s="156">
        <f>SUM(P1117:AI1117)</f>
        <v>17500</v>
      </c>
      <c r="AL1117" s="148" t="s">
        <v>421</v>
      </c>
      <c r="AM1117" s="148" t="s">
        <v>422</v>
      </c>
    </row>
    <row r="1118" spans="1:41">
      <c r="A1118" s="623" t="str">
        <f>"Standard "&amp;A1105</f>
        <v>Standard Refrigerators</v>
      </c>
      <c r="B1118" s="624"/>
      <c r="C1118" s="624"/>
      <c r="D1118" s="624"/>
      <c r="E1118" s="624"/>
      <c r="F1118" s="624"/>
      <c r="G1118" s="201">
        <f>SUM(G1115:G1117)</f>
        <v>200</v>
      </c>
      <c r="H1118" s="203" t="str">
        <f>H1115</f>
        <v>each</v>
      </c>
      <c r="I1118" s="454">
        <v>350</v>
      </c>
      <c r="J1118" s="156">
        <f>G1118*I1118</f>
        <v>70000</v>
      </c>
      <c r="K1118" s="460">
        <v>765000</v>
      </c>
      <c r="L1118" s="181" t="str">
        <f>L1115</f>
        <v>KWH</v>
      </c>
      <c r="M1118" s="684"/>
      <c r="N1118" s="185">
        <f>N1115</f>
        <v>0.15</v>
      </c>
      <c r="O1118" s="159">
        <f>IF($B$1112=0,J1118,0)</f>
        <v>70000</v>
      </c>
      <c r="P1118" s="156">
        <f t="shared" ref="P1118:AI1118" si="326">IF(OR(($B$1112+YEAR($I$1))=P1114,($B$1106+$B$1112+YEAR($I$1))=P1114,($B$1106*2+$B$1112+YEAR($I$1))=P1114,($B$1106*3+$B$1112+YEAR($I$1))=P1114,($B$1106*4+$B$1112+YEAR($I$1))=P1114,($B$1106*5+$B$1112+YEAR($I$1))=P1114),$G$1118*$I$1118,0)</f>
        <v>0</v>
      </c>
      <c r="Q1118" s="156">
        <f t="shared" si="326"/>
        <v>0</v>
      </c>
      <c r="R1118" s="156">
        <f t="shared" si="326"/>
        <v>0</v>
      </c>
      <c r="S1118" s="156">
        <f t="shared" si="326"/>
        <v>0</v>
      </c>
      <c r="T1118" s="156">
        <f t="shared" si="326"/>
        <v>0</v>
      </c>
      <c r="U1118" s="156">
        <f t="shared" si="326"/>
        <v>0</v>
      </c>
      <c r="V1118" s="156">
        <f t="shared" si="326"/>
        <v>0</v>
      </c>
      <c r="W1118" s="156">
        <f t="shared" si="326"/>
        <v>0</v>
      </c>
      <c r="X1118" s="156">
        <f t="shared" si="326"/>
        <v>0</v>
      </c>
      <c r="Y1118" s="156">
        <f t="shared" si="326"/>
        <v>0</v>
      </c>
      <c r="Z1118" s="156">
        <f t="shared" si="326"/>
        <v>0</v>
      </c>
      <c r="AA1118" s="156">
        <f t="shared" si="326"/>
        <v>0</v>
      </c>
      <c r="AB1118" s="156">
        <f t="shared" si="326"/>
        <v>0</v>
      </c>
      <c r="AC1118" s="156">
        <f t="shared" si="326"/>
        <v>0</v>
      </c>
      <c r="AD1118" s="156">
        <f t="shared" si="326"/>
        <v>70000</v>
      </c>
      <c r="AE1118" s="156">
        <f t="shared" si="326"/>
        <v>0</v>
      </c>
      <c r="AF1118" s="156">
        <f t="shared" si="326"/>
        <v>0</v>
      </c>
      <c r="AG1118" s="156">
        <f t="shared" si="326"/>
        <v>0</v>
      </c>
      <c r="AH1118" s="156">
        <f t="shared" si="326"/>
        <v>0</v>
      </c>
      <c r="AI1118" s="156">
        <f t="shared" si="326"/>
        <v>0</v>
      </c>
      <c r="AJ1118" s="156">
        <f>SUM(P1118:AI1118)</f>
        <v>70000</v>
      </c>
      <c r="AK1118" s="148" t="s">
        <v>391</v>
      </c>
      <c r="AL1118" s="148" t="s">
        <v>423</v>
      </c>
      <c r="AM1118" s="148" t="s">
        <v>424</v>
      </c>
    </row>
    <row r="1119" spans="1:41" ht="14.45" thickBot="1">
      <c r="A1119" s="634" t="str">
        <f>"Green Replacement "&amp;A1105</f>
        <v>Green Replacement Refrigerators</v>
      </c>
      <c r="B1119" s="635"/>
      <c r="C1119" s="635"/>
      <c r="D1119" s="635"/>
      <c r="E1119" s="635"/>
      <c r="F1119" s="635"/>
      <c r="G1119" s="202">
        <f>SUM(G1115:G1117)</f>
        <v>200</v>
      </c>
      <c r="H1119" s="204" t="str">
        <f>H1115</f>
        <v>each</v>
      </c>
      <c r="I1119" s="455">
        <v>540</v>
      </c>
      <c r="J1119" s="161">
        <f>G1119*I1119</f>
        <v>108000</v>
      </c>
      <c r="K1119" s="461">
        <v>655000</v>
      </c>
      <c r="L1119" s="182" t="str">
        <f>L1115</f>
        <v>KWH</v>
      </c>
      <c r="M1119" s="685"/>
      <c r="N1119" s="186">
        <f>N1115</f>
        <v>0.15</v>
      </c>
      <c r="O1119" s="159">
        <f>IF($B$1112=0,J1119,0)</f>
        <v>108000</v>
      </c>
      <c r="P1119" s="156">
        <f t="shared" ref="P1119:AI1119" si="327">IF(OR(($B$1112+YEAR($I$1))=P1114,($B$1106+$B$1112+YEAR($I$1))=P1114,($B$1106*2+$B$1112+YEAR($I$1))=P1114,($B$1106*3+$B$1112+YEAR($I$1))=P1114,($B$1106*4+$B$1112+YEAR($I$1))=P1114,($B$1106*5+$B$1112+YEAR($I$1))=P1114),$G$1119*$I$1119,0)</f>
        <v>0</v>
      </c>
      <c r="Q1119" s="156">
        <f t="shared" si="327"/>
        <v>0</v>
      </c>
      <c r="R1119" s="156">
        <f t="shared" si="327"/>
        <v>0</v>
      </c>
      <c r="S1119" s="156">
        <f t="shared" si="327"/>
        <v>0</v>
      </c>
      <c r="T1119" s="156">
        <f t="shared" si="327"/>
        <v>0</v>
      </c>
      <c r="U1119" s="156">
        <f t="shared" si="327"/>
        <v>0</v>
      </c>
      <c r="V1119" s="156">
        <f t="shared" si="327"/>
        <v>0</v>
      </c>
      <c r="W1119" s="156">
        <f t="shared" si="327"/>
        <v>0</v>
      </c>
      <c r="X1119" s="156">
        <f t="shared" si="327"/>
        <v>0</v>
      </c>
      <c r="Y1119" s="156">
        <f t="shared" si="327"/>
        <v>0</v>
      </c>
      <c r="Z1119" s="156">
        <f t="shared" si="327"/>
        <v>0</v>
      </c>
      <c r="AA1119" s="156">
        <f t="shared" si="327"/>
        <v>0</v>
      </c>
      <c r="AB1119" s="156">
        <f t="shared" si="327"/>
        <v>0</v>
      </c>
      <c r="AC1119" s="156">
        <f t="shared" si="327"/>
        <v>0</v>
      </c>
      <c r="AD1119" s="156">
        <f t="shared" si="327"/>
        <v>108000</v>
      </c>
      <c r="AE1119" s="156">
        <f t="shared" si="327"/>
        <v>0</v>
      </c>
      <c r="AF1119" s="156">
        <f t="shared" si="327"/>
        <v>0</v>
      </c>
      <c r="AG1119" s="156">
        <f t="shared" si="327"/>
        <v>0</v>
      </c>
      <c r="AH1119" s="156">
        <f t="shared" si="327"/>
        <v>0</v>
      </c>
      <c r="AI1119" s="156">
        <f t="shared" si="327"/>
        <v>0</v>
      </c>
      <c r="AJ1119" s="156">
        <f>SUM(P1119:AI1119)</f>
        <v>108000</v>
      </c>
      <c r="AK1119" s="183">
        <f>IF((AJ1119-AJ1118)&lt;0,0,(AJ1119-AJ1118))</f>
        <v>38000</v>
      </c>
      <c r="AL1119" s="183">
        <f>(K1115*N1115+K1116*N1116+K1117*N1117)-(K1119*N1119)</f>
        <v>3000</v>
      </c>
      <c r="AM1119" s="210">
        <f>AK1119/AL1119</f>
        <v>12.666666666666666</v>
      </c>
      <c r="AN1119" s="183" t="str">
        <f>L1115</f>
        <v>KWH</v>
      </c>
      <c r="AO1119" s="183"/>
    </row>
    <row r="1120" spans="1:41" ht="13.15" customHeight="1" thickBot="1"/>
    <row r="1121" spans="1:41" ht="14.45" thickBot="1">
      <c r="A1121" s="640" t="s">
        <v>533</v>
      </c>
      <c r="B1121" s="641"/>
      <c r="C1121" s="641"/>
      <c r="D1121" s="641"/>
      <c r="E1121" s="641"/>
      <c r="F1121" s="641"/>
      <c r="G1121" s="641"/>
      <c r="H1121" s="641"/>
      <c r="I1121" s="641"/>
      <c r="J1121" s="641"/>
      <c r="K1121" s="641"/>
      <c r="L1121" s="641"/>
      <c r="M1121" s="641"/>
      <c r="N1121" s="642"/>
    </row>
    <row r="1122" spans="1:41" ht="15">
      <c r="A1122" s="164" t="s">
        <v>351</v>
      </c>
      <c r="B1122" s="450">
        <v>16</v>
      </c>
      <c r="C1122" s="165"/>
      <c r="D1122" s="662" t="s">
        <v>272</v>
      </c>
      <c r="E1122" s="663"/>
      <c r="F1122" s="649"/>
      <c r="G1122" s="650"/>
      <c r="H1122" s="650"/>
      <c r="I1122" s="650"/>
      <c r="J1122" s="650"/>
      <c r="K1122" s="650"/>
      <c r="L1122" s="650"/>
      <c r="M1122" s="650"/>
      <c r="N1122" s="651"/>
    </row>
    <row r="1123" spans="1:41" ht="15.6" thickBot="1">
      <c r="A1123" s="163" t="s">
        <v>353</v>
      </c>
      <c r="B1123" s="451">
        <v>2003</v>
      </c>
      <c r="C1123" s="162"/>
      <c r="D1123" s="664"/>
      <c r="E1123" s="665"/>
      <c r="F1123" s="652"/>
      <c r="G1123" s="653"/>
      <c r="H1123" s="653"/>
      <c r="I1123" s="653"/>
      <c r="J1123" s="653"/>
      <c r="K1123" s="653"/>
      <c r="L1123" s="653"/>
      <c r="M1123" s="653"/>
      <c r="N1123" s="654"/>
    </row>
    <row r="1124" spans="1:41" ht="15.6" thickBot="1">
      <c r="A1124" s="171" t="s">
        <v>355</v>
      </c>
      <c r="B1124" s="172">
        <f>IF(B1122-((YEAR(I1))-B1123)&gt;0,(B1122-((YEAR(I1))-B1123)),0)</f>
        <v>9</v>
      </c>
      <c r="C1124" s="173"/>
      <c r="D1124" s="666"/>
      <c r="E1124" s="667"/>
      <c r="F1124" s="643"/>
      <c r="G1124" s="644"/>
      <c r="H1124" s="644"/>
      <c r="I1124" s="644"/>
      <c r="J1124" s="644"/>
      <c r="K1124" s="644"/>
      <c r="L1124" s="644"/>
      <c r="M1124" s="644"/>
      <c r="N1124" s="645"/>
      <c r="O1124" s="640" t="str">
        <f>A1121</f>
        <v>Counters and Sinks</v>
      </c>
      <c r="P1124" s="641"/>
      <c r="Q1124" s="641"/>
      <c r="R1124" s="641"/>
      <c r="S1124" s="641"/>
      <c r="T1124" s="641"/>
      <c r="U1124" s="641"/>
      <c r="V1124" s="641"/>
      <c r="W1124" s="641"/>
      <c r="X1124" s="641"/>
      <c r="Y1124" s="642"/>
      <c r="Z1124" s="640" t="str">
        <f>A1121</f>
        <v>Counters and Sinks</v>
      </c>
      <c r="AA1124" s="641"/>
      <c r="AB1124" s="641"/>
      <c r="AC1124" s="641"/>
      <c r="AD1124" s="641"/>
      <c r="AE1124" s="641"/>
      <c r="AF1124" s="641"/>
      <c r="AG1124" s="641"/>
      <c r="AH1124" s="641"/>
      <c r="AI1124" s="641"/>
      <c r="AJ1124" s="642"/>
    </row>
    <row r="1125" spans="1:41">
      <c r="A1125" s="646" t="s">
        <v>357</v>
      </c>
      <c r="B1125" s="647"/>
      <c r="C1125" s="647"/>
      <c r="D1125" s="636"/>
      <c r="E1125" s="636"/>
      <c r="F1125" s="636"/>
      <c r="G1125" s="636" t="s">
        <v>358</v>
      </c>
      <c r="H1125" s="636" t="s">
        <v>359</v>
      </c>
      <c r="I1125" s="636" t="s">
        <v>360</v>
      </c>
      <c r="J1125" s="636" t="s">
        <v>361</v>
      </c>
      <c r="K1125" s="636" t="s">
        <v>362</v>
      </c>
      <c r="L1125" s="636" t="s">
        <v>363</v>
      </c>
      <c r="M1125" s="636" t="s">
        <v>364</v>
      </c>
      <c r="N1125" s="638" t="s">
        <v>365</v>
      </c>
      <c r="O1125" s="672" t="s">
        <v>366</v>
      </c>
      <c r="P1125" s="167" t="s">
        <v>367</v>
      </c>
      <c r="Q1125" s="167" t="s">
        <v>368</v>
      </c>
      <c r="R1125" s="167" t="s">
        <v>369</v>
      </c>
      <c r="S1125" s="167" t="s">
        <v>370</v>
      </c>
      <c r="T1125" s="167" t="s">
        <v>371</v>
      </c>
      <c r="U1125" s="167" t="s">
        <v>372</v>
      </c>
      <c r="V1125" s="167" t="s">
        <v>373</v>
      </c>
      <c r="W1125" s="167" t="s">
        <v>374</v>
      </c>
      <c r="X1125" s="167" t="s">
        <v>375</v>
      </c>
      <c r="Y1125" s="168" t="s">
        <v>376</v>
      </c>
      <c r="Z1125" s="178" t="s">
        <v>377</v>
      </c>
      <c r="AA1125" s="179" t="s">
        <v>378</v>
      </c>
      <c r="AB1125" s="179" t="s">
        <v>379</v>
      </c>
      <c r="AC1125" s="179" t="s">
        <v>380</v>
      </c>
      <c r="AD1125" s="179" t="s">
        <v>381</v>
      </c>
      <c r="AE1125" s="179" t="s">
        <v>382</v>
      </c>
      <c r="AF1125" s="179" t="s">
        <v>383</v>
      </c>
      <c r="AG1125" s="179" t="s">
        <v>384</v>
      </c>
      <c r="AH1125" s="179" t="s">
        <v>385</v>
      </c>
      <c r="AI1125" s="180" t="s">
        <v>386</v>
      </c>
      <c r="AJ1125" s="674" t="s">
        <v>387</v>
      </c>
    </row>
    <row r="1126" spans="1:41">
      <c r="A1126" s="648"/>
      <c r="B1126" s="637"/>
      <c r="C1126" s="637"/>
      <c r="D1126" s="637"/>
      <c r="E1126" s="637"/>
      <c r="F1126" s="637"/>
      <c r="G1126" s="637"/>
      <c r="H1126" s="637"/>
      <c r="I1126" s="637"/>
      <c r="J1126" s="637"/>
      <c r="K1126" s="637"/>
      <c r="L1126" s="637"/>
      <c r="M1126" s="637"/>
      <c r="N1126" s="639"/>
      <c r="O1126" s="673"/>
      <c r="P1126" s="166">
        <f>YEAR($I$1)+1</f>
        <v>2011</v>
      </c>
      <c r="Q1126" s="166">
        <f>YEAR($I$1)+2</f>
        <v>2012</v>
      </c>
      <c r="R1126" s="166">
        <f>YEAR($I$1)+3</f>
        <v>2013</v>
      </c>
      <c r="S1126" s="166">
        <f>YEAR($I$1)+4</f>
        <v>2014</v>
      </c>
      <c r="T1126" s="166">
        <f>YEAR($I$1)+5</f>
        <v>2015</v>
      </c>
      <c r="U1126" s="166">
        <f>YEAR($I$1)+6</f>
        <v>2016</v>
      </c>
      <c r="V1126" s="166">
        <f>YEAR($I$1)+7</f>
        <v>2017</v>
      </c>
      <c r="W1126" s="166">
        <f>YEAR($I$1)+8</f>
        <v>2018</v>
      </c>
      <c r="X1126" s="166">
        <f>YEAR($I$1)+9</f>
        <v>2019</v>
      </c>
      <c r="Y1126" s="169">
        <f>YEAR($I$1)+10</f>
        <v>2020</v>
      </c>
      <c r="Z1126" s="174">
        <f>YEAR($I$1)+11</f>
        <v>2021</v>
      </c>
      <c r="AA1126" s="166">
        <f>YEAR($I$1)+12</f>
        <v>2022</v>
      </c>
      <c r="AB1126" s="166">
        <f>YEAR($I$1)+13</f>
        <v>2023</v>
      </c>
      <c r="AC1126" s="166">
        <f>YEAR($I$1)+14</f>
        <v>2024</v>
      </c>
      <c r="AD1126" s="166">
        <f>YEAR($I$1)+15</f>
        <v>2025</v>
      </c>
      <c r="AE1126" s="166">
        <f>YEAR($I$1)+16</f>
        <v>2026</v>
      </c>
      <c r="AF1126" s="166">
        <f>YEAR($I$1)+17</f>
        <v>2027</v>
      </c>
      <c r="AG1126" s="166">
        <f>YEAR($I$1)+18</f>
        <v>2028</v>
      </c>
      <c r="AH1126" s="166">
        <f>YEAR($I$1)+19</f>
        <v>2029</v>
      </c>
      <c r="AI1126" s="175">
        <f>YEAR($I$1)+20</f>
        <v>2030</v>
      </c>
      <c r="AJ1126" s="675"/>
    </row>
    <row r="1127" spans="1:41" hidden="1">
      <c r="A1127" s="623" t="str">
        <f>"Existing "&amp;A1121</f>
        <v>Existing Counters and Sinks</v>
      </c>
      <c r="B1127" s="624"/>
      <c r="C1127" s="624"/>
      <c r="D1127" s="624"/>
      <c r="E1127" s="624"/>
      <c r="F1127" s="624"/>
      <c r="G1127" s="170">
        <v>1</v>
      </c>
      <c r="H1127" s="154" t="s">
        <v>339</v>
      </c>
      <c r="I1127" s="155">
        <v>5600</v>
      </c>
      <c r="J1127" s="156">
        <f>G1127*I1127</f>
        <v>5600</v>
      </c>
      <c r="K1127" s="625" t="s">
        <v>390</v>
      </c>
      <c r="L1127" s="626"/>
      <c r="M1127" s="659" t="str">
        <f>IF(OR(ISERROR(B1123+B1122*(1-(Controls!$B$28))),(B1123+B1122*(1-(Controls!$B$28)))=0),"",IF((B1123+B1122*(1-(Controls!$B$28)))&lt;=StartInput!$F$25,"Replace","Evaluate"))</f>
        <v>Evaluate</v>
      </c>
      <c r="N1127" s="631" t="s">
        <v>205</v>
      </c>
      <c r="O1127" s="159">
        <f>IF($B$1124=0,J1127,0)</f>
        <v>0</v>
      </c>
      <c r="P1127" s="156">
        <f t="shared" ref="P1127:AI1127" si="328">IF(OR(($B$1124+YEAR($I$1))=P1126,($B$1122+$B$1124+YEAR($I$1))=P1126,($B$1122*2+$B$1124+YEAR($I$1))=P1126,($B$1122*3+$B$1124+YEAR($I$1))=P1126,($B$1122*4+$B$1124+YEAR($I$1))=P1126,($B$1122*5+$B$1124+YEAR($I$1))=P1126),$G$1127*$I$1127,0)</f>
        <v>0</v>
      </c>
      <c r="Q1127" s="156">
        <f t="shared" si="328"/>
        <v>0</v>
      </c>
      <c r="R1127" s="156">
        <f t="shared" si="328"/>
        <v>0</v>
      </c>
      <c r="S1127" s="156">
        <f t="shared" si="328"/>
        <v>0</v>
      </c>
      <c r="T1127" s="156">
        <f t="shared" si="328"/>
        <v>0</v>
      </c>
      <c r="U1127" s="156">
        <f t="shared" si="328"/>
        <v>0</v>
      </c>
      <c r="V1127" s="156">
        <f t="shared" si="328"/>
        <v>0</v>
      </c>
      <c r="W1127" s="156">
        <f t="shared" si="328"/>
        <v>0</v>
      </c>
      <c r="X1127" s="156">
        <f t="shared" si="328"/>
        <v>5600</v>
      </c>
      <c r="Y1127" s="156">
        <f t="shared" si="328"/>
        <v>0</v>
      </c>
      <c r="Z1127" s="156">
        <f t="shared" si="328"/>
        <v>0</v>
      </c>
      <c r="AA1127" s="156">
        <f t="shared" si="328"/>
        <v>0</v>
      </c>
      <c r="AB1127" s="156">
        <f t="shared" si="328"/>
        <v>0</v>
      </c>
      <c r="AC1127" s="156">
        <f t="shared" si="328"/>
        <v>0</v>
      </c>
      <c r="AD1127" s="156">
        <f t="shared" si="328"/>
        <v>0</v>
      </c>
      <c r="AE1127" s="156">
        <f t="shared" si="328"/>
        <v>0</v>
      </c>
      <c r="AF1127" s="156">
        <f t="shared" si="328"/>
        <v>0</v>
      </c>
      <c r="AG1127" s="156">
        <f t="shared" si="328"/>
        <v>0</v>
      </c>
      <c r="AH1127" s="156">
        <f t="shared" si="328"/>
        <v>0</v>
      </c>
      <c r="AI1127" s="156">
        <f t="shared" si="328"/>
        <v>0</v>
      </c>
      <c r="AJ1127" s="156">
        <f>SUM(P1127:AI1127)</f>
        <v>5600</v>
      </c>
    </row>
    <row r="1128" spans="1:41">
      <c r="A1128" s="623" t="str">
        <f>"Standard "&amp;A1121</f>
        <v>Standard Counters and Sinks</v>
      </c>
      <c r="B1128" s="624"/>
      <c r="C1128" s="624"/>
      <c r="D1128" s="624"/>
      <c r="E1128" s="624"/>
      <c r="F1128" s="624"/>
      <c r="G1128" s="452">
        <v>1</v>
      </c>
      <c r="H1128" s="459" t="s">
        <v>339</v>
      </c>
      <c r="I1128" s="454">
        <v>5600</v>
      </c>
      <c r="J1128" s="156">
        <f>G1128*I1128</f>
        <v>5600</v>
      </c>
      <c r="K1128" s="627"/>
      <c r="L1128" s="628"/>
      <c r="M1128" s="660"/>
      <c r="N1128" s="632"/>
      <c r="O1128" s="159">
        <f>IF($B$1124=0,J1128,0)</f>
        <v>0</v>
      </c>
      <c r="P1128" s="156">
        <f t="shared" ref="P1128:AI1128" si="329">IF(OR(($B$1124+YEAR($I$1))=P1126,($B$1122+$B$1124+YEAR($I$1))=P1126,($B$1122*2+$B$1124+YEAR($I$1))=P1126,($B$1122*3+$B$1124+YEAR($I$1))=P1126,($B$1122*4+$B$1124+YEAR($I$1))=P1126,($B$1122*5+$B$1124+YEAR($I$1))=P1126),$G$1128*$I$1128,0)</f>
        <v>0</v>
      </c>
      <c r="Q1128" s="156">
        <f t="shared" si="329"/>
        <v>0</v>
      </c>
      <c r="R1128" s="156">
        <f t="shared" si="329"/>
        <v>0</v>
      </c>
      <c r="S1128" s="156">
        <f t="shared" si="329"/>
        <v>0</v>
      </c>
      <c r="T1128" s="156">
        <f t="shared" si="329"/>
        <v>0</v>
      </c>
      <c r="U1128" s="156">
        <f t="shared" si="329"/>
        <v>0</v>
      </c>
      <c r="V1128" s="156">
        <f t="shared" si="329"/>
        <v>0</v>
      </c>
      <c r="W1128" s="156">
        <f t="shared" si="329"/>
        <v>0</v>
      </c>
      <c r="X1128" s="156">
        <f t="shared" si="329"/>
        <v>5600</v>
      </c>
      <c r="Y1128" s="156">
        <f t="shared" si="329"/>
        <v>0</v>
      </c>
      <c r="Z1128" s="156">
        <f t="shared" si="329"/>
        <v>0</v>
      </c>
      <c r="AA1128" s="156">
        <f t="shared" si="329"/>
        <v>0</v>
      </c>
      <c r="AB1128" s="156">
        <f t="shared" si="329"/>
        <v>0</v>
      </c>
      <c r="AC1128" s="156">
        <f t="shared" si="329"/>
        <v>0</v>
      </c>
      <c r="AD1128" s="156">
        <f t="shared" si="329"/>
        <v>0</v>
      </c>
      <c r="AE1128" s="156">
        <f t="shared" si="329"/>
        <v>0</v>
      </c>
      <c r="AF1128" s="156">
        <f t="shared" si="329"/>
        <v>0</v>
      </c>
      <c r="AG1128" s="156">
        <f t="shared" si="329"/>
        <v>0</v>
      </c>
      <c r="AH1128" s="156">
        <f t="shared" si="329"/>
        <v>0</v>
      </c>
      <c r="AI1128" s="156">
        <f t="shared" si="329"/>
        <v>0</v>
      </c>
      <c r="AJ1128" s="156">
        <f>SUM(P1128:AI1128)</f>
        <v>5600</v>
      </c>
      <c r="AK1128" s="148" t="s">
        <v>391</v>
      </c>
    </row>
    <row r="1129" spans="1:41" ht="14.45" thickBot="1">
      <c r="A1129" s="634" t="str">
        <f>"Green Replacement "&amp;A1121</f>
        <v>Green Replacement Counters and Sinks</v>
      </c>
      <c r="B1129" s="635"/>
      <c r="C1129" s="635"/>
      <c r="D1129" s="635"/>
      <c r="E1129" s="635"/>
      <c r="F1129" s="635"/>
      <c r="G1129" s="202">
        <f>G1128</f>
        <v>1</v>
      </c>
      <c r="H1129" s="204" t="str">
        <f>H1128</f>
        <v>LUMP SUM</v>
      </c>
      <c r="I1129" s="455">
        <v>7800</v>
      </c>
      <c r="J1129" s="161">
        <f>G1129*I1129</f>
        <v>7800</v>
      </c>
      <c r="K1129" s="629"/>
      <c r="L1129" s="630"/>
      <c r="M1129" s="661"/>
      <c r="N1129" s="633"/>
      <c r="O1129" s="159">
        <f>IF($B$1124=0,J1129,0)</f>
        <v>0</v>
      </c>
      <c r="P1129" s="156">
        <f t="shared" ref="P1129:AI1129" si="330">IF(OR(($B$1124+YEAR($I$1))=P1126,($B$1122+$B$1124+YEAR($I$1))=P1126,($B$1122*2+$B$1124+YEAR($I$1))=P1126,($B$1122*3+$B$1124+YEAR($I$1))=P1126,($B$1122*4+$B$1124+YEAR($I$1))=P1126,($B$1122*5+$B$1124+YEAR($I$1))=P1126),$G$1129*$I$1129,0)</f>
        <v>0</v>
      </c>
      <c r="Q1129" s="156">
        <f t="shared" si="330"/>
        <v>0</v>
      </c>
      <c r="R1129" s="156">
        <f t="shared" si="330"/>
        <v>0</v>
      </c>
      <c r="S1129" s="156">
        <f t="shared" si="330"/>
        <v>0</v>
      </c>
      <c r="T1129" s="156">
        <f t="shared" si="330"/>
        <v>0</v>
      </c>
      <c r="U1129" s="156">
        <f t="shared" si="330"/>
        <v>0</v>
      </c>
      <c r="V1129" s="156">
        <f t="shared" si="330"/>
        <v>0</v>
      </c>
      <c r="W1129" s="156">
        <f t="shared" si="330"/>
        <v>0</v>
      </c>
      <c r="X1129" s="156">
        <f t="shared" si="330"/>
        <v>7800</v>
      </c>
      <c r="Y1129" s="156">
        <f t="shared" si="330"/>
        <v>0</v>
      </c>
      <c r="Z1129" s="156">
        <f t="shared" si="330"/>
        <v>0</v>
      </c>
      <c r="AA1129" s="156">
        <f t="shared" si="330"/>
        <v>0</v>
      </c>
      <c r="AB1129" s="156">
        <f t="shared" si="330"/>
        <v>0</v>
      </c>
      <c r="AC1129" s="156">
        <f t="shared" si="330"/>
        <v>0</v>
      </c>
      <c r="AD1129" s="156">
        <f t="shared" si="330"/>
        <v>0</v>
      </c>
      <c r="AE1129" s="156">
        <f t="shared" si="330"/>
        <v>0</v>
      </c>
      <c r="AF1129" s="156">
        <f t="shared" si="330"/>
        <v>0</v>
      </c>
      <c r="AG1129" s="156">
        <f t="shared" si="330"/>
        <v>0</v>
      </c>
      <c r="AH1129" s="156">
        <f t="shared" si="330"/>
        <v>0</v>
      </c>
      <c r="AI1129" s="156">
        <f t="shared" si="330"/>
        <v>0</v>
      </c>
      <c r="AJ1129" s="156">
        <f>SUM(P1129:AI1129)</f>
        <v>7800</v>
      </c>
      <c r="AK1129" s="183">
        <f>IF((AJ1129-AJ1128)&lt;0,0,(AJ1129-AJ1128))</f>
        <v>2200</v>
      </c>
      <c r="AL1129" s="183"/>
      <c r="AM1129" s="183"/>
      <c r="AN1129" s="183"/>
      <c r="AO1129" s="183"/>
    </row>
    <row r="1130" spans="1:41" ht="13.15" customHeight="1" thickBot="1"/>
    <row r="1131" spans="1:41" ht="14.45" thickBot="1">
      <c r="A1131" s="689" t="s">
        <v>534</v>
      </c>
      <c r="B1131" s="690"/>
      <c r="C1131" s="690"/>
      <c r="D1131" s="690"/>
      <c r="E1131" s="690"/>
      <c r="F1131" s="690"/>
      <c r="G1131" s="690"/>
      <c r="H1131" s="690"/>
      <c r="I1131" s="690"/>
      <c r="J1131" s="690"/>
      <c r="K1131" s="690"/>
      <c r="L1131" s="690"/>
      <c r="M1131" s="690"/>
      <c r="N1131" s="691"/>
    </row>
    <row r="1132" spans="1:41" ht="15">
      <c r="A1132" s="164" t="s">
        <v>351</v>
      </c>
      <c r="B1132" s="450">
        <v>15</v>
      </c>
      <c r="C1132" s="165"/>
      <c r="D1132" s="662" t="s">
        <v>272</v>
      </c>
      <c r="E1132" s="663"/>
      <c r="F1132" s="649"/>
      <c r="G1132" s="650"/>
      <c r="H1132" s="650"/>
      <c r="I1132" s="650"/>
      <c r="J1132" s="650"/>
      <c r="K1132" s="650"/>
      <c r="L1132" s="650"/>
      <c r="M1132" s="650"/>
      <c r="N1132" s="651"/>
    </row>
    <row r="1133" spans="1:41" ht="15">
      <c r="A1133" s="445" t="s">
        <v>414</v>
      </c>
      <c r="B1133" s="457">
        <v>2007</v>
      </c>
      <c r="C1133" s="162"/>
      <c r="D1133" s="664"/>
      <c r="E1133" s="665"/>
      <c r="F1133" s="652"/>
      <c r="G1133" s="653"/>
      <c r="H1133" s="653"/>
      <c r="I1133" s="653"/>
      <c r="J1133" s="653"/>
      <c r="K1133" s="653"/>
      <c r="L1133" s="653"/>
      <c r="M1133" s="653"/>
      <c r="N1133" s="654"/>
    </row>
    <row r="1134" spans="1:41" ht="15">
      <c r="A1134" s="163" t="s">
        <v>416</v>
      </c>
      <c r="B1134" s="451">
        <v>2006</v>
      </c>
      <c r="C1134" s="162"/>
      <c r="D1134" s="664"/>
      <c r="E1134" s="665"/>
      <c r="F1134" s="467"/>
      <c r="G1134" s="468"/>
      <c r="H1134" s="468"/>
      <c r="I1134" s="468"/>
      <c r="J1134" s="468"/>
      <c r="K1134" s="468"/>
      <c r="L1134" s="468"/>
      <c r="M1134" s="468"/>
      <c r="N1134" s="469"/>
    </row>
    <row r="1135" spans="1:41" ht="15">
      <c r="A1135" s="171" t="s">
        <v>417</v>
      </c>
      <c r="B1135" s="458">
        <v>1993</v>
      </c>
      <c r="C1135" s="162"/>
      <c r="D1135" s="664"/>
      <c r="E1135" s="665"/>
      <c r="F1135" s="467"/>
      <c r="G1135" s="468"/>
      <c r="H1135" s="468"/>
      <c r="I1135" s="468"/>
      <c r="J1135" s="468"/>
      <c r="K1135" s="468"/>
      <c r="L1135" s="468"/>
      <c r="M1135" s="468"/>
      <c r="N1135" s="469"/>
    </row>
    <row r="1136" spans="1:41" ht="15">
      <c r="A1136" s="171" t="s">
        <v>418</v>
      </c>
      <c r="B1136" s="172">
        <f>IF(B1133-((YEAR($I$1))-B1132)&gt;0,(B1133-((YEAR($I$1))-B1132)),0)</f>
        <v>12</v>
      </c>
      <c r="C1136" s="162"/>
      <c r="D1136" s="664"/>
      <c r="E1136" s="665"/>
      <c r="F1136" s="467"/>
      <c r="G1136" s="468"/>
      <c r="H1136" s="468"/>
      <c r="I1136" s="468"/>
      <c r="J1136" s="468"/>
      <c r="K1136" s="468"/>
      <c r="L1136" s="468"/>
      <c r="M1136" s="468"/>
      <c r="N1136" s="469"/>
    </row>
    <row r="1137" spans="1:41" ht="15.6" thickBot="1">
      <c r="A1137" s="171" t="s">
        <v>419</v>
      </c>
      <c r="B1137" s="172">
        <f>IF(B1134-((YEAR($I$1))-B1132)&gt;0,(B1134-((YEAR($I$1))-B1132)),0)</f>
        <v>11</v>
      </c>
      <c r="C1137" s="162"/>
      <c r="D1137" s="664"/>
      <c r="E1137" s="665"/>
      <c r="F1137" s="467"/>
      <c r="G1137" s="468"/>
      <c r="H1137" s="468"/>
      <c r="I1137" s="468"/>
      <c r="J1137" s="468"/>
      <c r="K1137" s="468"/>
      <c r="L1137" s="468"/>
      <c r="M1137" s="468"/>
      <c r="N1137" s="469"/>
    </row>
    <row r="1138" spans="1:41" ht="15.6" thickBot="1">
      <c r="A1138" s="171" t="s">
        <v>420</v>
      </c>
      <c r="B1138" s="172">
        <f>IF(B1135-((YEAR($I$1))-B1132)&gt;0,(B1135-((YEAR($I$1))-B1132)),0)</f>
        <v>0</v>
      </c>
      <c r="C1138" s="173"/>
      <c r="D1138" s="666"/>
      <c r="E1138" s="667"/>
      <c r="F1138" s="643"/>
      <c r="G1138" s="644"/>
      <c r="H1138" s="644"/>
      <c r="I1138" s="644"/>
      <c r="J1138" s="644"/>
      <c r="K1138" s="644"/>
      <c r="L1138" s="644"/>
      <c r="M1138" s="644"/>
      <c r="N1138" s="645"/>
      <c r="O1138" s="640" t="str">
        <f>A1131</f>
        <v>Dishwasher</v>
      </c>
      <c r="P1138" s="641"/>
      <c r="Q1138" s="641"/>
      <c r="R1138" s="641"/>
      <c r="S1138" s="641"/>
      <c r="T1138" s="641"/>
      <c r="U1138" s="641"/>
      <c r="V1138" s="641"/>
      <c r="W1138" s="641"/>
      <c r="X1138" s="641"/>
      <c r="Y1138" s="642"/>
      <c r="Z1138" s="640" t="str">
        <f>A1131</f>
        <v>Dishwasher</v>
      </c>
      <c r="AA1138" s="641"/>
      <c r="AB1138" s="641"/>
      <c r="AC1138" s="641"/>
      <c r="AD1138" s="641"/>
      <c r="AE1138" s="641"/>
      <c r="AF1138" s="641"/>
      <c r="AG1138" s="641"/>
      <c r="AH1138" s="641"/>
      <c r="AI1138" s="641"/>
      <c r="AJ1138" s="642"/>
    </row>
    <row r="1139" spans="1:41">
      <c r="A1139" s="646" t="s">
        <v>357</v>
      </c>
      <c r="B1139" s="647"/>
      <c r="C1139" s="647"/>
      <c r="D1139" s="636"/>
      <c r="E1139" s="636"/>
      <c r="F1139" s="636"/>
      <c r="G1139" s="636" t="s">
        <v>358</v>
      </c>
      <c r="H1139" s="636" t="s">
        <v>359</v>
      </c>
      <c r="I1139" s="636" t="s">
        <v>360</v>
      </c>
      <c r="J1139" s="636" t="s">
        <v>361</v>
      </c>
      <c r="K1139" s="636" t="s">
        <v>362</v>
      </c>
      <c r="L1139" s="636" t="s">
        <v>363</v>
      </c>
      <c r="M1139" s="636" t="s">
        <v>364</v>
      </c>
      <c r="N1139" s="686" t="s">
        <v>365</v>
      </c>
      <c r="O1139" s="672" t="s">
        <v>366</v>
      </c>
      <c r="P1139" s="167" t="s">
        <v>367</v>
      </c>
      <c r="Q1139" s="167" t="s">
        <v>368</v>
      </c>
      <c r="R1139" s="167" t="s">
        <v>369</v>
      </c>
      <c r="S1139" s="167" t="s">
        <v>370</v>
      </c>
      <c r="T1139" s="167" t="s">
        <v>371</v>
      </c>
      <c r="U1139" s="167" t="s">
        <v>372</v>
      </c>
      <c r="V1139" s="167" t="s">
        <v>373</v>
      </c>
      <c r="W1139" s="167" t="s">
        <v>374</v>
      </c>
      <c r="X1139" s="167" t="s">
        <v>375</v>
      </c>
      <c r="Y1139" s="168" t="s">
        <v>376</v>
      </c>
      <c r="Z1139" s="178" t="s">
        <v>377</v>
      </c>
      <c r="AA1139" s="179" t="s">
        <v>378</v>
      </c>
      <c r="AB1139" s="179" t="s">
        <v>379</v>
      </c>
      <c r="AC1139" s="179" t="s">
        <v>380</v>
      </c>
      <c r="AD1139" s="179" t="s">
        <v>381</v>
      </c>
      <c r="AE1139" s="179" t="s">
        <v>382</v>
      </c>
      <c r="AF1139" s="179" t="s">
        <v>383</v>
      </c>
      <c r="AG1139" s="179" t="s">
        <v>384</v>
      </c>
      <c r="AH1139" s="179" t="s">
        <v>385</v>
      </c>
      <c r="AI1139" s="180" t="s">
        <v>386</v>
      </c>
      <c r="AJ1139" s="674" t="s">
        <v>387</v>
      </c>
    </row>
    <row r="1140" spans="1:41">
      <c r="A1140" s="648"/>
      <c r="B1140" s="637"/>
      <c r="C1140" s="637"/>
      <c r="D1140" s="637"/>
      <c r="E1140" s="637"/>
      <c r="F1140" s="637"/>
      <c r="G1140" s="637"/>
      <c r="H1140" s="637"/>
      <c r="I1140" s="637"/>
      <c r="J1140" s="637"/>
      <c r="K1140" s="637"/>
      <c r="L1140" s="637"/>
      <c r="M1140" s="637"/>
      <c r="N1140" s="638"/>
      <c r="O1140" s="673"/>
      <c r="P1140" s="166">
        <f>YEAR($I$1)+1</f>
        <v>2011</v>
      </c>
      <c r="Q1140" s="166">
        <f>YEAR($I$1)+2</f>
        <v>2012</v>
      </c>
      <c r="R1140" s="166">
        <f>YEAR($I$1)+3</f>
        <v>2013</v>
      </c>
      <c r="S1140" s="166">
        <f>YEAR($I$1)+4</f>
        <v>2014</v>
      </c>
      <c r="T1140" s="166">
        <f>YEAR($I$1)+5</f>
        <v>2015</v>
      </c>
      <c r="U1140" s="166">
        <f>YEAR($I$1)+6</f>
        <v>2016</v>
      </c>
      <c r="V1140" s="166">
        <f>YEAR($I$1)+7</f>
        <v>2017</v>
      </c>
      <c r="W1140" s="166">
        <f>YEAR($I$1)+8</f>
        <v>2018</v>
      </c>
      <c r="X1140" s="166">
        <f>YEAR($I$1)+9</f>
        <v>2019</v>
      </c>
      <c r="Y1140" s="169">
        <f>YEAR($I$1)+10</f>
        <v>2020</v>
      </c>
      <c r="Z1140" s="174">
        <f>YEAR($I$1)+11</f>
        <v>2021</v>
      </c>
      <c r="AA1140" s="166">
        <f>YEAR($I$1)+12</f>
        <v>2022</v>
      </c>
      <c r="AB1140" s="166">
        <f>YEAR($I$1)+13</f>
        <v>2023</v>
      </c>
      <c r="AC1140" s="166">
        <f>YEAR($I$1)+14</f>
        <v>2024</v>
      </c>
      <c r="AD1140" s="166">
        <f>YEAR($I$1)+15</f>
        <v>2025</v>
      </c>
      <c r="AE1140" s="166">
        <f>YEAR($I$1)+16</f>
        <v>2026</v>
      </c>
      <c r="AF1140" s="166">
        <f>YEAR($I$1)+17</f>
        <v>2027</v>
      </c>
      <c r="AG1140" s="166">
        <f>YEAR($I$1)+18</f>
        <v>2028</v>
      </c>
      <c r="AH1140" s="166">
        <f>YEAR($I$1)+19</f>
        <v>2029</v>
      </c>
      <c r="AI1140" s="175">
        <f>YEAR($I$1)+20</f>
        <v>2030</v>
      </c>
      <c r="AJ1140" s="675"/>
    </row>
    <row r="1141" spans="1:41">
      <c r="A1141" s="623" t="str">
        <f>"Existing 1 "&amp;A1131</f>
        <v>Existing 1 Dishwasher</v>
      </c>
      <c r="B1141" s="624"/>
      <c r="C1141" s="624"/>
      <c r="D1141" s="624"/>
      <c r="E1141" s="624"/>
      <c r="F1141" s="624"/>
      <c r="G1141" s="456">
        <v>100</v>
      </c>
      <c r="H1141" s="459" t="s">
        <v>347</v>
      </c>
      <c r="I1141" s="454">
        <v>450</v>
      </c>
      <c r="J1141" s="156">
        <f>G1141*I1141</f>
        <v>45000</v>
      </c>
      <c r="K1141" s="460">
        <v>375000</v>
      </c>
      <c r="L1141" s="462" t="s">
        <v>299</v>
      </c>
      <c r="M1141" s="447" t="str">
        <f>IF(OR(ISERROR(B1133+B1132*(1-(Controls!$B$28))),(B1133+B1132*(1-(Controls!$B$28)))=0),"",IF((B1133+B1132*(1-(Controls!$B$28)))&lt;=StartInput!$F$25,"Replace","Evaluate"))</f>
        <v>Evaluate</v>
      </c>
      <c r="N1141" s="218">
        <f>IF(StartInput!$F$74="Tenant",StartInput!$F$61,StartInput!$G$61)</f>
        <v>0.15</v>
      </c>
      <c r="O1141" s="159">
        <f>IF($B$1136=0,J1141,0)</f>
        <v>0</v>
      </c>
      <c r="P1141" s="156">
        <f>IF(OR(($B$1136+YEAR($I$1))=P1140,($B$1132+$B$1136+YEAR($I$1))=P1140,($B$1132*2+$B$1136+YEAR($I$1))=P1140,($B$1132*3+$B$1136+YEAR($I$1))=P1140,($B$1132*4+$B$1136+YEAR($I$1))=P1140,($B$1132*5+$B$1136+YEAR($I$1))=P1140),$G$1141*$I$1141,0)</f>
        <v>0</v>
      </c>
      <c r="Q1141" s="156">
        <f t="shared" ref="Q1141:AI1141" si="331">IF(OR(($B$1136+YEAR($I$1))=Q1140,($B$1132+$B$1136+YEAR($I$1))=Q1140,($B$1132*2+$B$1136+YEAR($I$1))=Q1140,($B$1132*3+$B$1136+YEAR($I$1))=Q1140,($B$1132*4+$B$1136+YEAR($I$1))=Q1140,($B$1132*5+$B$1136+YEAR($I$1))=Q1140),$G$1141*$I$1141,0)</f>
        <v>0</v>
      </c>
      <c r="R1141" s="156">
        <f t="shared" si="331"/>
        <v>0</v>
      </c>
      <c r="S1141" s="156">
        <f t="shared" si="331"/>
        <v>0</v>
      </c>
      <c r="T1141" s="156">
        <f t="shared" si="331"/>
        <v>0</v>
      </c>
      <c r="U1141" s="156">
        <f t="shared" si="331"/>
        <v>0</v>
      </c>
      <c r="V1141" s="156">
        <f t="shared" si="331"/>
        <v>0</v>
      </c>
      <c r="W1141" s="156">
        <f t="shared" si="331"/>
        <v>0</v>
      </c>
      <c r="X1141" s="156">
        <f t="shared" si="331"/>
        <v>0</v>
      </c>
      <c r="Y1141" s="156">
        <f t="shared" si="331"/>
        <v>0</v>
      </c>
      <c r="Z1141" s="156">
        <f t="shared" si="331"/>
        <v>0</v>
      </c>
      <c r="AA1141" s="156">
        <f t="shared" si="331"/>
        <v>45000</v>
      </c>
      <c r="AB1141" s="156">
        <f t="shared" si="331"/>
        <v>0</v>
      </c>
      <c r="AC1141" s="156">
        <f t="shared" si="331"/>
        <v>0</v>
      </c>
      <c r="AD1141" s="156">
        <f t="shared" si="331"/>
        <v>0</v>
      </c>
      <c r="AE1141" s="156">
        <f t="shared" si="331"/>
        <v>0</v>
      </c>
      <c r="AF1141" s="156">
        <f t="shared" si="331"/>
        <v>0</v>
      </c>
      <c r="AG1141" s="156">
        <f t="shared" si="331"/>
        <v>0</v>
      </c>
      <c r="AH1141" s="156">
        <f t="shared" si="331"/>
        <v>0</v>
      </c>
      <c r="AI1141" s="156">
        <f t="shared" si="331"/>
        <v>0</v>
      </c>
      <c r="AJ1141" s="156">
        <f>SUM(P1141:AI1141)</f>
        <v>45000</v>
      </c>
    </row>
    <row r="1142" spans="1:41">
      <c r="A1142" s="623" t="str">
        <f>"Existing 2 "&amp;A1131</f>
        <v>Existing 2 Dishwasher</v>
      </c>
      <c r="B1142" s="624"/>
      <c r="C1142" s="624"/>
      <c r="D1142" s="624"/>
      <c r="E1142" s="624"/>
      <c r="F1142" s="624"/>
      <c r="G1142" s="456">
        <v>50</v>
      </c>
      <c r="H1142" s="446" t="str">
        <f>H1141</f>
        <v>each</v>
      </c>
      <c r="I1142" s="454">
        <v>450</v>
      </c>
      <c r="J1142" s="156">
        <f>G1142*I1142</f>
        <v>22500</v>
      </c>
      <c r="K1142" s="460">
        <v>160000</v>
      </c>
      <c r="L1142" s="181" t="str">
        <f>L1141</f>
        <v>KWH</v>
      </c>
      <c r="M1142" s="447" t="str">
        <f>IF(OR(ISERROR(B1134+B1132*(1-(Controls!$B$28))),(B1134+B1132*(1-(Controls!$B$28)))=0),"",IF((B1134+B1132*(1-(Controls!$B$28)))&lt;=StartInput!$F$25,"Replace","Evaluate"))</f>
        <v>Evaluate</v>
      </c>
      <c r="N1142" s="185">
        <f>N1141</f>
        <v>0.15</v>
      </c>
      <c r="O1142" s="159">
        <f>IF($B$1137=0,J1142,0)</f>
        <v>0</v>
      </c>
      <c r="P1142" s="156">
        <f>IF(OR(($B$1137+YEAR($I$1))=P1140,($B$1132+$B$1137+YEAR($I$1))=P1140,($B$1132*2+$B$1137+YEAR($I$1))=P1140,($B$1132*3+$B$1137+YEAR($I$1))=P1140,($B$1132*4+$B$1137+YEAR($I$1))=P1140,($B$1132*5+$B$1137+YEAR($I$1))=P1140),$G$1142*$I$1142,0)</f>
        <v>0</v>
      </c>
      <c r="Q1142" s="156">
        <f t="shared" ref="Q1142:AI1142" si="332">IF(OR(($B$1137+YEAR($I$1))=Q1140,($B$1132+$B$1137+YEAR($I$1))=Q1140,($B$1132*2+$B$1137+YEAR($I$1))=Q1140,($B$1132*3+$B$1137+YEAR($I$1))=Q1140,($B$1132*4+$B$1137+YEAR($I$1))=Q1140,($B$1132*5+$B$1137+YEAR($I$1))=Q1140),$G$1142*$I$1142,0)</f>
        <v>0</v>
      </c>
      <c r="R1142" s="156">
        <f t="shared" si="332"/>
        <v>0</v>
      </c>
      <c r="S1142" s="156">
        <f t="shared" si="332"/>
        <v>0</v>
      </c>
      <c r="T1142" s="156">
        <f t="shared" si="332"/>
        <v>0</v>
      </c>
      <c r="U1142" s="156">
        <f t="shared" si="332"/>
        <v>0</v>
      </c>
      <c r="V1142" s="156">
        <f t="shared" si="332"/>
        <v>0</v>
      </c>
      <c r="W1142" s="156">
        <f t="shared" si="332"/>
        <v>0</v>
      </c>
      <c r="X1142" s="156">
        <f t="shared" si="332"/>
        <v>0</v>
      </c>
      <c r="Y1142" s="156">
        <f t="shared" si="332"/>
        <v>0</v>
      </c>
      <c r="Z1142" s="156">
        <f t="shared" si="332"/>
        <v>22500</v>
      </c>
      <c r="AA1142" s="156">
        <f t="shared" si="332"/>
        <v>0</v>
      </c>
      <c r="AB1142" s="156">
        <f t="shared" si="332"/>
        <v>0</v>
      </c>
      <c r="AC1142" s="156">
        <f t="shared" si="332"/>
        <v>0</v>
      </c>
      <c r="AD1142" s="156">
        <f t="shared" si="332"/>
        <v>0</v>
      </c>
      <c r="AE1142" s="156">
        <f t="shared" si="332"/>
        <v>0</v>
      </c>
      <c r="AF1142" s="156">
        <f t="shared" si="332"/>
        <v>0</v>
      </c>
      <c r="AG1142" s="156">
        <f t="shared" si="332"/>
        <v>0</v>
      </c>
      <c r="AH1142" s="156">
        <f t="shared" si="332"/>
        <v>0</v>
      </c>
      <c r="AI1142" s="156">
        <f t="shared" si="332"/>
        <v>0</v>
      </c>
      <c r="AJ1142" s="156">
        <f>SUM(P1142:AI1142)</f>
        <v>22500</v>
      </c>
    </row>
    <row r="1143" spans="1:41">
      <c r="A1143" s="623" t="str">
        <f>"Existing 3  "&amp;A1131</f>
        <v>Existing 3  Dishwasher</v>
      </c>
      <c r="B1143" s="624"/>
      <c r="C1143" s="624"/>
      <c r="D1143" s="624"/>
      <c r="E1143" s="624"/>
      <c r="F1143" s="624"/>
      <c r="G1143" s="456">
        <v>50</v>
      </c>
      <c r="H1143" s="446" t="str">
        <f>H1141</f>
        <v>each</v>
      </c>
      <c r="I1143" s="454">
        <v>450</v>
      </c>
      <c r="J1143" s="156">
        <f>G1143*I1143</f>
        <v>22500</v>
      </c>
      <c r="K1143" s="460">
        <v>160000</v>
      </c>
      <c r="L1143" s="181" t="str">
        <f>L1141</f>
        <v>KWH</v>
      </c>
      <c r="M1143" s="447" t="str">
        <f>IF(OR(ISERROR(B1135+B1132*(1-(Controls!$B$28))),(B1135+B1132*(1-(Controls!$B$28)))=0),"",IF((B1135+B1132*(1-(Controls!$B$28)))&lt;=StartInput!$F$25,"Replace","Evaluate"))</f>
        <v>Replace</v>
      </c>
      <c r="N1143" s="185">
        <f>N1141</f>
        <v>0.15</v>
      </c>
      <c r="O1143" s="159">
        <f>IF($B$1138=0,J1143,0)</f>
        <v>22500</v>
      </c>
      <c r="P1143" s="156">
        <f>IF(OR(($B$1138+YEAR($I$1))=P1140,($B$1132+$B$1138+YEAR($I$1))=P1140,($B$1132*2+$B$1138+YEAR($I$1))=P1140,($B$1132*3+$B$1138+YEAR($I$1))=P1140,($B$1132*4+$B$1138+YEAR($I$1))=P1140,($B$1132*5+$B$1138+YEAR($I$1))=P1140),$G$1143*$I$1143,0)</f>
        <v>0</v>
      </c>
      <c r="Q1143" s="156">
        <f t="shared" ref="Q1143:AI1143" si="333">IF(OR(($B$1138+YEAR($I$1))=Q1140,($B$1132+$B$1138+YEAR($I$1))=Q1140,($B$1132*2+$B$1138+YEAR($I$1))=Q1140,($B$1132*3+$B$1138+YEAR($I$1))=Q1140,($B$1132*4+$B$1138+YEAR($I$1))=Q1140,($B$1132*5+$B$1138+YEAR($I$1))=Q1140),$G$1143*$I$1143,0)</f>
        <v>0</v>
      </c>
      <c r="R1143" s="156">
        <f t="shared" si="333"/>
        <v>0</v>
      </c>
      <c r="S1143" s="156">
        <f t="shared" si="333"/>
        <v>0</v>
      </c>
      <c r="T1143" s="156">
        <f t="shared" si="333"/>
        <v>0</v>
      </c>
      <c r="U1143" s="156">
        <f t="shared" si="333"/>
        <v>0</v>
      </c>
      <c r="V1143" s="156">
        <f t="shared" si="333"/>
        <v>0</v>
      </c>
      <c r="W1143" s="156">
        <f t="shared" si="333"/>
        <v>0</v>
      </c>
      <c r="X1143" s="156">
        <f t="shared" si="333"/>
        <v>0</v>
      </c>
      <c r="Y1143" s="156">
        <f t="shared" si="333"/>
        <v>0</v>
      </c>
      <c r="Z1143" s="156">
        <f t="shared" si="333"/>
        <v>0</v>
      </c>
      <c r="AA1143" s="156">
        <f t="shared" si="333"/>
        <v>0</v>
      </c>
      <c r="AB1143" s="156">
        <f t="shared" si="333"/>
        <v>0</v>
      </c>
      <c r="AC1143" s="156">
        <f t="shared" si="333"/>
        <v>0</v>
      </c>
      <c r="AD1143" s="156">
        <f t="shared" si="333"/>
        <v>22500</v>
      </c>
      <c r="AE1143" s="156">
        <f t="shared" si="333"/>
        <v>0</v>
      </c>
      <c r="AF1143" s="156">
        <f t="shared" si="333"/>
        <v>0</v>
      </c>
      <c r="AG1143" s="156">
        <f t="shared" si="333"/>
        <v>0</v>
      </c>
      <c r="AH1143" s="156">
        <f t="shared" si="333"/>
        <v>0</v>
      </c>
      <c r="AI1143" s="156">
        <f t="shared" si="333"/>
        <v>0</v>
      </c>
      <c r="AJ1143" s="156">
        <f>SUM(P1143:AI1143)</f>
        <v>22500</v>
      </c>
      <c r="AL1143" s="148" t="s">
        <v>421</v>
      </c>
      <c r="AM1143" s="148" t="s">
        <v>422</v>
      </c>
    </row>
    <row r="1144" spans="1:41">
      <c r="A1144" s="623" t="str">
        <f>"Standard "&amp;A1131</f>
        <v>Standard Dishwasher</v>
      </c>
      <c r="B1144" s="624"/>
      <c r="C1144" s="624"/>
      <c r="D1144" s="624"/>
      <c r="E1144" s="624"/>
      <c r="F1144" s="624"/>
      <c r="G1144" s="201">
        <f>G1141</f>
        <v>100</v>
      </c>
      <c r="H1144" s="203" t="str">
        <f>H1141</f>
        <v>each</v>
      </c>
      <c r="I1144" s="454">
        <v>450</v>
      </c>
      <c r="J1144" s="156">
        <f>G1144*I1144</f>
        <v>45000</v>
      </c>
      <c r="K1144" s="460">
        <v>765000</v>
      </c>
      <c r="L1144" s="181" t="str">
        <f>L1141</f>
        <v>KWH</v>
      </c>
      <c r="M1144" s="684"/>
      <c r="N1144" s="185">
        <f>N1141</f>
        <v>0.15</v>
      </c>
      <c r="O1144" s="159">
        <f>IF($B$1138=0,J1144,0)</f>
        <v>45000</v>
      </c>
      <c r="P1144" s="156">
        <f t="shared" ref="P1144:AI1144" si="334">IF(OR(($B$1138+YEAR($I$1))=P1140,($B$1132+$B$1138+YEAR($I$1))=P1140,($B$1132*2+$B$1138+YEAR($I$1))=P1140,($B$1132*3+$B$1138+YEAR($I$1))=P1140,($B$1132*4+$B$1138+YEAR($I$1))=P1140,($B$1132*5+$B$1138+YEAR($I$1))=P1140),$G$1144*$I$1144,0)</f>
        <v>0</v>
      </c>
      <c r="Q1144" s="156">
        <f t="shared" si="334"/>
        <v>0</v>
      </c>
      <c r="R1144" s="156">
        <f t="shared" si="334"/>
        <v>0</v>
      </c>
      <c r="S1144" s="156">
        <f t="shared" si="334"/>
        <v>0</v>
      </c>
      <c r="T1144" s="156">
        <f t="shared" si="334"/>
        <v>0</v>
      </c>
      <c r="U1144" s="156">
        <f t="shared" si="334"/>
        <v>0</v>
      </c>
      <c r="V1144" s="156">
        <f t="shared" si="334"/>
        <v>0</v>
      </c>
      <c r="W1144" s="156">
        <f t="shared" si="334"/>
        <v>0</v>
      </c>
      <c r="X1144" s="156">
        <f t="shared" si="334"/>
        <v>0</v>
      </c>
      <c r="Y1144" s="156">
        <f t="shared" si="334"/>
        <v>0</v>
      </c>
      <c r="Z1144" s="156">
        <f t="shared" si="334"/>
        <v>0</v>
      </c>
      <c r="AA1144" s="156">
        <f t="shared" si="334"/>
        <v>0</v>
      </c>
      <c r="AB1144" s="156">
        <f t="shared" si="334"/>
        <v>0</v>
      </c>
      <c r="AC1144" s="156">
        <f t="shared" si="334"/>
        <v>0</v>
      </c>
      <c r="AD1144" s="156">
        <f t="shared" si="334"/>
        <v>45000</v>
      </c>
      <c r="AE1144" s="156">
        <f t="shared" si="334"/>
        <v>0</v>
      </c>
      <c r="AF1144" s="156">
        <f t="shared" si="334"/>
        <v>0</v>
      </c>
      <c r="AG1144" s="156">
        <f t="shared" si="334"/>
        <v>0</v>
      </c>
      <c r="AH1144" s="156">
        <f t="shared" si="334"/>
        <v>0</v>
      </c>
      <c r="AI1144" s="156">
        <f t="shared" si="334"/>
        <v>0</v>
      </c>
      <c r="AJ1144" s="156">
        <f>SUM(P1144:AI1144)</f>
        <v>45000</v>
      </c>
      <c r="AK1144" s="148" t="s">
        <v>391</v>
      </c>
      <c r="AL1144" s="148" t="s">
        <v>423</v>
      </c>
      <c r="AM1144" s="148" t="s">
        <v>424</v>
      </c>
    </row>
    <row r="1145" spans="1:41" ht="14.45" thickBot="1">
      <c r="A1145" s="634" t="str">
        <f>"Green Replacement "&amp;A1131</f>
        <v>Green Replacement Dishwasher</v>
      </c>
      <c r="B1145" s="635"/>
      <c r="C1145" s="635"/>
      <c r="D1145" s="635"/>
      <c r="E1145" s="635"/>
      <c r="F1145" s="635"/>
      <c r="G1145" s="202">
        <f>G1141</f>
        <v>100</v>
      </c>
      <c r="H1145" s="204" t="str">
        <f>H1141</f>
        <v>each</v>
      </c>
      <c r="I1145" s="455">
        <v>560</v>
      </c>
      <c r="J1145" s="161">
        <f>G1145*I1145</f>
        <v>56000</v>
      </c>
      <c r="K1145" s="461">
        <v>655000</v>
      </c>
      <c r="L1145" s="182" t="str">
        <f>L1141</f>
        <v>KWH</v>
      </c>
      <c r="M1145" s="685"/>
      <c r="N1145" s="186">
        <f>N1141</f>
        <v>0.15</v>
      </c>
      <c r="O1145" s="159">
        <f>IF($B$1138=0,J1145,0)</f>
        <v>56000</v>
      </c>
      <c r="P1145" s="156">
        <f t="shared" ref="P1145:AI1145" si="335">IF(OR(($B$1138+YEAR($I$1))=P1140,($B$1132+$B$1138+YEAR($I$1))=P1140,($B$1132*2+$B$1138+YEAR($I$1))=P1140,($B$1132*3+$B$1138+YEAR($I$1))=P1140,($B$1132*4+$B$1138+YEAR($I$1))=P1140,($B$1132*5+$B$1138+YEAR($I$1))=P1140),$G$1145*$I$1145,0)</f>
        <v>0</v>
      </c>
      <c r="Q1145" s="156">
        <f t="shared" si="335"/>
        <v>0</v>
      </c>
      <c r="R1145" s="156">
        <f t="shared" si="335"/>
        <v>0</v>
      </c>
      <c r="S1145" s="156">
        <f t="shared" si="335"/>
        <v>0</v>
      </c>
      <c r="T1145" s="156">
        <f t="shared" si="335"/>
        <v>0</v>
      </c>
      <c r="U1145" s="156">
        <f t="shared" si="335"/>
        <v>0</v>
      </c>
      <c r="V1145" s="156">
        <f t="shared" si="335"/>
        <v>0</v>
      </c>
      <c r="W1145" s="156">
        <f t="shared" si="335"/>
        <v>0</v>
      </c>
      <c r="X1145" s="156">
        <f t="shared" si="335"/>
        <v>0</v>
      </c>
      <c r="Y1145" s="156">
        <f t="shared" si="335"/>
        <v>0</v>
      </c>
      <c r="Z1145" s="156">
        <f t="shared" si="335"/>
        <v>0</v>
      </c>
      <c r="AA1145" s="156">
        <f t="shared" si="335"/>
        <v>0</v>
      </c>
      <c r="AB1145" s="156">
        <f t="shared" si="335"/>
        <v>0</v>
      </c>
      <c r="AC1145" s="156">
        <f t="shared" si="335"/>
        <v>0</v>
      </c>
      <c r="AD1145" s="156">
        <f t="shared" si="335"/>
        <v>56000</v>
      </c>
      <c r="AE1145" s="156">
        <f t="shared" si="335"/>
        <v>0</v>
      </c>
      <c r="AF1145" s="156">
        <f t="shared" si="335"/>
        <v>0</v>
      </c>
      <c r="AG1145" s="156">
        <f t="shared" si="335"/>
        <v>0</v>
      </c>
      <c r="AH1145" s="156">
        <f t="shared" si="335"/>
        <v>0</v>
      </c>
      <c r="AI1145" s="156">
        <f t="shared" si="335"/>
        <v>0</v>
      </c>
      <c r="AJ1145" s="156">
        <f>SUM(P1145:AI1145)</f>
        <v>56000</v>
      </c>
      <c r="AK1145" s="183">
        <f>IF((AJ1145-AJ1144)&lt;0,0,(AJ1145-AJ1144))</f>
        <v>11000</v>
      </c>
      <c r="AL1145" s="183">
        <f>(K1141*N1141+K1142*N1142+K1143*N1143)-(K1145*N1145)</f>
        <v>6000</v>
      </c>
      <c r="AM1145" s="210">
        <f>AK1145/AL1145</f>
        <v>1.8333333333333333</v>
      </c>
      <c r="AN1145" s="183" t="str">
        <f>L1141</f>
        <v>KWH</v>
      </c>
      <c r="AO1145" s="183"/>
    </row>
    <row r="1146" spans="1:41" ht="13.15" customHeight="1" thickBot="1"/>
    <row r="1147" spans="1:41" ht="14.45" thickBot="1">
      <c r="A1147" s="640" t="s">
        <v>535</v>
      </c>
      <c r="B1147" s="641"/>
      <c r="C1147" s="641"/>
      <c r="D1147" s="641"/>
      <c r="E1147" s="641"/>
      <c r="F1147" s="641"/>
      <c r="G1147" s="641"/>
      <c r="H1147" s="641"/>
      <c r="I1147" s="641"/>
      <c r="J1147" s="641"/>
      <c r="K1147" s="641"/>
      <c r="L1147" s="641"/>
      <c r="M1147" s="641"/>
      <c r="N1147" s="642"/>
    </row>
    <row r="1148" spans="1:41" ht="15">
      <c r="A1148" s="164" t="s">
        <v>351</v>
      </c>
      <c r="B1148" s="450">
        <v>18</v>
      </c>
      <c r="C1148" s="165"/>
      <c r="D1148" s="662" t="s">
        <v>272</v>
      </c>
      <c r="E1148" s="663"/>
      <c r="F1148" s="649"/>
      <c r="G1148" s="650"/>
      <c r="H1148" s="650"/>
      <c r="I1148" s="650"/>
      <c r="J1148" s="650"/>
      <c r="K1148" s="650"/>
      <c r="L1148" s="650"/>
      <c r="M1148" s="650"/>
      <c r="N1148" s="651"/>
    </row>
    <row r="1149" spans="1:41" ht="15.6" thickBot="1">
      <c r="A1149" s="163" t="s">
        <v>353</v>
      </c>
      <c r="B1149" s="451">
        <v>2003</v>
      </c>
      <c r="C1149" s="162"/>
      <c r="D1149" s="664"/>
      <c r="E1149" s="665"/>
      <c r="F1149" s="652"/>
      <c r="G1149" s="653"/>
      <c r="H1149" s="653"/>
      <c r="I1149" s="653"/>
      <c r="J1149" s="653"/>
      <c r="K1149" s="653"/>
      <c r="L1149" s="653"/>
      <c r="M1149" s="653"/>
      <c r="N1149" s="654"/>
    </row>
    <row r="1150" spans="1:41" ht="15.6" thickBot="1">
      <c r="A1150" s="171" t="s">
        <v>355</v>
      </c>
      <c r="B1150" s="172">
        <f>IF(B1148-((YEAR(I1))-B1149)&gt;0,(B1148-((YEAR(I1))-B1149)),0)</f>
        <v>11</v>
      </c>
      <c r="C1150" s="173"/>
      <c r="D1150" s="666"/>
      <c r="E1150" s="667"/>
      <c r="F1150" s="643"/>
      <c r="G1150" s="644"/>
      <c r="H1150" s="644"/>
      <c r="I1150" s="644"/>
      <c r="J1150" s="644"/>
      <c r="K1150" s="644"/>
      <c r="L1150" s="644"/>
      <c r="M1150" s="644"/>
      <c r="N1150" s="645"/>
      <c r="O1150" s="640" t="str">
        <f>A1147</f>
        <v>Garbage Disposal</v>
      </c>
      <c r="P1150" s="641"/>
      <c r="Q1150" s="641"/>
      <c r="R1150" s="641"/>
      <c r="S1150" s="641"/>
      <c r="T1150" s="641"/>
      <c r="U1150" s="641"/>
      <c r="V1150" s="641"/>
      <c r="W1150" s="641"/>
      <c r="X1150" s="641"/>
      <c r="Y1150" s="642"/>
      <c r="Z1150" s="640" t="str">
        <f>A1147</f>
        <v>Garbage Disposal</v>
      </c>
      <c r="AA1150" s="641"/>
      <c r="AB1150" s="641"/>
      <c r="AC1150" s="641"/>
      <c r="AD1150" s="641"/>
      <c r="AE1150" s="641"/>
      <c r="AF1150" s="641"/>
      <c r="AG1150" s="641"/>
      <c r="AH1150" s="641"/>
      <c r="AI1150" s="641"/>
      <c r="AJ1150" s="642"/>
    </row>
    <row r="1151" spans="1:41">
      <c r="A1151" s="646" t="s">
        <v>357</v>
      </c>
      <c r="B1151" s="647"/>
      <c r="C1151" s="647"/>
      <c r="D1151" s="636"/>
      <c r="E1151" s="636"/>
      <c r="F1151" s="636"/>
      <c r="G1151" s="636" t="s">
        <v>358</v>
      </c>
      <c r="H1151" s="636" t="s">
        <v>359</v>
      </c>
      <c r="I1151" s="636" t="s">
        <v>360</v>
      </c>
      <c r="J1151" s="636" t="s">
        <v>361</v>
      </c>
      <c r="K1151" s="636" t="s">
        <v>362</v>
      </c>
      <c r="L1151" s="636" t="s">
        <v>363</v>
      </c>
      <c r="M1151" s="636" t="s">
        <v>364</v>
      </c>
      <c r="N1151" s="638" t="s">
        <v>365</v>
      </c>
      <c r="O1151" s="672" t="s">
        <v>366</v>
      </c>
      <c r="P1151" s="167" t="s">
        <v>367</v>
      </c>
      <c r="Q1151" s="167" t="s">
        <v>368</v>
      </c>
      <c r="R1151" s="167" t="s">
        <v>369</v>
      </c>
      <c r="S1151" s="167" t="s">
        <v>370</v>
      </c>
      <c r="T1151" s="167" t="s">
        <v>371</v>
      </c>
      <c r="U1151" s="167" t="s">
        <v>372</v>
      </c>
      <c r="V1151" s="167" t="s">
        <v>373</v>
      </c>
      <c r="W1151" s="167" t="s">
        <v>374</v>
      </c>
      <c r="X1151" s="167" t="s">
        <v>375</v>
      </c>
      <c r="Y1151" s="168" t="s">
        <v>376</v>
      </c>
      <c r="Z1151" s="178" t="s">
        <v>377</v>
      </c>
      <c r="AA1151" s="179" t="s">
        <v>378</v>
      </c>
      <c r="AB1151" s="179" t="s">
        <v>379</v>
      </c>
      <c r="AC1151" s="179" t="s">
        <v>380</v>
      </c>
      <c r="AD1151" s="179" t="s">
        <v>381</v>
      </c>
      <c r="AE1151" s="179" t="s">
        <v>382</v>
      </c>
      <c r="AF1151" s="179" t="s">
        <v>383</v>
      </c>
      <c r="AG1151" s="179" t="s">
        <v>384</v>
      </c>
      <c r="AH1151" s="179" t="s">
        <v>385</v>
      </c>
      <c r="AI1151" s="180" t="s">
        <v>386</v>
      </c>
      <c r="AJ1151" s="674" t="s">
        <v>387</v>
      </c>
    </row>
    <row r="1152" spans="1:41">
      <c r="A1152" s="648"/>
      <c r="B1152" s="637"/>
      <c r="C1152" s="637"/>
      <c r="D1152" s="637"/>
      <c r="E1152" s="637"/>
      <c r="F1152" s="637"/>
      <c r="G1152" s="637"/>
      <c r="H1152" s="637"/>
      <c r="I1152" s="637"/>
      <c r="J1152" s="637"/>
      <c r="K1152" s="637"/>
      <c r="L1152" s="637"/>
      <c r="M1152" s="637"/>
      <c r="N1152" s="639"/>
      <c r="O1152" s="673"/>
      <c r="P1152" s="166">
        <f>YEAR($I$1)+1</f>
        <v>2011</v>
      </c>
      <c r="Q1152" s="166">
        <f>YEAR($I$1)+2</f>
        <v>2012</v>
      </c>
      <c r="R1152" s="166">
        <f>YEAR($I$1)+3</f>
        <v>2013</v>
      </c>
      <c r="S1152" s="166">
        <f>YEAR($I$1)+4</f>
        <v>2014</v>
      </c>
      <c r="T1152" s="166">
        <f>YEAR($I$1)+5</f>
        <v>2015</v>
      </c>
      <c r="U1152" s="166">
        <f>YEAR($I$1)+6</f>
        <v>2016</v>
      </c>
      <c r="V1152" s="166">
        <f>YEAR($I$1)+7</f>
        <v>2017</v>
      </c>
      <c r="W1152" s="166">
        <f>YEAR($I$1)+8</f>
        <v>2018</v>
      </c>
      <c r="X1152" s="166">
        <f>YEAR($I$1)+9</f>
        <v>2019</v>
      </c>
      <c r="Y1152" s="169">
        <f>YEAR($I$1)+10</f>
        <v>2020</v>
      </c>
      <c r="Z1152" s="174">
        <f>YEAR($I$1)+11</f>
        <v>2021</v>
      </c>
      <c r="AA1152" s="166">
        <f>YEAR($I$1)+12</f>
        <v>2022</v>
      </c>
      <c r="AB1152" s="166">
        <f>YEAR($I$1)+13</f>
        <v>2023</v>
      </c>
      <c r="AC1152" s="166">
        <f>YEAR($I$1)+14</f>
        <v>2024</v>
      </c>
      <c r="AD1152" s="166">
        <f>YEAR($I$1)+15</f>
        <v>2025</v>
      </c>
      <c r="AE1152" s="166">
        <f>YEAR($I$1)+16</f>
        <v>2026</v>
      </c>
      <c r="AF1152" s="166">
        <f>YEAR($I$1)+17</f>
        <v>2027</v>
      </c>
      <c r="AG1152" s="166">
        <f>YEAR($I$1)+18</f>
        <v>2028</v>
      </c>
      <c r="AH1152" s="166">
        <f>YEAR($I$1)+19</f>
        <v>2029</v>
      </c>
      <c r="AI1152" s="175">
        <f>YEAR($I$1)+20</f>
        <v>2030</v>
      </c>
      <c r="AJ1152" s="675"/>
    </row>
    <row r="1153" spans="1:41" hidden="1">
      <c r="A1153" s="623" t="str">
        <f>"Existing "&amp;A1147</f>
        <v>Existing Garbage Disposal</v>
      </c>
      <c r="B1153" s="624"/>
      <c r="C1153" s="624"/>
      <c r="D1153" s="624"/>
      <c r="E1153" s="624"/>
      <c r="F1153" s="624"/>
      <c r="G1153" s="170">
        <v>200</v>
      </c>
      <c r="H1153" s="154" t="s">
        <v>347</v>
      </c>
      <c r="I1153" s="155">
        <v>300</v>
      </c>
      <c r="J1153" s="156">
        <f>G1153*I1153</f>
        <v>60000</v>
      </c>
      <c r="K1153" s="625" t="s">
        <v>390</v>
      </c>
      <c r="L1153" s="626"/>
      <c r="M1153" s="659" t="str">
        <f>IF(OR(ISERROR(B1149+B1148*(1-(Controls!$B$28))),(B1149+B1148*(1-(Controls!$B$28)))=0),"",IF((B1149+B1148*(1-(Controls!$B$28)))&lt;=StartInput!$F$25,"Replace","Evaluate"))</f>
        <v>Evaluate</v>
      </c>
      <c r="N1153" s="631" t="s">
        <v>205</v>
      </c>
      <c r="O1153" s="159">
        <f>IF($B$1150=0,J1153,0)</f>
        <v>0</v>
      </c>
      <c r="P1153" s="156">
        <f t="shared" ref="P1153:AI1153" si="336">IF(OR(($B$1150+YEAR($I$1))=P1152,($B$1148+$B$1150+YEAR($I$1))=P1152,($B$1148*2+$B$1150+YEAR($I$1))=P1152,($B$1148*3+$B$1150+YEAR($I$1))=P1152,($B$1148*4+$B$1150+YEAR($I$1))=P1152,($B$1148*5+$B$1150+YEAR($I$1))=P1152),$G$1153*$I$1153,0)</f>
        <v>0</v>
      </c>
      <c r="Q1153" s="156">
        <f t="shared" si="336"/>
        <v>0</v>
      </c>
      <c r="R1153" s="156">
        <f t="shared" si="336"/>
        <v>0</v>
      </c>
      <c r="S1153" s="156">
        <f t="shared" si="336"/>
        <v>0</v>
      </c>
      <c r="T1153" s="156">
        <f t="shared" si="336"/>
        <v>0</v>
      </c>
      <c r="U1153" s="156">
        <f t="shared" si="336"/>
        <v>0</v>
      </c>
      <c r="V1153" s="156">
        <f t="shared" si="336"/>
        <v>0</v>
      </c>
      <c r="W1153" s="156">
        <f t="shared" si="336"/>
        <v>0</v>
      </c>
      <c r="X1153" s="156">
        <f t="shared" si="336"/>
        <v>0</v>
      </c>
      <c r="Y1153" s="156">
        <f t="shared" si="336"/>
        <v>0</v>
      </c>
      <c r="Z1153" s="156">
        <f t="shared" si="336"/>
        <v>60000</v>
      </c>
      <c r="AA1153" s="156">
        <f t="shared" si="336"/>
        <v>0</v>
      </c>
      <c r="AB1153" s="156">
        <f t="shared" si="336"/>
        <v>0</v>
      </c>
      <c r="AC1153" s="156">
        <f t="shared" si="336"/>
        <v>0</v>
      </c>
      <c r="AD1153" s="156">
        <f t="shared" si="336"/>
        <v>0</v>
      </c>
      <c r="AE1153" s="156">
        <f t="shared" si="336"/>
        <v>0</v>
      </c>
      <c r="AF1153" s="156">
        <f t="shared" si="336"/>
        <v>0</v>
      </c>
      <c r="AG1153" s="156">
        <f t="shared" si="336"/>
        <v>0</v>
      </c>
      <c r="AH1153" s="156">
        <f t="shared" si="336"/>
        <v>0</v>
      </c>
      <c r="AI1153" s="156">
        <f t="shared" si="336"/>
        <v>0</v>
      </c>
      <c r="AJ1153" s="156">
        <f>SUM(P1153:AI1153)</f>
        <v>60000</v>
      </c>
    </row>
    <row r="1154" spans="1:41">
      <c r="A1154" s="623" t="str">
        <f>"Standard "&amp;A1147</f>
        <v>Standard Garbage Disposal</v>
      </c>
      <c r="B1154" s="624"/>
      <c r="C1154" s="624"/>
      <c r="D1154" s="624"/>
      <c r="E1154" s="624"/>
      <c r="F1154" s="624"/>
      <c r="G1154" s="452">
        <v>200</v>
      </c>
      <c r="H1154" s="459" t="s">
        <v>347</v>
      </c>
      <c r="I1154" s="454">
        <v>300</v>
      </c>
      <c r="J1154" s="156">
        <f>G1154*I1154</f>
        <v>60000</v>
      </c>
      <c r="K1154" s="627"/>
      <c r="L1154" s="628"/>
      <c r="M1154" s="660"/>
      <c r="N1154" s="632"/>
      <c r="O1154" s="159">
        <f>IF($B$1150=0,J1154,0)</f>
        <v>0</v>
      </c>
      <c r="P1154" s="156">
        <f t="shared" ref="P1154:AI1154" si="337">IF(OR(($B$1150+YEAR($I$1))=P1152,($B$1148+$B$1150+YEAR($I$1))=P1152,($B$1148*2+$B$1150+YEAR($I$1))=P1152,($B$1148*3+$B$1150+YEAR($I$1))=P1152,($B$1148*4+$B$1150+YEAR($I$1))=P1152,($B$1148*5+$B$1150+YEAR($I$1))=P1152),$G$1154*$I$1154,0)</f>
        <v>0</v>
      </c>
      <c r="Q1154" s="156">
        <f t="shared" si="337"/>
        <v>0</v>
      </c>
      <c r="R1154" s="156">
        <f t="shared" si="337"/>
        <v>0</v>
      </c>
      <c r="S1154" s="156">
        <f t="shared" si="337"/>
        <v>0</v>
      </c>
      <c r="T1154" s="156">
        <f t="shared" si="337"/>
        <v>0</v>
      </c>
      <c r="U1154" s="156">
        <f t="shared" si="337"/>
        <v>0</v>
      </c>
      <c r="V1154" s="156">
        <f t="shared" si="337"/>
        <v>0</v>
      </c>
      <c r="W1154" s="156">
        <f t="shared" si="337"/>
        <v>0</v>
      </c>
      <c r="X1154" s="156">
        <f t="shared" si="337"/>
        <v>0</v>
      </c>
      <c r="Y1154" s="156">
        <f t="shared" si="337"/>
        <v>0</v>
      </c>
      <c r="Z1154" s="156">
        <f t="shared" si="337"/>
        <v>60000</v>
      </c>
      <c r="AA1154" s="156">
        <f t="shared" si="337"/>
        <v>0</v>
      </c>
      <c r="AB1154" s="156">
        <f t="shared" si="337"/>
        <v>0</v>
      </c>
      <c r="AC1154" s="156">
        <f t="shared" si="337"/>
        <v>0</v>
      </c>
      <c r="AD1154" s="156">
        <f t="shared" si="337"/>
        <v>0</v>
      </c>
      <c r="AE1154" s="156">
        <f t="shared" si="337"/>
        <v>0</v>
      </c>
      <c r="AF1154" s="156">
        <f t="shared" si="337"/>
        <v>0</v>
      </c>
      <c r="AG1154" s="156">
        <f t="shared" si="337"/>
        <v>0</v>
      </c>
      <c r="AH1154" s="156">
        <f t="shared" si="337"/>
        <v>0</v>
      </c>
      <c r="AI1154" s="156">
        <f t="shared" si="337"/>
        <v>0</v>
      </c>
      <c r="AJ1154" s="156">
        <f>SUM(P1154:AI1154)</f>
        <v>60000</v>
      </c>
      <c r="AK1154" s="148" t="s">
        <v>391</v>
      </c>
    </row>
    <row r="1155" spans="1:41" ht="14.45" thickBot="1">
      <c r="A1155" s="634" t="str">
        <f>"Green Replacement "&amp;A1147</f>
        <v>Green Replacement Garbage Disposal</v>
      </c>
      <c r="B1155" s="635"/>
      <c r="C1155" s="635"/>
      <c r="D1155" s="635"/>
      <c r="E1155" s="635"/>
      <c r="F1155" s="635"/>
      <c r="G1155" s="202">
        <f>G1154</f>
        <v>200</v>
      </c>
      <c r="H1155" s="204" t="str">
        <f>H1154</f>
        <v>each</v>
      </c>
      <c r="I1155" s="455">
        <v>300</v>
      </c>
      <c r="J1155" s="161">
        <f>G1155*I1155</f>
        <v>60000</v>
      </c>
      <c r="K1155" s="629"/>
      <c r="L1155" s="630"/>
      <c r="M1155" s="661"/>
      <c r="N1155" s="633"/>
      <c r="O1155" s="159">
        <f>IF($B$1150=0,J1155,0)</f>
        <v>0</v>
      </c>
      <c r="P1155" s="156">
        <f t="shared" ref="P1155:AI1155" si="338">IF(OR(($B$1150+YEAR($I$1))=P1152,($B$1148+$B$1150+YEAR($I$1))=P1152,($B$1148*2+$B$1150+YEAR($I$1))=P1152,($B$1148*3+$B$1150+YEAR($I$1))=P1152,($B$1148*4+$B$1150+YEAR($I$1))=P1152,($B$1148*5+$B$1150+YEAR($I$1))=P1152),$G$1155*$I$1155,0)</f>
        <v>0</v>
      </c>
      <c r="Q1155" s="156">
        <f t="shared" si="338"/>
        <v>0</v>
      </c>
      <c r="R1155" s="156">
        <f t="shared" si="338"/>
        <v>0</v>
      </c>
      <c r="S1155" s="156">
        <f t="shared" si="338"/>
        <v>0</v>
      </c>
      <c r="T1155" s="156">
        <f t="shared" si="338"/>
        <v>0</v>
      </c>
      <c r="U1155" s="156">
        <f t="shared" si="338"/>
        <v>0</v>
      </c>
      <c r="V1155" s="156">
        <f t="shared" si="338"/>
        <v>0</v>
      </c>
      <c r="W1155" s="156">
        <f t="shared" si="338"/>
        <v>0</v>
      </c>
      <c r="X1155" s="156">
        <f t="shared" si="338"/>
        <v>0</v>
      </c>
      <c r="Y1155" s="156">
        <f t="shared" si="338"/>
        <v>0</v>
      </c>
      <c r="Z1155" s="156">
        <f t="shared" si="338"/>
        <v>60000</v>
      </c>
      <c r="AA1155" s="156">
        <f t="shared" si="338"/>
        <v>0</v>
      </c>
      <c r="AB1155" s="156">
        <f t="shared" si="338"/>
        <v>0</v>
      </c>
      <c r="AC1155" s="156">
        <f t="shared" si="338"/>
        <v>0</v>
      </c>
      <c r="AD1155" s="156">
        <f t="shared" si="338"/>
        <v>0</v>
      </c>
      <c r="AE1155" s="156">
        <f t="shared" si="338"/>
        <v>0</v>
      </c>
      <c r="AF1155" s="156">
        <f t="shared" si="338"/>
        <v>0</v>
      </c>
      <c r="AG1155" s="156">
        <f t="shared" si="338"/>
        <v>0</v>
      </c>
      <c r="AH1155" s="156">
        <f t="shared" si="338"/>
        <v>0</v>
      </c>
      <c r="AI1155" s="156">
        <f t="shared" si="338"/>
        <v>0</v>
      </c>
      <c r="AJ1155" s="156">
        <f>SUM(P1155:AI1155)</f>
        <v>60000</v>
      </c>
      <c r="AK1155" s="183">
        <f>IF((AJ1155-AJ1154)&lt;0,0,(AJ1155-AJ1154))</f>
        <v>0</v>
      </c>
      <c r="AL1155" s="183"/>
      <c r="AM1155" s="183"/>
      <c r="AN1155" s="183"/>
      <c r="AO1155" s="183"/>
    </row>
    <row r="1156" spans="1:41" ht="13.15" customHeight="1" thickBot="1"/>
    <row r="1157" spans="1:41" ht="14.45" thickBot="1">
      <c r="A1157" s="640" t="s">
        <v>536</v>
      </c>
      <c r="B1157" s="641"/>
      <c r="C1157" s="641"/>
      <c r="D1157" s="641"/>
      <c r="E1157" s="641"/>
      <c r="F1157" s="641"/>
      <c r="G1157" s="641"/>
      <c r="H1157" s="641"/>
      <c r="I1157" s="641"/>
      <c r="J1157" s="641"/>
      <c r="K1157" s="641"/>
      <c r="L1157" s="641"/>
      <c r="M1157" s="641"/>
      <c r="N1157" s="642"/>
    </row>
    <row r="1158" spans="1:41" ht="15">
      <c r="A1158" s="164" t="s">
        <v>351</v>
      </c>
      <c r="B1158" s="450">
        <v>19</v>
      </c>
      <c r="C1158" s="165"/>
      <c r="D1158" s="662" t="s">
        <v>272</v>
      </c>
      <c r="E1158" s="663"/>
      <c r="F1158" s="649"/>
      <c r="G1158" s="650"/>
      <c r="H1158" s="650"/>
      <c r="I1158" s="650"/>
      <c r="J1158" s="650"/>
      <c r="K1158" s="650"/>
      <c r="L1158" s="650"/>
      <c r="M1158" s="650"/>
      <c r="N1158" s="651"/>
    </row>
    <row r="1159" spans="1:41" ht="15.6" thickBot="1">
      <c r="A1159" s="163" t="s">
        <v>353</v>
      </c>
      <c r="B1159" s="451">
        <v>2003</v>
      </c>
      <c r="C1159" s="162"/>
      <c r="D1159" s="664"/>
      <c r="E1159" s="665"/>
      <c r="F1159" s="652"/>
      <c r="G1159" s="653"/>
      <c r="H1159" s="653"/>
      <c r="I1159" s="653"/>
      <c r="J1159" s="653"/>
      <c r="K1159" s="653"/>
      <c r="L1159" s="653"/>
      <c r="M1159" s="653"/>
      <c r="N1159" s="654"/>
    </row>
    <row r="1160" spans="1:41" ht="15.6" thickBot="1">
      <c r="A1160" s="171" t="s">
        <v>355</v>
      </c>
      <c r="B1160" s="172">
        <f>IF(B1158-((YEAR(I1))-B1159)&gt;0,(B1158-((YEAR(I1))-B1159)),0)</f>
        <v>12</v>
      </c>
      <c r="C1160" s="173"/>
      <c r="D1160" s="666"/>
      <c r="E1160" s="667"/>
      <c r="F1160" s="643"/>
      <c r="G1160" s="644"/>
      <c r="H1160" s="644"/>
      <c r="I1160" s="644"/>
      <c r="J1160" s="644"/>
      <c r="K1160" s="644"/>
      <c r="L1160" s="644"/>
      <c r="M1160" s="644"/>
      <c r="N1160" s="645"/>
      <c r="O1160" s="640" t="str">
        <f>A1157</f>
        <v>Microwave</v>
      </c>
      <c r="P1160" s="641"/>
      <c r="Q1160" s="641"/>
      <c r="R1160" s="641"/>
      <c r="S1160" s="641"/>
      <c r="T1160" s="641"/>
      <c r="U1160" s="641"/>
      <c r="V1160" s="641"/>
      <c r="W1160" s="641"/>
      <c r="X1160" s="641"/>
      <c r="Y1160" s="642"/>
      <c r="Z1160" s="640" t="str">
        <f>A1157</f>
        <v>Microwave</v>
      </c>
      <c r="AA1160" s="641"/>
      <c r="AB1160" s="641"/>
      <c r="AC1160" s="641"/>
      <c r="AD1160" s="641"/>
      <c r="AE1160" s="641"/>
      <c r="AF1160" s="641"/>
      <c r="AG1160" s="641"/>
      <c r="AH1160" s="641"/>
      <c r="AI1160" s="641"/>
      <c r="AJ1160" s="642"/>
    </row>
    <row r="1161" spans="1:41">
      <c r="A1161" s="646" t="s">
        <v>357</v>
      </c>
      <c r="B1161" s="647"/>
      <c r="C1161" s="647"/>
      <c r="D1161" s="636"/>
      <c r="E1161" s="636"/>
      <c r="F1161" s="636"/>
      <c r="G1161" s="636" t="s">
        <v>358</v>
      </c>
      <c r="H1161" s="636" t="s">
        <v>359</v>
      </c>
      <c r="I1161" s="636" t="s">
        <v>360</v>
      </c>
      <c r="J1161" s="636" t="s">
        <v>361</v>
      </c>
      <c r="K1161" s="636" t="s">
        <v>362</v>
      </c>
      <c r="L1161" s="636" t="s">
        <v>363</v>
      </c>
      <c r="M1161" s="636" t="s">
        <v>364</v>
      </c>
      <c r="N1161" s="638" t="s">
        <v>365</v>
      </c>
      <c r="O1161" s="672" t="s">
        <v>366</v>
      </c>
      <c r="P1161" s="167" t="s">
        <v>367</v>
      </c>
      <c r="Q1161" s="167" t="s">
        <v>368</v>
      </c>
      <c r="R1161" s="167" t="s">
        <v>369</v>
      </c>
      <c r="S1161" s="167" t="s">
        <v>370</v>
      </c>
      <c r="T1161" s="167" t="s">
        <v>371</v>
      </c>
      <c r="U1161" s="167" t="s">
        <v>372</v>
      </c>
      <c r="V1161" s="167" t="s">
        <v>373</v>
      </c>
      <c r="W1161" s="167" t="s">
        <v>374</v>
      </c>
      <c r="X1161" s="167" t="s">
        <v>375</v>
      </c>
      <c r="Y1161" s="168" t="s">
        <v>376</v>
      </c>
      <c r="Z1161" s="178" t="s">
        <v>377</v>
      </c>
      <c r="AA1161" s="179" t="s">
        <v>378</v>
      </c>
      <c r="AB1161" s="179" t="s">
        <v>379</v>
      </c>
      <c r="AC1161" s="179" t="s">
        <v>380</v>
      </c>
      <c r="AD1161" s="179" t="s">
        <v>381</v>
      </c>
      <c r="AE1161" s="179" t="s">
        <v>382</v>
      </c>
      <c r="AF1161" s="179" t="s">
        <v>383</v>
      </c>
      <c r="AG1161" s="179" t="s">
        <v>384</v>
      </c>
      <c r="AH1161" s="179" t="s">
        <v>385</v>
      </c>
      <c r="AI1161" s="180" t="s">
        <v>386</v>
      </c>
      <c r="AJ1161" s="674" t="s">
        <v>387</v>
      </c>
    </row>
    <row r="1162" spans="1:41">
      <c r="A1162" s="648"/>
      <c r="B1162" s="637"/>
      <c r="C1162" s="637"/>
      <c r="D1162" s="637"/>
      <c r="E1162" s="637"/>
      <c r="F1162" s="637"/>
      <c r="G1162" s="637"/>
      <c r="H1162" s="637"/>
      <c r="I1162" s="637"/>
      <c r="J1162" s="637"/>
      <c r="K1162" s="637"/>
      <c r="L1162" s="637"/>
      <c r="M1162" s="637"/>
      <c r="N1162" s="639"/>
      <c r="O1162" s="673"/>
      <c r="P1162" s="166">
        <f>YEAR($I$1)+1</f>
        <v>2011</v>
      </c>
      <c r="Q1162" s="166">
        <f>YEAR($I$1)+2</f>
        <v>2012</v>
      </c>
      <c r="R1162" s="166">
        <f>YEAR($I$1)+3</f>
        <v>2013</v>
      </c>
      <c r="S1162" s="166">
        <f>YEAR($I$1)+4</f>
        <v>2014</v>
      </c>
      <c r="T1162" s="166">
        <f>YEAR($I$1)+5</f>
        <v>2015</v>
      </c>
      <c r="U1162" s="166">
        <f>YEAR($I$1)+6</f>
        <v>2016</v>
      </c>
      <c r="V1162" s="166">
        <f>YEAR($I$1)+7</f>
        <v>2017</v>
      </c>
      <c r="W1162" s="166">
        <f>YEAR($I$1)+8</f>
        <v>2018</v>
      </c>
      <c r="X1162" s="166">
        <f>YEAR($I$1)+9</f>
        <v>2019</v>
      </c>
      <c r="Y1162" s="169">
        <f>YEAR($I$1)+10</f>
        <v>2020</v>
      </c>
      <c r="Z1162" s="174">
        <f>YEAR($I$1)+11</f>
        <v>2021</v>
      </c>
      <c r="AA1162" s="166">
        <f>YEAR($I$1)+12</f>
        <v>2022</v>
      </c>
      <c r="AB1162" s="166">
        <f>YEAR($I$1)+13</f>
        <v>2023</v>
      </c>
      <c r="AC1162" s="166">
        <f>YEAR($I$1)+14</f>
        <v>2024</v>
      </c>
      <c r="AD1162" s="166">
        <f>YEAR($I$1)+15</f>
        <v>2025</v>
      </c>
      <c r="AE1162" s="166">
        <f>YEAR($I$1)+16</f>
        <v>2026</v>
      </c>
      <c r="AF1162" s="166">
        <f>YEAR($I$1)+17</f>
        <v>2027</v>
      </c>
      <c r="AG1162" s="166">
        <f>YEAR($I$1)+18</f>
        <v>2028</v>
      </c>
      <c r="AH1162" s="166">
        <f>YEAR($I$1)+19</f>
        <v>2029</v>
      </c>
      <c r="AI1162" s="175">
        <f>YEAR($I$1)+20</f>
        <v>2030</v>
      </c>
      <c r="AJ1162" s="675"/>
    </row>
    <row r="1163" spans="1:41" hidden="1">
      <c r="A1163" s="623" t="str">
        <f>"Existing "&amp;A1157</f>
        <v>Existing Microwave</v>
      </c>
      <c r="B1163" s="624"/>
      <c r="C1163" s="624"/>
      <c r="D1163" s="624"/>
      <c r="E1163" s="624"/>
      <c r="F1163" s="624"/>
      <c r="G1163" s="170">
        <v>200</v>
      </c>
      <c r="H1163" s="154" t="s">
        <v>347</v>
      </c>
      <c r="I1163" s="155">
        <v>450</v>
      </c>
      <c r="J1163" s="156">
        <f>G1163*I1163</f>
        <v>90000</v>
      </c>
      <c r="K1163" s="625" t="s">
        <v>390</v>
      </c>
      <c r="L1163" s="626"/>
      <c r="M1163" s="659" t="str">
        <f>IF(OR(ISERROR(B1159+B1158*(1-(Controls!$B$28))),(B1159+B1158*(1-(Controls!$B$28)))=0),"",IF((B1159+B1158*(1-(Controls!$B$28)))&lt;=StartInput!$F$25,"Replace","Evaluate"))</f>
        <v>Evaluate</v>
      </c>
      <c r="N1163" s="631" t="s">
        <v>205</v>
      </c>
      <c r="O1163" s="159">
        <f>IF($B$1160=0,J1163,0)</f>
        <v>0</v>
      </c>
      <c r="P1163" s="156">
        <f t="shared" ref="P1163:AI1163" si="339">IF(OR(($B$1160+YEAR($I$1))=P1162,($B$1158+$B$1160+YEAR($I$1))=P1162,($B$1158*2+$B$1160+YEAR($I$1))=P1162,($B$1158*3+$B$1160+YEAR($I$1))=P1162,($B$1158*4+$B$1160+YEAR($I$1))=P1162,($B$1158*5+$B$1160+YEAR($I$1))=P1162),$G$1163*$I$1163,0)</f>
        <v>0</v>
      </c>
      <c r="Q1163" s="156">
        <f t="shared" si="339"/>
        <v>0</v>
      </c>
      <c r="R1163" s="156">
        <f t="shared" si="339"/>
        <v>0</v>
      </c>
      <c r="S1163" s="156">
        <f t="shared" si="339"/>
        <v>0</v>
      </c>
      <c r="T1163" s="156">
        <f t="shared" si="339"/>
        <v>0</v>
      </c>
      <c r="U1163" s="156">
        <f t="shared" si="339"/>
        <v>0</v>
      </c>
      <c r="V1163" s="156">
        <f t="shared" si="339"/>
        <v>0</v>
      </c>
      <c r="W1163" s="156">
        <f t="shared" si="339"/>
        <v>0</v>
      </c>
      <c r="X1163" s="156">
        <f t="shared" si="339"/>
        <v>0</v>
      </c>
      <c r="Y1163" s="156">
        <f t="shared" si="339"/>
        <v>0</v>
      </c>
      <c r="Z1163" s="156">
        <f t="shared" si="339"/>
        <v>0</v>
      </c>
      <c r="AA1163" s="156">
        <f t="shared" si="339"/>
        <v>90000</v>
      </c>
      <c r="AB1163" s="156">
        <f t="shared" si="339"/>
        <v>0</v>
      </c>
      <c r="AC1163" s="156">
        <f t="shared" si="339"/>
        <v>0</v>
      </c>
      <c r="AD1163" s="156">
        <f t="shared" si="339"/>
        <v>0</v>
      </c>
      <c r="AE1163" s="156">
        <f t="shared" si="339"/>
        <v>0</v>
      </c>
      <c r="AF1163" s="156">
        <f t="shared" si="339"/>
        <v>0</v>
      </c>
      <c r="AG1163" s="156">
        <f t="shared" si="339"/>
        <v>0</v>
      </c>
      <c r="AH1163" s="156">
        <f t="shared" si="339"/>
        <v>0</v>
      </c>
      <c r="AI1163" s="156">
        <f t="shared" si="339"/>
        <v>0</v>
      </c>
      <c r="AJ1163" s="156">
        <f>SUM(P1163:AI1163)</f>
        <v>90000</v>
      </c>
    </row>
    <row r="1164" spans="1:41">
      <c r="A1164" s="623" t="str">
        <f>"Standard "&amp;A1157</f>
        <v>Standard Microwave</v>
      </c>
      <c r="B1164" s="624"/>
      <c r="C1164" s="624"/>
      <c r="D1164" s="624"/>
      <c r="E1164" s="624"/>
      <c r="F1164" s="624"/>
      <c r="G1164" s="452">
        <v>200</v>
      </c>
      <c r="H1164" s="459" t="s">
        <v>347</v>
      </c>
      <c r="I1164" s="454">
        <v>450</v>
      </c>
      <c r="J1164" s="156">
        <f>G1164*I1164</f>
        <v>90000</v>
      </c>
      <c r="K1164" s="627"/>
      <c r="L1164" s="628"/>
      <c r="M1164" s="660"/>
      <c r="N1164" s="632"/>
      <c r="O1164" s="159">
        <f>IF($B$1160=0,J1164,0)</f>
        <v>0</v>
      </c>
      <c r="P1164" s="156">
        <f t="shared" ref="P1164:AI1164" si="340">IF(OR(($B$1160+YEAR($I$1))=P1162,($B$1158+$B$1160+YEAR($I$1))=P1162,($B$1158*2+$B$1160+YEAR($I$1))=P1162,($B$1158*3+$B$1160+YEAR($I$1))=P1162,($B$1158*4+$B$1160+YEAR($I$1))=P1162,($B$1158*5+$B$1160+YEAR($I$1))=P1162),$G$1164*$I$1164,0)</f>
        <v>0</v>
      </c>
      <c r="Q1164" s="156">
        <f t="shared" si="340"/>
        <v>0</v>
      </c>
      <c r="R1164" s="156">
        <f t="shared" si="340"/>
        <v>0</v>
      </c>
      <c r="S1164" s="156">
        <f t="shared" si="340"/>
        <v>0</v>
      </c>
      <c r="T1164" s="156">
        <f t="shared" si="340"/>
        <v>0</v>
      </c>
      <c r="U1164" s="156">
        <f t="shared" si="340"/>
        <v>0</v>
      </c>
      <c r="V1164" s="156">
        <f t="shared" si="340"/>
        <v>0</v>
      </c>
      <c r="W1164" s="156">
        <f t="shared" si="340"/>
        <v>0</v>
      </c>
      <c r="X1164" s="156">
        <f t="shared" si="340"/>
        <v>0</v>
      </c>
      <c r="Y1164" s="156">
        <f t="shared" si="340"/>
        <v>0</v>
      </c>
      <c r="Z1164" s="156">
        <f t="shared" si="340"/>
        <v>0</v>
      </c>
      <c r="AA1164" s="156">
        <f t="shared" si="340"/>
        <v>90000</v>
      </c>
      <c r="AB1164" s="156">
        <f t="shared" si="340"/>
        <v>0</v>
      </c>
      <c r="AC1164" s="156">
        <f t="shared" si="340"/>
        <v>0</v>
      </c>
      <c r="AD1164" s="156">
        <f t="shared" si="340"/>
        <v>0</v>
      </c>
      <c r="AE1164" s="156">
        <f t="shared" si="340"/>
        <v>0</v>
      </c>
      <c r="AF1164" s="156">
        <f t="shared" si="340"/>
        <v>0</v>
      </c>
      <c r="AG1164" s="156">
        <f t="shared" si="340"/>
        <v>0</v>
      </c>
      <c r="AH1164" s="156">
        <f t="shared" si="340"/>
        <v>0</v>
      </c>
      <c r="AI1164" s="156">
        <f t="shared" si="340"/>
        <v>0</v>
      </c>
      <c r="AJ1164" s="156">
        <f>SUM(P1164:AI1164)</f>
        <v>90000</v>
      </c>
      <c r="AK1164" s="148" t="s">
        <v>391</v>
      </c>
    </row>
    <row r="1165" spans="1:41" ht="14.45" thickBot="1">
      <c r="A1165" s="634" t="str">
        <f>"Green Replacement "&amp;A1157</f>
        <v>Green Replacement Microwave</v>
      </c>
      <c r="B1165" s="635"/>
      <c r="C1165" s="635"/>
      <c r="D1165" s="635"/>
      <c r="E1165" s="635"/>
      <c r="F1165" s="635"/>
      <c r="G1165" s="202">
        <f>G1164</f>
        <v>200</v>
      </c>
      <c r="H1165" s="204" t="str">
        <f>H1164</f>
        <v>each</v>
      </c>
      <c r="I1165" s="455">
        <v>450</v>
      </c>
      <c r="J1165" s="161">
        <f>G1165*I1165</f>
        <v>90000</v>
      </c>
      <c r="K1165" s="629"/>
      <c r="L1165" s="630"/>
      <c r="M1165" s="661"/>
      <c r="N1165" s="633"/>
      <c r="O1165" s="159">
        <f>IF($B$1160=0,J1165,0)</f>
        <v>0</v>
      </c>
      <c r="P1165" s="156">
        <f t="shared" ref="P1165:AI1165" si="341">IF(OR(($B$1160+YEAR($I$1))=P1162,($B$1158+$B$1160+YEAR($I$1))=P1162,($B$1158*2+$B$1160+YEAR($I$1))=P1162,($B$1158*3+$B$1160+YEAR($I$1))=P1162,($B$1158*4+$B$1160+YEAR($I$1))=P1162,($B$1158*5+$B$1160+YEAR($I$1))=P1162),$G$1165*$I$1165,0)</f>
        <v>0</v>
      </c>
      <c r="Q1165" s="156">
        <f t="shared" si="341"/>
        <v>0</v>
      </c>
      <c r="R1165" s="156">
        <f t="shared" si="341"/>
        <v>0</v>
      </c>
      <c r="S1165" s="156">
        <f t="shared" si="341"/>
        <v>0</v>
      </c>
      <c r="T1165" s="156">
        <f t="shared" si="341"/>
        <v>0</v>
      </c>
      <c r="U1165" s="156">
        <f t="shared" si="341"/>
        <v>0</v>
      </c>
      <c r="V1165" s="156">
        <f t="shared" si="341"/>
        <v>0</v>
      </c>
      <c r="W1165" s="156">
        <f t="shared" si="341"/>
        <v>0</v>
      </c>
      <c r="X1165" s="156">
        <f t="shared" si="341"/>
        <v>0</v>
      </c>
      <c r="Y1165" s="156">
        <f t="shared" si="341"/>
        <v>0</v>
      </c>
      <c r="Z1165" s="156">
        <f t="shared" si="341"/>
        <v>0</v>
      </c>
      <c r="AA1165" s="156">
        <f t="shared" si="341"/>
        <v>90000</v>
      </c>
      <c r="AB1165" s="156">
        <f t="shared" si="341"/>
        <v>0</v>
      </c>
      <c r="AC1165" s="156">
        <f t="shared" si="341"/>
        <v>0</v>
      </c>
      <c r="AD1165" s="156">
        <f t="shared" si="341"/>
        <v>0</v>
      </c>
      <c r="AE1165" s="156">
        <f t="shared" si="341"/>
        <v>0</v>
      </c>
      <c r="AF1165" s="156">
        <f t="shared" si="341"/>
        <v>0</v>
      </c>
      <c r="AG1165" s="156">
        <f t="shared" si="341"/>
        <v>0</v>
      </c>
      <c r="AH1165" s="156">
        <f t="shared" si="341"/>
        <v>0</v>
      </c>
      <c r="AI1165" s="156">
        <f t="shared" si="341"/>
        <v>0</v>
      </c>
      <c r="AJ1165" s="156">
        <f>SUM(P1165:AI1165)</f>
        <v>90000</v>
      </c>
      <c r="AK1165" s="183">
        <f>IF((AJ1165-AJ1164)&lt;0,0,(AJ1165-AJ1164))</f>
        <v>0</v>
      </c>
      <c r="AL1165" s="183"/>
      <c r="AM1165" s="183"/>
      <c r="AN1165" s="183"/>
      <c r="AO1165" s="183"/>
    </row>
    <row r="1166" spans="1:41" ht="13.15" customHeight="1" thickBot="1"/>
    <row r="1167" spans="1:41" ht="14.45" thickBot="1">
      <c r="A1167" s="689" t="s">
        <v>427</v>
      </c>
      <c r="B1167" s="690"/>
      <c r="C1167" s="690"/>
      <c r="D1167" s="690"/>
      <c r="E1167" s="690"/>
      <c r="F1167" s="690"/>
      <c r="G1167" s="690"/>
      <c r="H1167" s="690"/>
      <c r="I1167" s="690"/>
      <c r="J1167" s="690"/>
      <c r="K1167" s="690"/>
      <c r="L1167" s="690"/>
      <c r="M1167" s="690"/>
      <c r="N1167" s="691"/>
    </row>
    <row r="1168" spans="1:41" ht="15">
      <c r="A1168" s="164" t="s">
        <v>351</v>
      </c>
      <c r="B1168" s="450">
        <v>15</v>
      </c>
      <c r="C1168" s="165"/>
      <c r="D1168" s="662" t="s">
        <v>272</v>
      </c>
      <c r="E1168" s="663"/>
      <c r="F1168" s="649"/>
      <c r="G1168" s="650"/>
      <c r="H1168" s="650"/>
      <c r="I1168" s="650"/>
      <c r="J1168" s="650"/>
      <c r="K1168" s="650"/>
      <c r="L1168" s="650"/>
      <c r="M1168" s="650"/>
      <c r="N1168" s="651"/>
    </row>
    <row r="1169" spans="1:41" ht="15">
      <c r="A1169" s="445" t="s">
        <v>414</v>
      </c>
      <c r="B1169" s="457">
        <v>2007</v>
      </c>
      <c r="C1169" s="162"/>
      <c r="D1169" s="664"/>
      <c r="E1169" s="665"/>
      <c r="F1169" s="652"/>
      <c r="G1169" s="653"/>
      <c r="H1169" s="653"/>
      <c r="I1169" s="653"/>
      <c r="J1169" s="653"/>
      <c r="K1169" s="653"/>
      <c r="L1169" s="653"/>
      <c r="M1169" s="653"/>
      <c r="N1169" s="654"/>
    </row>
    <row r="1170" spans="1:41" ht="15">
      <c r="A1170" s="163" t="s">
        <v>416</v>
      </c>
      <c r="B1170" s="451">
        <v>2006</v>
      </c>
      <c r="C1170" s="162"/>
      <c r="D1170" s="664"/>
      <c r="E1170" s="665"/>
      <c r="F1170" s="467"/>
      <c r="G1170" s="468"/>
      <c r="H1170" s="468"/>
      <c r="I1170" s="468"/>
      <c r="J1170" s="468"/>
      <c r="K1170" s="468"/>
      <c r="L1170" s="468"/>
      <c r="M1170" s="468"/>
      <c r="N1170" s="469"/>
    </row>
    <row r="1171" spans="1:41" ht="15">
      <c r="A1171" s="171" t="s">
        <v>417</v>
      </c>
      <c r="B1171" s="458">
        <v>1993</v>
      </c>
      <c r="C1171" s="162"/>
      <c r="D1171" s="664"/>
      <c r="E1171" s="665"/>
      <c r="F1171" s="467"/>
      <c r="G1171" s="468"/>
      <c r="H1171" s="468"/>
      <c r="I1171" s="468"/>
      <c r="J1171" s="468"/>
      <c r="K1171" s="468"/>
      <c r="L1171" s="468"/>
      <c r="M1171" s="468"/>
      <c r="N1171" s="469"/>
    </row>
    <row r="1172" spans="1:41" ht="15">
      <c r="A1172" s="171" t="s">
        <v>418</v>
      </c>
      <c r="B1172" s="172">
        <f>IF(B1169-((YEAR($I$1))-B1168)&gt;0,(B1169-((YEAR($I$1))-B1168)),0)</f>
        <v>12</v>
      </c>
      <c r="C1172" s="162"/>
      <c r="D1172" s="664"/>
      <c r="E1172" s="665"/>
      <c r="F1172" s="467"/>
      <c r="G1172" s="468"/>
      <c r="H1172" s="468"/>
      <c r="I1172" s="468"/>
      <c r="J1172" s="468"/>
      <c r="K1172" s="468"/>
      <c r="L1172" s="468"/>
      <c r="M1172" s="468"/>
      <c r="N1172" s="469"/>
    </row>
    <row r="1173" spans="1:41" ht="15.6" thickBot="1">
      <c r="A1173" s="171" t="s">
        <v>419</v>
      </c>
      <c r="B1173" s="172">
        <f>IF(B1170-((YEAR($I$1))-B1168)&gt;0,(B1170-((YEAR($I$1))-B1168)),0)</f>
        <v>11</v>
      </c>
      <c r="C1173" s="162"/>
      <c r="D1173" s="664"/>
      <c r="E1173" s="665"/>
      <c r="F1173" s="467"/>
      <c r="G1173" s="468"/>
      <c r="H1173" s="468"/>
      <c r="I1173" s="468"/>
      <c r="J1173" s="468"/>
      <c r="K1173" s="468"/>
      <c r="L1173" s="468"/>
      <c r="M1173" s="468"/>
      <c r="N1173" s="469"/>
    </row>
    <row r="1174" spans="1:41" ht="15.6" thickBot="1">
      <c r="A1174" s="171" t="s">
        <v>420</v>
      </c>
      <c r="B1174" s="172">
        <f>IF(B1171-((YEAR($I$1))-B1168)&gt;0,(B1171-((YEAR($I$1))-B1168)),0)</f>
        <v>0</v>
      </c>
      <c r="C1174" s="173"/>
      <c r="D1174" s="666"/>
      <c r="E1174" s="667"/>
      <c r="F1174" s="643"/>
      <c r="G1174" s="644"/>
      <c r="H1174" s="644"/>
      <c r="I1174" s="644"/>
      <c r="J1174" s="644"/>
      <c r="K1174" s="644"/>
      <c r="L1174" s="644"/>
      <c r="M1174" s="644"/>
      <c r="N1174" s="645"/>
      <c r="O1174" s="640" t="str">
        <f>A1167</f>
        <v>Lighting</v>
      </c>
      <c r="P1174" s="641"/>
      <c r="Q1174" s="641"/>
      <c r="R1174" s="641"/>
      <c r="S1174" s="641"/>
      <c r="T1174" s="641"/>
      <c r="U1174" s="641"/>
      <c r="V1174" s="641"/>
      <c r="W1174" s="641"/>
      <c r="X1174" s="641"/>
      <c r="Y1174" s="642"/>
      <c r="Z1174" s="640" t="str">
        <f>A1167</f>
        <v>Lighting</v>
      </c>
      <c r="AA1174" s="641"/>
      <c r="AB1174" s="641"/>
      <c r="AC1174" s="641"/>
      <c r="AD1174" s="641"/>
      <c r="AE1174" s="641"/>
      <c r="AF1174" s="641"/>
      <c r="AG1174" s="641"/>
      <c r="AH1174" s="641"/>
      <c r="AI1174" s="641"/>
      <c r="AJ1174" s="642"/>
    </row>
    <row r="1175" spans="1:41">
      <c r="A1175" s="646" t="s">
        <v>357</v>
      </c>
      <c r="B1175" s="647"/>
      <c r="C1175" s="647"/>
      <c r="D1175" s="636"/>
      <c r="E1175" s="636"/>
      <c r="F1175" s="636"/>
      <c r="G1175" s="636" t="s">
        <v>358</v>
      </c>
      <c r="H1175" s="636" t="s">
        <v>359</v>
      </c>
      <c r="I1175" s="636" t="s">
        <v>360</v>
      </c>
      <c r="J1175" s="636" t="s">
        <v>361</v>
      </c>
      <c r="K1175" s="636" t="s">
        <v>362</v>
      </c>
      <c r="L1175" s="636" t="s">
        <v>363</v>
      </c>
      <c r="M1175" s="636" t="s">
        <v>364</v>
      </c>
      <c r="N1175" s="216"/>
      <c r="O1175" s="672" t="s">
        <v>366</v>
      </c>
      <c r="P1175" s="167" t="s">
        <v>367</v>
      </c>
      <c r="Q1175" s="167" t="s">
        <v>368</v>
      </c>
      <c r="R1175" s="167" t="s">
        <v>369</v>
      </c>
      <c r="S1175" s="167" t="s">
        <v>370</v>
      </c>
      <c r="T1175" s="167" t="s">
        <v>371</v>
      </c>
      <c r="U1175" s="167" t="s">
        <v>372</v>
      </c>
      <c r="V1175" s="167" t="s">
        <v>373</v>
      </c>
      <c r="W1175" s="167" t="s">
        <v>374</v>
      </c>
      <c r="X1175" s="167" t="s">
        <v>375</v>
      </c>
      <c r="Y1175" s="168" t="s">
        <v>376</v>
      </c>
      <c r="Z1175" s="178" t="s">
        <v>377</v>
      </c>
      <c r="AA1175" s="179" t="s">
        <v>378</v>
      </c>
      <c r="AB1175" s="179" t="s">
        <v>379</v>
      </c>
      <c r="AC1175" s="179" t="s">
        <v>380</v>
      </c>
      <c r="AD1175" s="179" t="s">
        <v>381</v>
      </c>
      <c r="AE1175" s="179" t="s">
        <v>382</v>
      </c>
      <c r="AF1175" s="179" t="s">
        <v>383</v>
      </c>
      <c r="AG1175" s="179" t="s">
        <v>384</v>
      </c>
      <c r="AH1175" s="179" t="s">
        <v>385</v>
      </c>
      <c r="AI1175" s="180" t="s">
        <v>386</v>
      </c>
      <c r="AJ1175" s="674" t="s">
        <v>387</v>
      </c>
    </row>
    <row r="1176" spans="1:41">
      <c r="A1176" s="648"/>
      <c r="B1176" s="637"/>
      <c r="C1176" s="637"/>
      <c r="D1176" s="637"/>
      <c r="E1176" s="637"/>
      <c r="F1176" s="637"/>
      <c r="G1176" s="637"/>
      <c r="H1176" s="637"/>
      <c r="I1176" s="637"/>
      <c r="J1176" s="637"/>
      <c r="K1176" s="637"/>
      <c r="L1176" s="637"/>
      <c r="M1176" s="637"/>
      <c r="N1176" s="217" t="s">
        <v>365</v>
      </c>
      <c r="O1176" s="673"/>
      <c r="P1176" s="166">
        <f>YEAR($I$1)+1</f>
        <v>2011</v>
      </c>
      <c r="Q1176" s="166">
        <f>YEAR($I$1)+2</f>
        <v>2012</v>
      </c>
      <c r="R1176" s="166">
        <f>YEAR($I$1)+3</f>
        <v>2013</v>
      </c>
      <c r="S1176" s="166">
        <f>YEAR($I$1)+4</f>
        <v>2014</v>
      </c>
      <c r="T1176" s="166">
        <f>YEAR($I$1)+5</f>
        <v>2015</v>
      </c>
      <c r="U1176" s="166">
        <f>YEAR($I$1)+6</f>
        <v>2016</v>
      </c>
      <c r="V1176" s="166">
        <f>YEAR($I$1)+7</f>
        <v>2017</v>
      </c>
      <c r="W1176" s="166">
        <f>YEAR($I$1)+8</f>
        <v>2018</v>
      </c>
      <c r="X1176" s="166">
        <f>YEAR($I$1)+9</f>
        <v>2019</v>
      </c>
      <c r="Y1176" s="169">
        <f>YEAR($I$1)+10</f>
        <v>2020</v>
      </c>
      <c r="Z1176" s="174">
        <f>YEAR($I$1)+11</f>
        <v>2021</v>
      </c>
      <c r="AA1176" s="166">
        <f>YEAR($I$1)+12</f>
        <v>2022</v>
      </c>
      <c r="AB1176" s="166">
        <f>YEAR($I$1)+13</f>
        <v>2023</v>
      </c>
      <c r="AC1176" s="166">
        <f>YEAR($I$1)+14</f>
        <v>2024</v>
      </c>
      <c r="AD1176" s="166">
        <f>YEAR($I$1)+15</f>
        <v>2025</v>
      </c>
      <c r="AE1176" s="166">
        <f>YEAR($I$1)+16</f>
        <v>2026</v>
      </c>
      <c r="AF1176" s="166">
        <f>YEAR($I$1)+17</f>
        <v>2027</v>
      </c>
      <c r="AG1176" s="166">
        <f>YEAR($I$1)+18</f>
        <v>2028</v>
      </c>
      <c r="AH1176" s="166">
        <f>YEAR($I$1)+19</f>
        <v>2029</v>
      </c>
      <c r="AI1176" s="175">
        <f>YEAR($I$1)+20</f>
        <v>2030</v>
      </c>
      <c r="AJ1176" s="675"/>
    </row>
    <row r="1177" spans="1:41">
      <c r="A1177" s="623" t="str">
        <f>"Existing 1 "&amp;A1167</f>
        <v>Existing 1 Lighting</v>
      </c>
      <c r="B1177" s="624"/>
      <c r="C1177" s="624"/>
      <c r="D1177" s="624"/>
      <c r="E1177" s="624"/>
      <c r="F1177" s="624"/>
      <c r="G1177" s="456">
        <v>400</v>
      </c>
      <c r="H1177" s="459" t="s">
        <v>347</v>
      </c>
      <c r="I1177" s="454">
        <v>5</v>
      </c>
      <c r="J1177" s="156">
        <f>G1177*I1177</f>
        <v>2000</v>
      </c>
      <c r="K1177" s="460">
        <v>375000</v>
      </c>
      <c r="L1177" s="462" t="s">
        <v>299</v>
      </c>
      <c r="M1177" s="447" t="str">
        <f>IF(OR(ISERROR(B1169+B1168*(1-(Controls!$B$28))),(B1169+B1168*(1-(Controls!$B$28)))=0),"",IF((B1169+B1168*(1-(Controls!$B$28)))&lt;=StartInput!$F$25,"Replace","Evaluate"))</f>
        <v>Evaluate</v>
      </c>
      <c r="N1177" s="218">
        <f>IF(StartInput!$F$74="Tenant",StartInput!$F$61,StartInput!$G$61)</f>
        <v>0.15</v>
      </c>
      <c r="O1177" s="159">
        <f>IF($B$1172=0,J1177,0)</f>
        <v>0</v>
      </c>
      <c r="P1177" s="156">
        <f>IF(OR(($B$1172+YEAR($I$1))=P1176,($B$1168+$B$1172+YEAR($I$1))=P1176,($B$1168*2+$B$1172+YEAR($I$1))=P1176,($B$1168*3+$B$1172+YEAR($I$1))=P1176,($B$1168*4+$B$1172+YEAR($I$1))=P1176,($B$1168*5+$B$1172+YEAR($I$1))=P1176),$G$1177*$I$1177,0)</f>
        <v>0</v>
      </c>
      <c r="Q1177" s="156">
        <f t="shared" ref="Q1177:AI1177" si="342">IF(OR(($B$1172+YEAR($I$1))=Q1176,($B$1168+$B$1172+YEAR($I$1))=Q1176,($B$1168*2+$B$1172+YEAR($I$1))=Q1176,($B$1168*3+$B$1172+YEAR($I$1))=Q1176,($B$1168*4+$B$1172+YEAR($I$1))=Q1176,($B$1168*5+$B$1172+YEAR($I$1))=Q1176),$G$1177*$I$1177,0)</f>
        <v>0</v>
      </c>
      <c r="R1177" s="156">
        <f t="shared" si="342"/>
        <v>0</v>
      </c>
      <c r="S1177" s="156">
        <f t="shared" si="342"/>
        <v>0</v>
      </c>
      <c r="T1177" s="156">
        <f t="shared" si="342"/>
        <v>0</v>
      </c>
      <c r="U1177" s="156">
        <f t="shared" si="342"/>
        <v>0</v>
      </c>
      <c r="V1177" s="156">
        <f t="shared" si="342"/>
        <v>0</v>
      </c>
      <c r="W1177" s="156">
        <f t="shared" si="342"/>
        <v>0</v>
      </c>
      <c r="X1177" s="156">
        <f t="shared" si="342"/>
        <v>0</v>
      </c>
      <c r="Y1177" s="156">
        <f t="shared" si="342"/>
        <v>0</v>
      </c>
      <c r="Z1177" s="156">
        <f t="shared" si="342"/>
        <v>0</v>
      </c>
      <c r="AA1177" s="156">
        <f t="shared" si="342"/>
        <v>2000</v>
      </c>
      <c r="AB1177" s="156">
        <f t="shared" si="342"/>
        <v>0</v>
      </c>
      <c r="AC1177" s="156">
        <f t="shared" si="342"/>
        <v>0</v>
      </c>
      <c r="AD1177" s="156">
        <f t="shared" si="342"/>
        <v>0</v>
      </c>
      <c r="AE1177" s="156">
        <f t="shared" si="342"/>
        <v>0</v>
      </c>
      <c r="AF1177" s="156">
        <f t="shared" si="342"/>
        <v>0</v>
      </c>
      <c r="AG1177" s="156">
        <f t="shared" si="342"/>
        <v>0</v>
      </c>
      <c r="AH1177" s="156">
        <f t="shared" si="342"/>
        <v>0</v>
      </c>
      <c r="AI1177" s="156">
        <f t="shared" si="342"/>
        <v>0</v>
      </c>
      <c r="AJ1177" s="156">
        <f>SUM(P1177:AI1177)</f>
        <v>2000</v>
      </c>
    </row>
    <row r="1178" spans="1:41">
      <c r="A1178" s="623" t="str">
        <f>"Existing 2 "&amp;A1167</f>
        <v>Existing 2 Lighting</v>
      </c>
      <c r="B1178" s="624"/>
      <c r="C1178" s="624"/>
      <c r="D1178" s="624"/>
      <c r="E1178" s="624"/>
      <c r="F1178" s="624"/>
      <c r="G1178" s="456">
        <v>300</v>
      </c>
      <c r="H1178" s="446" t="str">
        <f>H1177</f>
        <v>each</v>
      </c>
      <c r="I1178" s="454">
        <v>5</v>
      </c>
      <c r="J1178" s="156">
        <f>G1178*I1178</f>
        <v>1500</v>
      </c>
      <c r="K1178" s="460">
        <v>160000</v>
      </c>
      <c r="L1178" s="181" t="str">
        <f>L1177</f>
        <v>KWH</v>
      </c>
      <c r="M1178" s="447" t="str">
        <f>IF(OR(ISERROR(B1170+B1168*(1-(Controls!$B$28))),(B1170+B1168*(1-(Controls!$B$28)))=0),"",IF((B1170+B1168*(1-(Controls!$B$28)))&lt;=StartInput!$F$25,"Replace","Evaluate"))</f>
        <v>Evaluate</v>
      </c>
      <c r="N1178" s="185">
        <f>N1177</f>
        <v>0.15</v>
      </c>
      <c r="O1178" s="159">
        <f>IF($B$1173=0,J1178,0)</f>
        <v>0</v>
      </c>
      <c r="P1178" s="156">
        <f>IF(OR(($B$1173+YEAR($I$1))=P1176,($B$1168+$B$1173+YEAR($I$1))=P1176,($B$1168*2+$B$1173+YEAR($I$1))=P1176,($B$1168*3+$B$1173+YEAR($I$1))=P1176,($B$1168*4+$B$1173+YEAR($I$1))=P1176,($B$1168*5+$B$1173+YEAR($I$1))=P1176),$G$1178*$I$1178,0)</f>
        <v>0</v>
      </c>
      <c r="Q1178" s="156">
        <f t="shared" ref="Q1178:AI1178" si="343">IF(OR(($B$1173+YEAR($I$1))=Q1176,($B$1168+$B$1173+YEAR($I$1))=Q1176,($B$1168*2+$B$1173+YEAR($I$1))=Q1176,($B$1168*3+$B$1173+YEAR($I$1))=Q1176,($B$1168*4+$B$1173+YEAR($I$1))=Q1176,($B$1168*5+$B$1173+YEAR($I$1))=Q1176),$G$1178*$I$1178,0)</f>
        <v>0</v>
      </c>
      <c r="R1178" s="156">
        <f t="shared" si="343"/>
        <v>0</v>
      </c>
      <c r="S1178" s="156">
        <f t="shared" si="343"/>
        <v>0</v>
      </c>
      <c r="T1178" s="156">
        <f t="shared" si="343"/>
        <v>0</v>
      </c>
      <c r="U1178" s="156">
        <f t="shared" si="343"/>
        <v>0</v>
      </c>
      <c r="V1178" s="156">
        <f t="shared" si="343"/>
        <v>0</v>
      </c>
      <c r="W1178" s="156">
        <f t="shared" si="343"/>
        <v>0</v>
      </c>
      <c r="X1178" s="156">
        <f t="shared" si="343"/>
        <v>0</v>
      </c>
      <c r="Y1178" s="156">
        <f t="shared" si="343"/>
        <v>0</v>
      </c>
      <c r="Z1178" s="156">
        <f t="shared" si="343"/>
        <v>1500</v>
      </c>
      <c r="AA1178" s="156">
        <f t="shared" si="343"/>
        <v>0</v>
      </c>
      <c r="AB1178" s="156">
        <f t="shared" si="343"/>
        <v>0</v>
      </c>
      <c r="AC1178" s="156">
        <f t="shared" si="343"/>
        <v>0</v>
      </c>
      <c r="AD1178" s="156">
        <f t="shared" si="343"/>
        <v>0</v>
      </c>
      <c r="AE1178" s="156">
        <f t="shared" si="343"/>
        <v>0</v>
      </c>
      <c r="AF1178" s="156">
        <f t="shared" si="343"/>
        <v>0</v>
      </c>
      <c r="AG1178" s="156">
        <f t="shared" si="343"/>
        <v>0</v>
      </c>
      <c r="AH1178" s="156">
        <f t="shared" si="343"/>
        <v>0</v>
      </c>
      <c r="AI1178" s="156">
        <f t="shared" si="343"/>
        <v>0</v>
      </c>
      <c r="AJ1178" s="156">
        <f>SUM(P1178:AI1178)</f>
        <v>1500</v>
      </c>
    </row>
    <row r="1179" spans="1:41">
      <c r="A1179" s="623" t="str">
        <f>"Existing 3 "&amp;A1167</f>
        <v>Existing 3 Lighting</v>
      </c>
      <c r="B1179" s="624"/>
      <c r="C1179" s="624"/>
      <c r="D1179" s="624"/>
      <c r="E1179" s="624"/>
      <c r="F1179" s="624"/>
      <c r="G1179" s="456">
        <v>100</v>
      </c>
      <c r="H1179" s="446" t="str">
        <f>H1177</f>
        <v>each</v>
      </c>
      <c r="I1179" s="454">
        <v>5</v>
      </c>
      <c r="J1179" s="156">
        <f>G1179*I1179</f>
        <v>500</v>
      </c>
      <c r="K1179" s="460">
        <v>160000</v>
      </c>
      <c r="L1179" s="181" t="str">
        <f>L1177</f>
        <v>KWH</v>
      </c>
      <c r="M1179" s="447" t="str">
        <f>IF(OR(ISERROR(B1171+B1168*(1-(Controls!$B$28))),(B1171+B1168*(1-(Controls!$B$28)))=0),"",IF((B1171+B1168*(1-(Controls!$B$28)))&lt;=StartInput!$F$25,"Replace","Evaluate"))</f>
        <v>Replace</v>
      </c>
      <c r="N1179" s="185">
        <f>N1177</f>
        <v>0.15</v>
      </c>
      <c r="O1179" s="159">
        <f>IF($B$1174=0,J1179,0)</f>
        <v>500</v>
      </c>
      <c r="P1179" s="156">
        <f>IF(OR(($B$1174+YEAR($I$1))=P1176,($B$1168+$B$1174+YEAR($I$1))=P1176,($B$1168*2+$B$1174+YEAR($I$1))=P1176,($B$1168*3+$B$1174+YEAR($I$1))=P1176,($B$1168*4+$B$1174+YEAR($I$1))=P1176,($B$1168*5+$B$1174+YEAR($I$1))=P1176),$G$1179*$I$1179,0)</f>
        <v>0</v>
      </c>
      <c r="Q1179" s="156">
        <f t="shared" ref="Q1179:AI1179" si="344">IF(OR(($B$1174+YEAR($I$1))=Q1176,($B$1168+$B$1174+YEAR($I$1))=Q1176,($B$1168*2+$B$1174+YEAR($I$1))=Q1176,($B$1168*3+$B$1174+YEAR($I$1))=Q1176,($B$1168*4+$B$1174+YEAR($I$1))=Q1176,($B$1168*5+$B$1174+YEAR($I$1))=Q1176),$G$1179*$I$1179,0)</f>
        <v>0</v>
      </c>
      <c r="R1179" s="156">
        <f t="shared" si="344"/>
        <v>0</v>
      </c>
      <c r="S1179" s="156">
        <f t="shared" si="344"/>
        <v>0</v>
      </c>
      <c r="T1179" s="156">
        <f t="shared" si="344"/>
        <v>0</v>
      </c>
      <c r="U1179" s="156">
        <f t="shared" si="344"/>
        <v>0</v>
      </c>
      <c r="V1179" s="156">
        <f t="shared" si="344"/>
        <v>0</v>
      </c>
      <c r="W1179" s="156">
        <f t="shared" si="344"/>
        <v>0</v>
      </c>
      <c r="X1179" s="156">
        <f t="shared" si="344"/>
        <v>0</v>
      </c>
      <c r="Y1179" s="156">
        <f t="shared" si="344"/>
        <v>0</v>
      </c>
      <c r="Z1179" s="156">
        <f t="shared" si="344"/>
        <v>0</v>
      </c>
      <c r="AA1179" s="156">
        <f t="shared" si="344"/>
        <v>0</v>
      </c>
      <c r="AB1179" s="156">
        <f t="shared" si="344"/>
        <v>0</v>
      </c>
      <c r="AC1179" s="156">
        <f t="shared" si="344"/>
        <v>0</v>
      </c>
      <c r="AD1179" s="156">
        <f t="shared" si="344"/>
        <v>500</v>
      </c>
      <c r="AE1179" s="156">
        <f t="shared" si="344"/>
        <v>0</v>
      </c>
      <c r="AF1179" s="156">
        <f t="shared" si="344"/>
        <v>0</v>
      </c>
      <c r="AG1179" s="156">
        <f t="shared" si="344"/>
        <v>0</v>
      </c>
      <c r="AH1179" s="156">
        <f t="shared" si="344"/>
        <v>0</v>
      </c>
      <c r="AI1179" s="156">
        <f t="shared" si="344"/>
        <v>0</v>
      </c>
      <c r="AJ1179" s="156">
        <f>SUM(P1179:AI1179)</f>
        <v>500</v>
      </c>
      <c r="AL1179" s="148" t="s">
        <v>421</v>
      </c>
      <c r="AM1179" s="148" t="s">
        <v>422</v>
      </c>
    </row>
    <row r="1180" spans="1:41">
      <c r="A1180" s="623" t="str">
        <f>"Standard "&amp;A1167</f>
        <v>Standard Lighting</v>
      </c>
      <c r="B1180" s="624"/>
      <c r="C1180" s="624"/>
      <c r="D1180" s="624"/>
      <c r="E1180" s="624"/>
      <c r="F1180" s="624"/>
      <c r="G1180" s="201">
        <f>SUM(G1177:G1179)</f>
        <v>800</v>
      </c>
      <c r="H1180" s="203" t="str">
        <f>H1177</f>
        <v>each</v>
      </c>
      <c r="I1180" s="454">
        <v>5</v>
      </c>
      <c r="J1180" s="156">
        <f>G1180*I1180</f>
        <v>4000</v>
      </c>
      <c r="K1180" s="460">
        <v>765000</v>
      </c>
      <c r="L1180" s="181" t="str">
        <f>L1177</f>
        <v>KWH</v>
      </c>
      <c r="M1180" s="684"/>
      <c r="N1180" s="185">
        <f>N1177</f>
        <v>0.15</v>
      </c>
      <c r="O1180" s="159">
        <f>IF($B$1174=0,J1180,0)</f>
        <v>4000</v>
      </c>
      <c r="P1180" s="156">
        <f t="shared" ref="P1180:AI1180" si="345">IF(OR(($B$1174+YEAR($I$1))=P1176,($B$1168+$B$1174+YEAR($I$1))=P1176,($B$1168*2+$B$1174+YEAR($I$1))=P1176,($B$1168*3+$B$1174+YEAR($I$1))=P1176,($B$1168*4+$B$1174+YEAR($I$1))=P1176,($B$1168*5+$B$1174+YEAR($I$1))=P1176),$G$1180*$I$1180,0)</f>
        <v>0</v>
      </c>
      <c r="Q1180" s="156">
        <f t="shared" si="345"/>
        <v>0</v>
      </c>
      <c r="R1180" s="156">
        <f t="shared" si="345"/>
        <v>0</v>
      </c>
      <c r="S1180" s="156">
        <f t="shared" si="345"/>
        <v>0</v>
      </c>
      <c r="T1180" s="156">
        <f t="shared" si="345"/>
        <v>0</v>
      </c>
      <c r="U1180" s="156">
        <f t="shared" si="345"/>
        <v>0</v>
      </c>
      <c r="V1180" s="156">
        <f t="shared" si="345"/>
        <v>0</v>
      </c>
      <c r="W1180" s="156">
        <f t="shared" si="345"/>
        <v>0</v>
      </c>
      <c r="X1180" s="156">
        <f t="shared" si="345"/>
        <v>0</v>
      </c>
      <c r="Y1180" s="156">
        <f t="shared" si="345"/>
        <v>0</v>
      </c>
      <c r="Z1180" s="156">
        <f t="shared" si="345"/>
        <v>0</v>
      </c>
      <c r="AA1180" s="156">
        <f t="shared" si="345"/>
        <v>0</v>
      </c>
      <c r="AB1180" s="156">
        <f t="shared" si="345"/>
        <v>0</v>
      </c>
      <c r="AC1180" s="156">
        <f t="shared" si="345"/>
        <v>0</v>
      </c>
      <c r="AD1180" s="156">
        <f t="shared" si="345"/>
        <v>4000</v>
      </c>
      <c r="AE1180" s="156">
        <f t="shared" si="345"/>
        <v>0</v>
      </c>
      <c r="AF1180" s="156">
        <f t="shared" si="345"/>
        <v>0</v>
      </c>
      <c r="AG1180" s="156">
        <f t="shared" si="345"/>
        <v>0</v>
      </c>
      <c r="AH1180" s="156">
        <f t="shared" si="345"/>
        <v>0</v>
      </c>
      <c r="AI1180" s="156">
        <f t="shared" si="345"/>
        <v>0</v>
      </c>
      <c r="AJ1180" s="156">
        <f>SUM(P1180:AI1180)</f>
        <v>4000</v>
      </c>
      <c r="AK1180" s="148" t="s">
        <v>391</v>
      </c>
      <c r="AL1180" s="148" t="s">
        <v>423</v>
      </c>
      <c r="AM1180" s="148" t="s">
        <v>424</v>
      </c>
    </row>
    <row r="1181" spans="1:41" ht="14.45" thickBot="1">
      <c r="A1181" s="634" t="str">
        <f>"Green Replacement "&amp;A1167</f>
        <v>Green Replacement Lighting</v>
      </c>
      <c r="B1181" s="635"/>
      <c r="C1181" s="635"/>
      <c r="D1181" s="635"/>
      <c r="E1181" s="635"/>
      <c r="F1181" s="635"/>
      <c r="G1181" s="202">
        <f>SUM(G1177:G1179)</f>
        <v>800</v>
      </c>
      <c r="H1181" s="204" t="str">
        <f>H1177</f>
        <v>each</v>
      </c>
      <c r="I1181" s="455">
        <v>50</v>
      </c>
      <c r="J1181" s="161">
        <f>G1181*I1181</f>
        <v>40000</v>
      </c>
      <c r="K1181" s="461">
        <v>600000</v>
      </c>
      <c r="L1181" s="182" t="str">
        <f>L1177</f>
        <v>KWH</v>
      </c>
      <c r="M1181" s="685"/>
      <c r="N1181" s="186">
        <f>N1177</f>
        <v>0.15</v>
      </c>
      <c r="O1181" s="159">
        <f>IF($B$1174=0,J1181,0)</f>
        <v>40000</v>
      </c>
      <c r="P1181" s="156">
        <f t="shared" ref="P1181:AI1181" si="346">IF(OR(($B$1174+YEAR($I$1))=P1176,($B$1168+$B$1174+YEAR($I$1))=P1176,($B$1168*2+$B$1174+YEAR($I$1))=P1176,($B$1168*3+$B$1174+YEAR($I$1))=P1176,($B$1168*4+$B$1174+YEAR($I$1))=P1176,($B$1168*5+$B$1174+YEAR($I$1))=P1176),$G$1181*$I$1181,0)</f>
        <v>0</v>
      </c>
      <c r="Q1181" s="156">
        <f t="shared" si="346"/>
        <v>0</v>
      </c>
      <c r="R1181" s="156">
        <f t="shared" si="346"/>
        <v>0</v>
      </c>
      <c r="S1181" s="156">
        <f t="shared" si="346"/>
        <v>0</v>
      </c>
      <c r="T1181" s="156">
        <f t="shared" si="346"/>
        <v>0</v>
      </c>
      <c r="U1181" s="156">
        <f t="shared" si="346"/>
        <v>0</v>
      </c>
      <c r="V1181" s="156">
        <f t="shared" si="346"/>
        <v>0</v>
      </c>
      <c r="W1181" s="156">
        <f t="shared" si="346"/>
        <v>0</v>
      </c>
      <c r="X1181" s="156">
        <f t="shared" si="346"/>
        <v>0</v>
      </c>
      <c r="Y1181" s="156">
        <f t="shared" si="346"/>
        <v>0</v>
      </c>
      <c r="Z1181" s="156">
        <f t="shared" si="346"/>
        <v>0</v>
      </c>
      <c r="AA1181" s="156">
        <f t="shared" si="346"/>
        <v>0</v>
      </c>
      <c r="AB1181" s="156">
        <f t="shared" si="346"/>
        <v>0</v>
      </c>
      <c r="AC1181" s="156">
        <f t="shared" si="346"/>
        <v>0</v>
      </c>
      <c r="AD1181" s="156">
        <f t="shared" si="346"/>
        <v>40000</v>
      </c>
      <c r="AE1181" s="156">
        <f t="shared" si="346"/>
        <v>0</v>
      </c>
      <c r="AF1181" s="156">
        <f t="shared" si="346"/>
        <v>0</v>
      </c>
      <c r="AG1181" s="156">
        <f t="shared" si="346"/>
        <v>0</v>
      </c>
      <c r="AH1181" s="156">
        <f t="shared" si="346"/>
        <v>0</v>
      </c>
      <c r="AI1181" s="156">
        <f t="shared" si="346"/>
        <v>0</v>
      </c>
      <c r="AJ1181" s="156">
        <f>SUM(P1181:AI1181)</f>
        <v>40000</v>
      </c>
      <c r="AK1181" s="183">
        <f>IF((AJ1181-AJ1180)&lt;0,0,(AJ1181-AJ1180))</f>
        <v>36000</v>
      </c>
      <c r="AL1181" s="183">
        <f>(K1177*N1177+K1178*N1178+K1179*N1179)-(K1181*N1181)</f>
        <v>14250</v>
      </c>
      <c r="AM1181" s="210">
        <f>AK1181/AL1181</f>
        <v>2.5263157894736841</v>
      </c>
      <c r="AN1181" s="183" t="str">
        <f>L1177</f>
        <v>KWH</v>
      </c>
      <c r="AO1181" s="183"/>
    </row>
    <row r="1182" spans="1:41" ht="13.15" customHeight="1" thickBot="1"/>
    <row r="1183" spans="1:41" ht="14.45" thickBot="1">
      <c r="A1183" s="689" t="s">
        <v>537</v>
      </c>
      <c r="B1183" s="690"/>
      <c r="C1183" s="690"/>
      <c r="D1183" s="690"/>
      <c r="E1183" s="690"/>
      <c r="F1183" s="690"/>
      <c r="G1183" s="690"/>
      <c r="H1183" s="690"/>
      <c r="I1183" s="690"/>
      <c r="J1183" s="690"/>
      <c r="K1183" s="690"/>
      <c r="L1183" s="690"/>
      <c r="M1183" s="690"/>
      <c r="N1183" s="691"/>
    </row>
    <row r="1184" spans="1:41" ht="15">
      <c r="A1184" s="164" t="s">
        <v>351</v>
      </c>
      <c r="B1184" s="450">
        <v>15</v>
      </c>
      <c r="C1184" s="165"/>
      <c r="D1184" s="662" t="s">
        <v>272</v>
      </c>
      <c r="E1184" s="663"/>
      <c r="F1184" s="649"/>
      <c r="G1184" s="650"/>
      <c r="H1184" s="650"/>
      <c r="I1184" s="650"/>
      <c r="J1184" s="650"/>
      <c r="K1184" s="650"/>
      <c r="L1184" s="650"/>
      <c r="M1184" s="650"/>
      <c r="N1184" s="651"/>
    </row>
    <row r="1185" spans="1:41" ht="15">
      <c r="A1185" s="445" t="s">
        <v>414</v>
      </c>
      <c r="B1185" s="457">
        <v>2007</v>
      </c>
      <c r="C1185" s="162"/>
      <c r="D1185" s="664"/>
      <c r="E1185" s="665"/>
      <c r="F1185" s="652"/>
      <c r="G1185" s="653"/>
      <c r="H1185" s="653"/>
      <c r="I1185" s="653"/>
      <c r="J1185" s="653"/>
      <c r="K1185" s="653"/>
      <c r="L1185" s="653"/>
      <c r="M1185" s="653"/>
      <c r="N1185" s="654"/>
    </row>
    <row r="1186" spans="1:41" ht="15">
      <c r="A1186" s="163" t="s">
        <v>416</v>
      </c>
      <c r="B1186" s="451">
        <v>2006</v>
      </c>
      <c r="C1186" s="162"/>
      <c r="D1186" s="664"/>
      <c r="E1186" s="665"/>
      <c r="F1186" s="467"/>
      <c r="G1186" s="468"/>
      <c r="H1186" s="468"/>
      <c r="I1186" s="468"/>
      <c r="J1186" s="468"/>
      <c r="K1186" s="468"/>
      <c r="L1186" s="468"/>
      <c r="M1186" s="468"/>
      <c r="N1186" s="469"/>
    </row>
    <row r="1187" spans="1:41" ht="15">
      <c r="A1187" s="171" t="s">
        <v>417</v>
      </c>
      <c r="B1187" s="458">
        <v>1993</v>
      </c>
      <c r="C1187" s="162"/>
      <c r="D1187" s="664"/>
      <c r="E1187" s="665"/>
      <c r="F1187" s="467"/>
      <c r="G1187" s="468"/>
      <c r="H1187" s="468"/>
      <c r="I1187" s="468"/>
      <c r="J1187" s="468"/>
      <c r="K1187" s="468"/>
      <c r="L1187" s="468"/>
      <c r="M1187" s="468"/>
      <c r="N1187" s="469"/>
    </row>
    <row r="1188" spans="1:41" ht="15">
      <c r="A1188" s="171" t="s">
        <v>418</v>
      </c>
      <c r="B1188" s="172">
        <f>IF(B1185-((YEAR($I$1))-B1184)&gt;0,(B1185-((YEAR($I$1))-B1184)),0)</f>
        <v>12</v>
      </c>
      <c r="C1188" s="162"/>
      <c r="D1188" s="664"/>
      <c r="E1188" s="665"/>
      <c r="F1188" s="467"/>
      <c r="G1188" s="468"/>
      <c r="H1188" s="468"/>
      <c r="I1188" s="468"/>
      <c r="J1188" s="468"/>
      <c r="K1188" s="468"/>
      <c r="L1188" s="468"/>
      <c r="M1188" s="468"/>
      <c r="N1188" s="469"/>
    </row>
    <row r="1189" spans="1:41" ht="15.6" thickBot="1">
      <c r="A1189" s="171" t="s">
        <v>419</v>
      </c>
      <c r="B1189" s="172">
        <f>IF(B1186-((YEAR($I$1))-B1184)&gt;0,(B1186-((YEAR($I$1))-B1184)),0)</f>
        <v>11</v>
      </c>
      <c r="C1189" s="162"/>
      <c r="D1189" s="664"/>
      <c r="E1189" s="665"/>
      <c r="F1189" s="467"/>
      <c r="G1189" s="468"/>
      <c r="H1189" s="468"/>
      <c r="I1189" s="468"/>
      <c r="J1189" s="468"/>
      <c r="K1189" s="468"/>
      <c r="L1189" s="468"/>
      <c r="M1189" s="468"/>
      <c r="N1189" s="469"/>
    </row>
    <row r="1190" spans="1:41" ht="15.6" thickBot="1">
      <c r="A1190" s="171" t="s">
        <v>420</v>
      </c>
      <c r="B1190" s="172">
        <f>IF(B1187-((YEAR($I$1))-B1184)&gt;0,(B1187-((YEAR($I$1))-B1184)),0)</f>
        <v>0</v>
      </c>
      <c r="C1190" s="173"/>
      <c r="D1190" s="666"/>
      <c r="E1190" s="667"/>
      <c r="F1190" s="643"/>
      <c r="G1190" s="644"/>
      <c r="H1190" s="644"/>
      <c r="I1190" s="644"/>
      <c r="J1190" s="644"/>
      <c r="K1190" s="644"/>
      <c r="L1190" s="644"/>
      <c r="M1190" s="644"/>
      <c r="N1190" s="645"/>
      <c r="O1190" s="640" t="str">
        <f>A1183</f>
        <v>Washing Machines</v>
      </c>
      <c r="P1190" s="641"/>
      <c r="Q1190" s="641"/>
      <c r="R1190" s="641"/>
      <c r="S1190" s="641"/>
      <c r="T1190" s="641"/>
      <c r="U1190" s="641"/>
      <c r="V1190" s="641"/>
      <c r="W1190" s="641"/>
      <c r="X1190" s="641"/>
      <c r="Y1190" s="642"/>
      <c r="Z1190" s="640" t="str">
        <f>A1183</f>
        <v>Washing Machines</v>
      </c>
      <c r="AA1190" s="641"/>
      <c r="AB1190" s="641"/>
      <c r="AC1190" s="641"/>
      <c r="AD1190" s="641"/>
      <c r="AE1190" s="641"/>
      <c r="AF1190" s="641"/>
      <c r="AG1190" s="641"/>
      <c r="AH1190" s="641"/>
      <c r="AI1190" s="641"/>
      <c r="AJ1190" s="642"/>
    </row>
    <row r="1191" spans="1:41">
      <c r="A1191" s="646" t="s">
        <v>357</v>
      </c>
      <c r="B1191" s="647"/>
      <c r="C1191" s="647"/>
      <c r="D1191" s="636"/>
      <c r="E1191" s="636"/>
      <c r="F1191" s="636"/>
      <c r="G1191" s="636" t="s">
        <v>358</v>
      </c>
      <c r="H1191" s="636" t="s">
        <v>359</v>
      </c>
      <c r="I1191" s="636" t="s">
        <v>360</v>
      </c>
      <c r="J1191" s="636" t="s">
        <v>361</v>
      </c>
      <c r="K1191" s="636" t="s">
        <v>362</v>
      </c>
      <c r="L1191" s="636" t="s">
        <v>363</v>
      </c>
      <c r="M1191" s="636" t="s">
        <v>364</v>
      </c>
      <c r="N1191" s="686" t="s">
        <v>365</v>
      </c>
      <c r="O1191" s="672" t="s">
        <v>366</v>
      </c>
      <c r="P1191" s="167" t="s">
        <v>367</v>
      </c>
      <c r="Q1191" s="167" t="s">
        <v>368</v>
      </c>
      <c r="R1191" s="167" t="s">
        <v>369</v>
      </c>
      <c r="S1191" s="167" t="s">
        <v>370</v>
      </c>
      <c r="T1191" s="167" t="s">
        <v>371</v>
      </c>
      <c r="U1191" s="167" t="s">
        <v>372</v>
      </c>
      <c r="V1191" s="167" t="s">
        <v>373</v>
      </c>
      <c r="W1191" s="167" t="s">
        <v>374</v>
      </c>
      <c r="X1191" s="167" t="s">
        <v>375</v>
      </c>
      <c r="Y1191" s="168" t="s">
        <v>376</v>
      </c>
      <c r="Z1191" s="178" t="s">
        <v>377</v>
      </c>
      <c r="AA1191" s="179" t="s">
        <v>378</v>
      </c>
      <c r="AB1191" s="179" t="s">
        <v>379</v>
      </c>
      <c r="AC1191" s="179" t="s">
        <v>380</v>
      </c>
      <c r="AD1191" s="179" t="s">
        <v>381</v>
      </c>
      <c r="AE1191" s="179" t="s">
        <v>382</v>
      </c>
      <c r="AF1191" s="179" t="s">
        <v>383</v>
      </c>
      <c r="AG1191" s="179" t="s">
        <v>384</v>
      </c>
      <c r="AH1191" s="179" t="s">
        <v>385</v>
      </c>
      <c r="AI1191" s="180" t="s">
        <v>386</v>
      </c>
      <c r="AJ1191" s="674" t="s">
        <v>387</v>
      </c>
    </row>
    <row r="1192" spans="1:41">
      <c r="A1192" s="648"/>
      <c r="B1192" s="637"/>
      <c r="C1192" s="637"/>
      <c r="D1192" s="637"/>
      <c r="E1192" s="637"/>
      <c r="F1192" s="637"/>
      <c r="G1192" s="637"/>
      <c r="H1192" s="637"/>
      <c r="I1192" s="637"/>
      <c r="J1192" s="637"/>
      <c r="K1192" s="637"/>
      <c r="L1192" s="637"/>
      <c r="M1192" s="637"/>
      <c r="N1192" s="638"/>
      <c r="O1192" s="673"/>
      <c r="P1192" s="166">
        <f>YEAR($I$1)+1</f>
        <v>2011</v>
      </c>
      <c r="Q1192" s="166">
        <f>YEAR($I$1)+2</f>
        <v>2012</v>
      </c>
      <c r="R1192" s="166">
        <f>YEAR($I$1)+3</f>
        <v>2013</v>
      </c>
      <c r="S1192" s="166">
        <f>YEAR($I$1)+4</f>
        <v>2014</v>
      </c>
      <c r="T1192" s="166">
        <f>YEAR($I$1)+5</f>
        <v>2015</v>
      </c>
      <c r="U1192" s="166">
        <f>YEAR($I$1)+6</f>
        <v>2016</v>
      </c>
      <c r="V1192" s="166">
        <f>YEAR($I$1)+7</f>
        <v>2017</v>
      </c>
      <c r="W1192" s="166">
        <f>YEAR($I$1)+8</f>
        <v>2018</v>
      </c>
      <c r="X1192" s="166">
        <f>YEAR($I$1)+9</f>
        <v>2019</v>
      </c>
      <c r="Y1192" s="169">
        <f>YEAR($I$1)+10</f>
        <v>2020</v>
      </c>
      <c r="Z1192" s="174">
        <f>YEAR($I$1)+11</f>
        <v>2021</v>
      </c>
      <c r="AA1192" s="166">
        <f>YEAR($I$1)+12</f>
        <v>2022</v>
      </c>
      <c r="AB1192" s="166">
        <f>YEAR($I$1)+13</f>
        <v>2023</v>
      </c>
      <c r="AC1192" s="166">
        <f>YEAR($I$1)+14</f>
        <v>2024</v>
      </c>
      <c r="AD1192" s="166">
        <f>YEAR($I$1)+15</f>
        <v>2025</v>
      </c>
      <c r="AE1192" s="166">
        <f>YEAR($I$1)+16</f>
        <v>2026</v>
      </c>
      <c r="AF1192" s="166">
        <f>YEAR($I$1)+17</f>
        <v>2027</v>
      </c>
      <c r="AG1192" s="166">
        <f>YEAR($I$1)+18</f>
        <v>2028</v>
      </c>
      <c r="AH1192" s="166">
        <f>YEAR($I$1)+19</f>
        <v>2029</v>
      </c>
      <c r="AI1192" s="175">
        <f>YEAR($I$1)+20</f>
        <v>2030</v>
      </c>
      <c r="AJ1192" s="675"/>
    </row>
    <row r="1193" spans="1:41">
      <c r="A1193" s="623" t="str">
        <f>"Existing 1 "&amp;A1183</f>
        <v>Existing 1 Washing Machines</v>
      </c>
      <c r="B1193" s="624"/>
      <c r="C1193" s="624"/>
      <c r="D1193" s="624"/>
      <c r="E1193" s="624"/>
      <c r="F1193" s="624"/>
      <c r="G1193" s="456">
        <v>100</v>
      </c>
      <c r="H1193" s="459" t="s">
        <v>347</v>
      </c>
      <c r="I1193" s="454">
        <v>350</v>
      </c>
      <c r="J1193" s="156">
        <f>G1193*I1193</f>
        <v>35000</v>
      </c>
      <c r="K1193" s="460">
        <v>20000</v>
      </c>
      <c r="L1193" s="462" t="s">
        <v>299</v>
      </c>
      <c r="M1193" s="447" t="str">
        <f>IF(OR(ISERROR(B1185+B1184*(1-(Controls!$B$28))),(B1185+B1184*(1-(Controls!$B$28)))=0),"",IF((B1185+B1184*(1-(Controls!$B$28)))&lt;=StartInput!$F$25,"Replace","Evaluate"))</f>
        <v>Evaluate</v>
      </c>
      <c r="N1193" s="218">
        <f>IF(StartInput!$F$74="Tenant",StartInput!$F$61,StartInput!$G$61)</f>
        <v>0.15</v>
      </c>
      <c r="O1193" s="159">
        <f>IF($B$1188=0,J1193,0)</f>
        <v>0</v>
      </c>
      <c r="P1193" s="156">
        <f>IF(OR(($B$1188+YEAR($I$1))=P1192,($B$1184+$B$1188+YEAR($I$1))=P1192,($B$1184*2+$B$1188+YEAR($I$1))=P1192,($B$1184*3+$B$1188+YEAR($I$1))=P1192,($B$1184*4+$B$1188+YEAR($I$1))=P1192,($B$1184*5+$B$1188+YEAR($I$1))=P1192),$G$1193*$I$1193,0)</f>
        <v>0</v>
      </c>
      <c r="Q1193" s="156">
        <f t="shared" ref="Q1193:AI1193" si="347">IF(OR(($B$1188+YEAR($I$1))=Q1192,($B$1184+$B$1188+YEAR($I$1))=Q1192,($B$1184*2+$B$1188+YEAR($I$1))=Q1192,($B$1184*3+$B$1188+YEAR($I$1))=Q1192,($B$1184*4+$B$1188+YEAR($I$1))=Q1192,($B$1184*5+$B$1188+YEAR($I$1))=Q1192),$G$1193*$I$1193,0)</f>
        <v>0</v>
      </c>
      <c r="R1193" s="156">
        <f t="shared" si="347"/>
        <v>0</v>
      </c>
      <c r="S1193" s="156">
        <f t="shared" si="347"/>
        <v>0</v>
      </c>
      <c r="T1193" s="156">
        <f t="shared" si="347"/>
        <v>0</v>
      </c>
      <c r="U1193" s="156">
        <f t="shared" si="347"/>
        <v>0</v>
      </c>
      <c r="V1193" s="156">
        <f t="shared" si="347"/>
        <v>0</v>
      </c>
      <c r="W1193" s="156">
        <f t="shared" si="347"/>
        <v>0</v>
      </c>
      <c r="X1193" s="156">
        <f t="shared" si="347"/>
        <v>0</v>
      </c>
      <c r="Y1193" s="156">
        <f t="shared" si="347"/>
        <v>0</v>
      </c>
      <c r="Z1193" s="156">
        <f t="shared" si="347"/>
        <v>0</v>
      </c>
      <c r="AA1193" s="156">
        <f t="shared" si="347"/>
        <v>35000</v>
      </c>
      <c r="AB1193" s="156">
        <f t="shared" si="347"/>
        <v>0</v>
      </c>
      <c r="AC1193" s="156">
        <f t="shared" si="347"/>
        <v>0</v>
      </c>
      <c r="AD1193" s="156">
        <f t="shared" si="347"/>
        <v>0</v>
      </c>
      <c r="AE1193" s="156">
        <f t="shared" si="347"/>
        <v>0</v>
      </c>
      <c r="AF1193" s="156">
        <f t="shared" si="347"/>
        <v>0</v>
      </c>
      <c r="AG1193" s="156">
        <f t="shared" si="347"/>
        <v>0</v>
      </c>
      <c r="AH1193" s="156">
        <f t="shared" si="347"/>
        <v>0</v>
      </c>
      <c r="AI1193" s="156">
        <f t="shared" si="347"/>
        <v>0</v>
      </c>
      <c r="AJ1193" s="156">
        <f>SUM(P1193:AI1193)</f>
        <v>35000</v>
      </c>
    </row>
    <row r="1194" spans="1:41">
      <c r="A1194" s="623" t="str">
        <f>"Existing 2 "&amp;A1183</f>
        <v>Existing 2 Washing Machines</v>
      </c>
      <c r="B1194" s="624"/>
      <c r="C1194" s="624"/>
      <c r="D1194" s="624"/>
      <c r="E1194" s="624"/>
      <c r="F1194" s="624"/>
      <c r="G1194" s="456">
        <v>50</v>
      </c>
      <c r="H1194" s="446" t="str">
        <f>H1193</f>
        <v>each</v>
      </c>
      <c r="I1194" s="454">
        <v>350</v>
      </c>
      <c r="J1194" s="156">
        <f>G1194*I1194</f>
        <v>17500</v>
      </c>
      <c r="K1194" s="460">
        <v>10000</v>
      </c>
      <c r="L1194" s="181" t="str">
        <f>L1193</f>
        <v>KWH</v>
      </c>
      <c r="M1194" s="447" t="str">
        <f>IF(OR(ISERROR(B1186+B1184*(1-(Controls!$B$28))),(B1186+B1184*(1-(Controls!$B$28)))=0),"",IF((B1186+B1184*(1-(Controls!$B$28)))&lt;=StartInput!$F$25,"Replace","Evaluate"))</f>
        <v>Evaluate</v>
      </c>
      <c r="N1194" s="185">
        <f>N1193</f>
        <v>0.15</v>
      </c>
      <c r="O1194" s="159">
        <f>IF($B$1189=0,J1194,0)</f>
        <v>0</v>
      </c>
      <c r="P1194" s="156">
        <f>IF(OR(($B$1189+YEAR($I$1))=P1192,($B$1184+$B$1189+YEAR($I$1))=P1192,($B$1184*2+$B$1189+YEAR($I$1))=P1192,($B$1184*3+$B$1189+YEAR($I$1))=P1192,($B$1184*4+$B$1189+YEAR($I$1))=P1192,($B$1184*5+$B$1189+YEAR($I$1))=P1192),$G$1194*$I$1194,0)</f>
        <v>0</v>
      </c>
      <c r="Q1194" s="156">
        <f t="shared" ref="Q1194:AI1194" si="348">IF(OR(($B$1189+YEAR($I$1))=Q1192,($B$1184+$B$1189+YEAR($I$1))=Q1192,($B$1184*2+$B$1189+YEAR($I$1))=Q1192,($B$1184*3+$B$1189+YEAR($I$1))=Q1192,($B$1184*4+$B$1189+YEAR($I$1))=Q1192,($B$1184*5+$B$1189+YEAR($I$1))=Q1192),$G$1194*$I$1194,0)</f>
        <v>0</v>
      </c>
      <c r="R1194" s="156">
        <f t="shared" si="348"/>
        <v>0</v>
      </c>
      <c r="S1194" s="156">
        <f t="shared" si="348"/>
        <v>0</v>
      </c>
      <c r="T1194" s="156">
        <f t="shared" si="348"/>
        <v>0</v>
      </c>
      <c r="U1194" s="156">
        <f t="shared" si="348"/>
        <v>0</v>
      </c>
      <c r="V1194" s="156">
        <f t="shared" si="348"/>
        <v>0</v>
      </c>
      <c r="W1194" s="156">
        <f t="shared" si="348"/>
        <v>0</v>
      </c>
      <c r="X1194" s="156">
        <f t="shared" si="348"/>
        <v>0</v>
      </c>
      <c r="Y1194" s="156">
        <f t="shared" si="348"/>
        <v>0</v>
      </c>
      <c r="Z1194" s="156">
        <f t="shared" si="348"/>
        <v>17500</v>
      </c>
      <c r="AA1194" s="156">
        <f t="shared" si="348"/>
        <v>0</v>
      </c>
      <c r="AB1194" s="156">
        <f t="shared" si="348"/>
        <v>0</v>
      </c>
      <c r="AC1194" s="156">
        <f t="shared" si="348"/>
        <v>0</v>
      </c>
      <c r="AD1194" s="156">
        <f t="shared" si="348"/>
        <v>0</v>
      </c>
      <c r="AE1194" s="156">
        <f t="shared" si="348"/>
        <v>0</v>
      </c>
      <c r="AF1194" s="156">
        <f t="shared" si="348"/>
        <v>0</v>
      </c>
      <c r="AG1194" s="156">
        <f t="shared" si="348"/>
        <v>0</v>
      </c>
      <c r="AH1194" s="156">
        <f t="shared" si="348"/>
        <v>0</v>
      </c>
      <c r="AI1194" s="156">
        <f t="shared" si="348"/>
        <v>0</v>
      </c>
      <c r="AJ1194" s="156">
        <f>SUM(P1194:AI1194)</f>
        <v>17500</v>
      </c>
    </row>
    <row r="1195" spans="1:41">
      <c r="A1195" s="623" t="str">
        <f>"Existing 3 "&amp;A1183</f>
        <v>Existing 3 Washing Machines</v>
      </c>
      <c r="B1195" s="624"/>
      <c r="C1195" s="624"/>
      <c r="D1195" s="624"/>
      <c r="E1195" s="624"/>
      <c r="F1195" s="624"/>
      <c r="G1195" s="456">
        <v>50</v>
      </c>
      <c r="H1195" s="446" t="str">
        <f>H1193</f>
        <v>each</v>
      </c>
      <c r="I1195" s="454">
        <v>350</v>
      </c>
      <c r="J1195" s="156">
        <f>G1195*I1195</f>
        <v>17500</v>
      </c>
      <c r="K1195" s="460">
        <v>11000</v>
      </c>
      <c r="L1195" s="181" t="str">
        <f>L1193</f>
        <v>KWH</v>
      </c>
      <c r="M1195" s="447" t="str">
        <f>IF(OR(ISERROR(B1187+B1184*(1-(Controls!$B$28))),(B1187+B1184*(1-(Controls!$B$28)))=0),"",IF((B1187+B1184*(1-(Controls!$B$28)))&lt;=StartInput!$F$25,"Replace","Evaluate"))</f>
        <v>Replace</v>
      </c>
      <c r="N1195" s="185">
        <f>N1193</f>
        <v>0.15</v>
      </c>
      <c r="O1195" s="159">
        <f>IF($B$1190=0,J1195,0)</f>
        <v>17500</v>
      </c>
      <c r="P1195" s="156">
        <f>IF(OR(($B$1190+YEAR($I$1))=P1192,($B$1184+$B$1190+YEAR($I$1))=P1192,($B$1184*2+$B$1190+YEAR($I$1))=P1192,($B$1184*3+$B$1190+YEAR($I$1))=P1192,($B$1184*4+$B$1190+YEAR($I$1))=P1192,($B$1184*5+$B$1190+YEAR($I$1))=P1192),$G$1195*$I$1195,0)</f>
        <v>0</v>
      </c>
      <c r="Q1195" s="156">
        <f t="shared" ref="Q1195:AI1195" si="349">IF(OR(($B$1190+YEAR($I$1))=Q1192,($B$1184+$B$1190+YEAR($I$1))=Q1192,($B$1184*2+$B$1190+YEAR($I$1))=Q1192,($B$1184*3+$B$1190+YEAR($I$1))=Q1192,($B$1184*4+$B$1190+YEAR($I$1))=Q1192,($B$1184*5+$B$1190+YEAR($I$1))=Q1192),$G$1195*$I$1195,0)</f>
        <v>0</v>
      </c>
      <c r="R1195" s="156">
        <f t="shared" si="349"/>
        <v>0</v>
      </c>
      <c r="S1195" s="156">
        <f t="shared" si="349"/>
        <v>0</v>
      </c>
      <c r="T1195" s="156">
        <f t="shared" si="349"/>
        <v>0</v>
      </c>
      <c r="U1195" s="156">
        <f t="shared" si="349"/>
        <v>0</v>
      </c>
      <c r="V1195" s="156">
        <f t="shared" si="349"/>
        <v>0</v>
      </c>
      <c r="W1195" s="156">
        <f t="shared" si="349"/>
        <v>0</v>
      </c>
      <c r="X1195" s="156">
        <f t="shared" si="349"/>
        <v>0</v>
      </c>
      <c r="Y1195" s="156">
        <f t="shared" si="349"/>
        <v>0</v>
      </c>
      <c r="Z1195" s="156">
        <f t="shared" si="349"/>
        <v>0</v>
      </c>
      <c r="AA1195" s="156">
        <f t="shared" si="349"/>
        <v>0</v>
      </c>
      <c r="AB1195" s="156">
        <f t="shared" si="349"/>
        <v>0</v>
      </c>
      <c r="AC1195" s="156">
        <f t="shared" si="349"/>
        <v>0</v>
      </c>
      <c r="AD1195" s="156">
        <f t="shared" si="349"/>
        <v>17500</v>
      </c>
      <c r="AE1195" s="156">
        <f t="shared" si="349"/>
        <v>0</v>
      </c>
      <c r="AF1195" s="156">
        <f t="shared" si="349"/>
        <v>0</v>
      </c>
      <c r="AG1195" s="156">
        <f t="shared" si="349"/>
        <v>0</v>
      </c>
      <c r="AH1195" s="156">
        <f t="shared" si="349"/>
        <v>0</v>
      </c>
      <c r="AI1195" s="156">
        <f t="shared" si="349"/>
        <v>0</v>
      </c>
      <c r="AJ1195" s="156">
        <f>SUM(P1195:AI1195)</f>
        <v>17500</v>
      </c>
      <c r="AL1195" s="148" t="s">
        <v>421</v>
      </c>
      <c r="AM1195" s="148" t="s">
        <v>422</v>
      </c>
    </row>
    <row r="1196" spans="1:41">
      <c r="A1196" s="623" t="str">
        <f>"Standard "&amp;A1183</f>
        <v>Standard Washing Machines</v>
      </c>
      <c r="B1196" s="624"/>
      <c r="C1196" s="624"/>
      <c r="D1196" s="624"/>
      <c r="E1196" s="624"/>
      <c r="F1196" s="624"/>
      <c r="G1196" s="201">
        <f>SUM(G1193:G1195)</f>
        <v>200</v>
      </c>
      <c r="H1196" s="203" t="str">
        <f>H1193</f>
        <v>each</v>
      </c>
      <c r="I1196" s="454">
        <v>350</v>
      </c>
      <c r="J1196" s="156">
        <f>G1196*I1196</f>
        <v>70000</v>
      </c>
      <c r="K1196" s="460">
        <v>35000</v>
      </c>
      <c r="L1196" s="181" t="str">
        <f>L1193</f>
        <v>KWH</v>
      </c>
      <c r="M1196" s="684"/>
      <c r="N1196" s="185">
        <f>N1193</f>
        <v>0.15</v>
      </c>
      <c r="O1196" s="159">
        <f>IF($B$1190=0,J1196,0)</f>
        <v>70000</v>
      </c>
      <c r="P1196" s="156">
        <f t="shared" ref="P1196:AI1196" si="350">IF(OR(($B$1190+YEAR($I$1))=P1192,($B$1184+$B$1190+YEAR($I$1))=P1192,($B$1184*2+$B$1190+YEAR($I$1))=P1192,($B$1184*3+$B$1190+YEAR($I$1))=P1192,($B$1184*4+$B$1190+YEAR($I$1))=P1192,($B$1184*5+$B$1190+YEAR($I$1))=P1192),$G$1196*$I$1196,0)</f>
        <v>0</v>
      </c>
      <c r="Q1196" s="156">
        <f t="shared" si="350"/>
        <v>0</v>
      </c>
      <c r="R1196" s="156">
        <f t="shared" si="350"/>
        <v>0</v>
      </c>
      <c r="S1196" s="156">
        <f t="shared" si="350"/>
        <v>0</v>
      </c>
      <c r="T1196" s="156">
        <f t="shared" si="350"/>
        <v>0</v>
      </c>
      <c r="U1196" s="156">
        <f t="shared" si="350"/>
        <v>0</v>
      </c>
      <c r="V1196" s="156">
        <f t="shared" si="350"/>
        <v>0</v>
      </c>
      <c r="W1196" s="156">
        <f t="shared" si="350"/>
        <v>0</v>
      </c>
      <c r="X1196" s="156">
        <f t="shared" si="350"/>
        <v>0</v>
      </c>
      <c r="Y1196" s="156">
        <f t="shared" si="350"/>
        <v>0</v>
      </c>
      <c r="Z1196" s="156">
        <f t="shared" si="350"/>
        <v>0</v>
      </c>
      <c r="AA1196" s="156">
        <f t="shared" si="350"/>
        <v>0</v>
      </c>
      <c r="AB1196" s="156">
        <f t="shared" si="350"/>
        <v>0</v>
      </c>
      <c r="AC1196" s="156">
        <f t="shared" si="350"/>
        <v>0</v>
      </c>
      <c r="AD1196" s="156">
        <f t="shared" si="350"/>
        <v>70000</v>
      </c>
      <c r="AE1196" s="156">
        <f t="shared" si="350"/>
        <v>0</v>
      </c>
      <c r="AF1196" s="156">
        <f t="shared" si="350"/>
        <v>0</v>
      </c>
      <c r="AG1196" s="156">
        <f t="shared" si="350"/>
        <v>0</v>
      </c>
      <c r="AH1196" s="156">
        <f t="shared" si="350"/>
        <v>0</v>
      </c>
      <c r="AI1196" s="156">
        <f t="shared" si="350"/>
        <v>0</v>
      </c>
      <c r="AJ1196" s="156">
        <f>SUM(P1196:AI1196)</f>
        <v>70000</v>
      </c>
      <c r="AK1196" s="148" t="s">
        <v>391</v>
      </c>
      <c r="AL1196" s="148" t="s">
        <v>423</v>
      </c>
      <c r="AM1196" s="148" t="s">
        <v>424</v>
      </c>
    </row>
    <row r="1197" spans="1:41" ht="14.45" thickBot="1">
      <c r="A1197" s="634" t="str">
        <f>"Green Replacement "&amp;A1183</f>
        <v>Green Replacement Washing Machines</v>
      </c>
      <c r="B1197" s="635"/>
      <c r="C1197" s="635"/>
      <c r="D1197" s="635"/>
      <c r="E1197" s="635"/>
      <c r="F1197" s="635"/>
      <c r="G1197" s="202">
        <f>SUM(G1193:G1195)</f>
        <v>200</v>
      </c>
      <c r="H1197" s="204" t="str">
        <f>H1193</f>
        <v>each</v>
      </c>
      <c r="I1197" s="455">
        <v>450</v>
      </c>
      <c r="J1197" s="161">
        <f>G1197*I1197</f>
        <v>90000</v>
      </c>
      <c r="K1197" s="461">
        <v>30000</v>
      </c>
      <c r="L1197" s="182" t="str">
        <f>L1193</f>
        <v>KWH</v>
      </c>
      <c r="M1197" s="685"/>
      <c r="N1197" s="186">
        <f>N1193</f>
        <v>0.15</v>
      </c>
      <c r="O1197" s="159">
        <f>IF($B$1190=0,J1197,0)</f>
        <v>90000</v>
      </c>
      <c r="P1197" s="156">
        <f t="shared" ref="P1197:AI1197" si="351">IF(OR(($B$1190+YEAR($I$1))=P1192,($B$1184+$B$1190+YEAR($I$1))=P1192,($B$1184*2+$B$1190+YEAR($I$1))=P1192,($B$1184*3+$B$1190+YEAR($I$1))=P1192,($B$1184*4+$B$1190+YEAR($I$1))=P1192,($B$1184*5+$B$1190+YEAR($I$1))=P1192),$G$1197*$I$1197,0)</f>
        <v>0</v>
      </c>
      <c r="Q1197" s="156">
        <f t="shared" si="351"/>
        <v>0</v>
      </c>
      <c r="R1197" s="156">
        <f t="shared" si="351"/>
        <v>0</v>
      </c>
      <c r="S1197" s="156">
        <f t="shared" si="351"/>
        <v>0</v>
      </c>
      <c r="T1197" s="156">
        <f t="shared" si="351"/>
        <v>0</v>
      </c>
      <c r="U1197" s="156">
        <f t="shared" si="351"/>
        <v>0</v>
      </c>
      <c r="V1197" s="156">
        <f t="shared" si="351"/>
        <v>0</v>
      </c>
      <c r="W1197" s="156">
        <f t="shared" si="351"/>
        <v>0</v>
      </c>
      <c r="X1197" s="156">
        <f t="shared" si="351"/>
        <v>0</v>
      </c>
      <c r="Y1197" s="156">
        <f t="shared" si="351"/>
        <v>0</v>
      </c>
      <c r="Z1197" s="156">
        <f t="shared" si="351"/>
        <v>0</v>
      </c>
      <c r="AA1197" s="156">
        <f t="shared" si="351"/>
        <v>0</v>
      </c>
      <c r="AB1197" s="156">
        <f t="shared" si="351"/>
        <v>0</v>
      </c>
      <c r="AC1197" s="156">
        <f t="shared" si="351"/>
        <v>0</v>
      </c>
      <c r="AD1197" s="156">
        <f t="shared" si="351"/>
        <v>90000</v>
      </c>
      <c r="AE1197" s="156">
        <f t="shared" si="351"/>
        <v>0</v>
      </c>
      <c r="AF1197" s="156">
        <f t="shared" si="351"/>
        <v>0</v>
      </c>
      <c r="AG1197" s="156">
        <f t="shared" si="351"/>
        <v>0</v>
      </c>
      <c r="AH1197" s="156">
        <f t="shared" si="351"/>
        <v>0</v>
      </c>
      <c r="AI1197" s="156">
        <f t="shared" si="351"/>
        <v>0</v>
      </c>
      <c r="AJ1197" s="156">
        <f>SUM(P1197:AI1197)</f>
        <v>90000</v>
      </c>
      <c r="AK1197" s="183">
        <f>IF((AJ1197-AJ1196)&lt;0,0,(AJ1197-AJ1196))</f>
        <v>20000</v>
      </c>
      <c r="AL1197" s="183">
        <f>(K1193*N1193+K1194*N1194+K1195+N1195)-(K1197*N1197)</f>
        <v>11000.15</v>
      </c>
      <c r="AM1197" s="210">
        <f>AK1197/AL1197</f>
        <v>1.8181570251314756</v>
      </c>
      <c r="AN1197" s="183" t="str">
        <f>L1193</f>
        <v>KWH</v>
      </c>
      <c r="AO1197" s="183"/>
    </row>
    <row r="1198" spans="1:41" ht="13.15" customHeight="1" thickBot="1"/>
    <row r="1199" spans="1:41" ht="14.45" thickBot="1">
      <c r="A1199" s="640" t="s">
        <v>538</v>
      </c>
      <c r="B1199" s="641"/>
      <c r="C1199" s="641"/>
      <c r="D1199" s="641"/>
      <c r="E1199" s="641"/>
      <c r="F1199" s="641"/>
      <c r="G1199" s="641"/>
      <c r="H1199" s="641"/>
      <c r="I1199" s="641"/>
      <c r="J1199" s="641"/>
      <c r="K1199" s="641"/>
      <c r="L1199" s="641"/>
      <c r="M1199" s="641"/>
      <c r="N1199" s="642"/>
    </row>
    <row r="1200" spans="1:41" ht="15">
      <c r="A1200" s="164" t="s">
        <v>351</v>
      </c>
      <c r="B1200" s="450">
        <v>7</v>
      </c>
      <c r="C1200" s="165"/>
      <c r="D1200" s="662" t="s">
        <v>272</v>
      </c>
      <c r="E1200" s="663"/>
      <c r="F1200" s="649"/>
      <c r="G1200" s="650"/>
      <c r="H1200" s="650"/>
      <c r="I1200" s="650"/>
      <c r="J1200" s="650"/>
      <c r="K1200" s="650"/>
      <c r="L1200" s="650"/>
      <c r="M1200" s="650"/>
      <c r="N1200" s="651"/>
    </row>
    <row r="1201" spans="1:41" ht="15.6" thickBot="1">
      <c r="A1201" s="163" t="s">
        <v>353</v>
      </c>
      <c r="B1201" s="451">
        <v>2004</v>
      </c>
      <c r="C1201" s="162"/>
      <c r="D1201" s="664"/>
      <c r="E1201" s="665"/>
      <c r="F1201" s="652"/>
      <c r="G1201" s="653"/>
      <c r="H1201" s="653"/>
      <c r="I1201" s="653"/>
      <c r="J1201" s="653"/>
      <c r="K1201" s="653"/>
      <c r="L1201" s="653"/>
      <c r="M1201" s="653"/>
      <c r="N1201" s="654"/>
    </row>
    <row r="1202" spans="1:41" ht="15.6" thickBot="1">
      <c r="A1202" s="171" t="s">
        <v>355</v>
      </c>
      <c r="B1202" s="172">
        <f>IF(B1200-((YEAR(I1))-B1201)&gt;0,(B1200-((YEAR(I1))-B1201)),0)</f>
        <v>1</v>
      </c>
      <c r="C1202" s="173"/>
      <c r="D1202" s="666"/>
      <c r="E1202" s="667"/>
      <c r="F1202" s="643"/>
      <c r="G1202" s="644"/>
      <c r="H1202" s="644"/>
      <c r="I1202" s="644"/>
      <c r="J1202" s="644"/>
      <c r="K1202" s="644"/>
      <c r="L1202" s="644"/>
      <c r="M1202" s="644"/>
      <c r="N1202" s="645"/>
      <c r="O1202" s="640" t="str">
        <f>A1199</f>
        <v>Dryers</v>
      </c>
      <c r="P1202" s="641"/>
      <c r="Q1202" s="641"/>
      <c r="R1202" s="641"/>
      <c r="S1202" s="641"/>
      <c r="T1202" s="641"/>
      <c r="U1202" s="641"/>
      <c r="V1202" s="641"/>
      <c r="W1202" s="641"/>
      <c r="X1202" s="641"/>
      <c r="Y1202" s="642"/>
      <c r="Z1202" s="640" t="str">
        <f>A1199</f>
        <v>Dryers</v>
      </c>
      <c r="AA1202" s="641"/>
      <c r="AB1202" s="641"/>
      <c r="AC1202" s="641"/>
      <c r="AD1202" s="641"/>
      <c r="AE1202" s="641"/>
      <c r="AF1202" s="641"/>
      <c r="AG1202" s="641"/>
      <c r="AH1202" s="641"/>
      <c r="AI1202" s="641"/>
      <c r="AJ1202" s="642"/>
    </row>
    <row r="1203" spans="1:41">
      <c r="A1203" s="646" t="s">
        <v>357</v>
      </c>
      <c r="B1203" s="647"/>
      <c r="C1203" s="647"/>
      <c r="D1203" s="636"/>
      <c r="E1203" s="636"/>
      <c r="F1203" s="636"/>
      <c r="G1203" s="636" t="s">
        <v>358</v>
      </c>
      <c r="H1203" s="636" t="s">
        <v>359</v>
      </c>
      <c r="I1203" s="636" t="s">
        <v>360</v>
      </c>
      <c r="J1203" s="636" t="s">
        <v>361</v>
      </c>
      <c r="K1203" s="636" t="s">
        <v>362</v>
      </c>
      <c r="L1203" s="636" t="s">
        <v>363</v>
      </c>
      <c r="M1203" s="636" t="s">
        <v>364</v>
      </c>
      <c r="N1203" s="638" t="s">
        <v>365</v>
      </c>
      <c r="O1203" s="672" t="s">
        <v>366</v>
      </c>
      <c r="P1203" s="167" t="s">
        <v>367</v>
      </c>
      <c r="Q1203" s="167" t="s">
        <v>368</v>
      </c>
      <c r="R1203" s="167" t="s">
        <v>369</v>
      </c>
      <c r="S1203" s="167" t="s">
        <v>370</v>
      </c>
      <c r="T1203" s="167" t="s">
        <v>371</v>
      </c>
      <c r="U1203" s="167" t="s">
        <v>372</v>
      </c>
      <c r="V1203" s="167" t="s">
        <v>373</v>
      </c>
      <c r="W1203" s="167" t="s">
        <v>374</v>
      </c>
      <c r="X1203" s="167" t="s">
        <v>375</v>
      </c>
      <c r="Y1203" s="168" t="s">
        <v>376</v>
      </c>
      <c r="Z1203" s="178" t="s">
        <v>377</v>
      </c>
      <c r="AA1203" s="179" t="s">
        <v>378</v>
      </c>
      <c r="AB1203" s="179" t="s">
        <v>379</v>
      </c>
      <c r="AC1203" s="179" t="s">
        <v>380</v>
      </c>
      <c r="AD1203" s="179" t="s">
        <v>381</v>
      </c>
      <c r="AE1203" s="179" t="s">
        <v>382</v>
      </c>
      <c r="AF1203" s="179" t="s">
        <v>383</v>
      </c>
      <c r="AG1203" s="179" t="s">
        <v>384</v>
      </c>
      <c r="AH1203" s="179" t="s">
        <v>385</v>
      </c>
      <c r="AI1203" s="180" t="s">
        <v>386</v>
      </c>
      <c r="AJ1203" s="674" t="s">
        <v>387</v>
      </c>
    </row>
    <row r="1204" spans="1:41">
      <c r="A1204" s="648"/>
      <c r="B1204" s="637"/>
      <c r="C1204" s="637"/>
      <c r="D1204" s="637"/>
      <c r="E1204" s="637"/>
      <c r="F1204" s="637"/>
      <c r="G1204" s="637"/>
      <c r="H1204" s="637"/>
      <c r="I1204" s="637"/>
      <c r="J1204" s="637"/>
      <c r="K1204" s="637"/>
      <c r="L1204" s="637"/>
      <c r="M1204" s="637"/>
      <c r="N1204" s="639"/>
      <c r="O1204" s="673"/>
      <c r="P1204" s="166">
        <f>YEAR($I$1)+1</f>
        <v>2011</v>
      </c>
      <c r="Q1204" s="166">
        <f>YEAR($I$1)+2</f>
        <v>2012</v>
      </c>
      <c r="R1204" s="166">
        <f>YEAR($I$1)+3</f>
        <v>2013</v>
      </c>
      <c r="S1204" s="166">
        <f>YEAR($I$1)+4</f>
        <v>2014</v>
      </c>
      <c r="T1204" s="166">
        <f>YEAR($I$1)+5</f>
        <v>2015</v>
      </c>
      <c r="U1204" s="166">
        <f>YEAR($I$1)+6</f>
        <v>2016</v>
      </c>
      <c r="V1204" s="166">
        <f>YEAR($I$1)+7</f>
        <v>2017</v>
      </c>
      <c r="W1204" s="166">
        <f>YEAR($I$1)+8</f>
        <v>2018</v>
      </c>
      <c r="X1204" s="166">
        <f>YEAR($I$1)+9</f>
        <v>2019</v>
      </c>
      <c r="Y1204" s="169">
        <f>YEAR($I$1)+10</f>
        <v>2020</v>
      </c>
      <c r="Z1204" s="174">
        <f>YEAR($I$1)+11</f>
        <v>2021</v>
      </c>
      <c r="AA1204" s="166">
        <f>YEAR($I$1)+12</f>
        <v>2022</v>
      </c>
      <c r="AB1204" s="166">
        <f>YEAR($I$1)+13</f>
        <v>2023</v>
      </c>
      <c r="AC1204" s="166">
        <f>YEAR($I$1)+14</f>
        <v>2024</v>
      </c>
      <c r="AD1204" s="166">
        <f>YEAR($I$1)+15</f>
        <v>2025</v>
      </c>
      <c r="AE1204" s="166">
        <f>YEAR($I$1)+16</f>
        <v>2026</v>
      </c>
      <c r="AF1204" s="166">
        <f>YEAR($I$1)+17</f>
        <v>2027</v>
      </c>
      <c r="AG1204" s="166">
        <f>YEAR($I$1)+18</f>
        <v>2028</v>
      </c>
      <c r="AH1204" s="166">
        <f>YEAR($I$1)+19</f>
        <v>2029</v>
      </c>
      <c r="AI1204" s="175">
        <f>YEAR($I$1)+20</f>
        <v>2030</v>
      </c>
      <c r="AJ1204" s="675"/>
    </row>
    <row r="1205" spans="1:41" hidden="1">
      <c r="A1205" s="623" t="str">
        <f>"Existing "&amp;A1199</f>
        <v>Existing Dryers</v>
      </c>
      <c r="B1205" s="624"/>
      <c r="C1205" s="624"/>
      <c r="D1205" s="624"/>
      <c r="E1205" s="624"/>
      <c r="F1205" s="624"/>
      <c r="G1205" s="170">
        <v>200</v>
      </c>
      <c r="H1205" s="154" t="s">
        <v>347</v>
      </c>
      <c r="I1205" s="155">
        <v>600</v>
      </c>
      <c r="J1205" s="156">
        <f>G1205*I1205</f>
        <v>120000</v>
      </c>
      <c r="K1205" s="625" t="s">
        <v>390</v>
      </c>
      <c r="L1205" s="626"/>
      <c r="M1205" s="659" t="str">
        <f>IF(OR(ISERROR(B1201+B1200*(1-(Controls!$B$28))),(B1201+B1200*(1-(Controls!$B$28)))=0),"",IF((B1201+B1200*(1-(Controls!$B$28)))&lt;=StartInput!$F$25,"Replace","Evaluate"))</f>
        <v>Replace</v>
      </c>
      <c r="N1205" s="631" t="s">
        <v>205</v>
      </c>
      <c r="O1205" s="159">
        <f>IF($B$1202=0,J1205,0)</f>
        <v>0</v>
      </c>
      <c r="P1205" s="156">
        <f t="shared" ref="P1205:AI1205" si="352">IF(OR(($B$1202+YEAR($I$1))=P1204,($B$1200+$B$1202+YEAR($I$1))=P1204,($B$1200*2+$B$1202+YEAR($I$1))=P1204,($B$1200*3+$B$1202+YEAR($I$1))=P1204,($B$1200*4+$B$1202+YEAR($I$1))=P1204,($B$1200*5+$B$1202+YEAR($I$1))=P1204),$G$1205*$I$1205,0)</f>
        <v>120000</v>
      </c>
      <c r="Q1205" s="156">
        <f t="shared" si="352"/>
        <v>0</v>
      </c>
      <c r="R1205" s="156">
        <f t="shared" si="352"/>
        <v>0</v>
      </c>
      <c r="S1205" s="156">
        <f t="shared" si="352"/>
        <v>0</v>
      </c>
      <c r="T1205" s="156">
        <f t="shared" si="352"/>
        <v>0</v>
      </c>
      <c r="U1205" s="156">
        <f t="shared" si="352"/>
        <v>0</v>
      </c>
      <c r="V1205" s="156">
        <f t="shared" si="352"/>
        <v>0</v>
      </c>
      <c r="W1205" s="156">
        <f t="shared" si="352"/>
        <v>120000</v>
      </c>
      <c r="X1205" s="156">
        <f t="shared" si="352"/>
        <v>0</v>
      </c>
      <c r="Y1205" s="156">
        <f t="shared" si="352"/>
        <v>0</v>
      </c>
      <c r="Z1205" s="156">
        <f t="shared" si="352"/>
        <v>0</v>
      </c>
      <c r="AA1205" s="156">
        <f t="shared" si="352"/>
        <v>0</v>
      </c>
      <c r="AB1205" s="156">
        <f t="shared" si="352"/>
        <v>0</v>
      </c>
      <c r="AC1205" s="156">
        <f t="shared" si="352"/>
        <v>0</v>
      </c>
      <c r="AD1205" s="156">
        <f t="shared" si="352"/>
        <v>120000</v>
      </c>
      <c r="AE1205" s="156">
        <f t="shared" si="352"/>
        <v>0</v>
      </c>
      <c r="AF1205" s="156">
        <f t="shared" si="352"/>
        <v>0</v>
      </c>
      <c r="AG1205" s="156">
        <f t="shared" si="352"/>
        <v>0</v>
      </c>
      <c r="AH1205" s="156">
        <f t="shared" si="352"/>
        <v>0</v>
      </c>
      <c r="AI1205" s="156">
        <f t="shared" si="352"/>
        <v>0</v>
      </c>
      <c r="AJ1205" s="156">
        <f>SUM(P1205:AI1205)</f>
        <v>360000</v>
      </c>
    </row>
    <row r="1206" spans="1:41">
      <c r="A1206" s="623" t="str">
        <f>"Standard "&amp;A1199</f>
        <v>Standard Dryers</v>
      </c>
      <c r="B1206" s="624"/>
      <c r="C1206" s="624"/>
      <c r="D1206" s="624"/>
      <c r="E1206" s="624"/>
      <c r="F1206" s="624"/>
      <c r="G1206" s="452">
        <v>200</v>
      </c>
      <c r="H1206" s="459" t="s">
        <v>347</v>
      </c>
      <c r="I1206" s="454">
        <v>600</v>
      </c>
      <c r="J1206" s="156">
        <f>G1206*I1206</f>
        <v>120000</v>
      </c>
      <c r="K1206" s="627"/>
      <c r="L1206" s="628"/>
      <c r="M1206" s="660"/>
      <c r="N1206" s="632"/>
      <c r="O1206" s="159">
        <f>IF($B$1202=0,J1206,0)</f>
        <v>0</v>
      </c>
      <c r="P1206" s="156">
        <f t="shared" ref="P1206:AI1206" si="353">IF(OR(($B$1202+YEAR($I$1))=P1204,($B$1200+$B$1202+YEAR($I$1))=P1204,($B$1200*2+$B$1202+YEAR($I$1))=P1204,($B$1200*3+$B$1202+YEAR($I$1))=P1204,($B$1200*4+$B$1202+YEAR($I$1))=P1204,($B$1200*5+$B$1202+YEAR($I$1))=P1204),$G$1206*$I$1206,0)</f>
        <v>120000</v>
      </c>
      <c r="Q1206" s="156">
        <f t="shared" si="353"/>
        <v>0</v>
      </c>
      <c r="R1206" s="156">
        <f t="shared" si="353"/>
        <v>0</v>
      </c>
      <c r="S1206" s="156">
        <f t="shared" si="353"/>
        <v>0</v>
      </c>
      <c r="T1206" s="156">
        <f t="shared" si="353"/>
        <v>0</v>
      </c>
      <c r="U1206" s="156">
        <f t="shared" si="353"/>
        <v>0</v>
      </c>
      <c r="V1206" s="156">
        <f t="shared" si="353"/>
        <v>0</v>
      </c>
      <c r="W1206" s="156">
        <f t="shared" si="353"/>
        <v>120000</v>
      </c>
      <c r="X1206" s="156">
        <f t="shared" si="353"/>
        <v>0</v>
      </c>
      <c r="Y1206" s="156">
        <f t="shared" si="353"/>
        <v>0</v>
      </c>
      <c r="Z1206" s="156">
        <f t="shared" si="353"/>
        <v>0</v>
      </c>
      <c r="AA1206" s="156">
        <f t="shared" si="353"/>
        <v>0</v>
      </c>
      <c r="AB1206" s="156">
        <f t="shared" si="353"/>
        <v>0</v>
      </c>
      <c r="AC1206" s="156">
        <f t="shared" si="353"/>
        <v>0</v>
      </c>
      <c r="AD1206" s="156">
        <f t="shared" si="353"/>
        <v>120000</v>
      </c>
      <c r="AE1206" s="156">
        <f t="shared" si="353"/>
        <v>0</v>
      </c>
      <c r="AF1206" s="156">
        <f t="shared" si="353"/>
        <v>0</v>
      </c>
      <c r="AG1206" s="156">
        <f t="shared" si="353"/>
        <v>0</v>
      </c>
      <c r="AH1206" s="156">
        <f t="shared" si="353"/>
        <v>0</v>
      </c>
      <c r="AI1206" s="156">
        <f t="shared" si="353"/>
        <v>0</v>
      </c>
      <c r="AJ1206" s="156">
        <f>SUM(P1206:AI1206)</f>
        <v>360000</v>
      </c>
      <c r="AK1206" s="148" t="s">
        <v>391</v>
      </c>
    </row>
    <row r="1207" spans="1:41" ht="14.45" thickBot="1">
      <c r="A1207" s="634" t="str">
        <f>"Green Replacement "&amp;A1199</f>
        <v>Green Replacement Dryers</v>
      </c>
      <c r="B1207" s="635"/>
      <c r="C1207" s="635"/>
      <c r="D1207" s="635"/>
      <c r="E1207" s="635"/>
      <c r="F1207" s="635"/>
      <c r="G1207" s="202">
        <f>G1206</f>
        <v>200</v>
      </c>
      <c r="H1207" s="204" t="str">
        <f>H1206</f>
        <v>each</v>
      </c>
      <c r="I1207" s="455">
        <v>600</v>
      </c>
      <c r="J1207" s="161">
        <f>G1207*I1207</f>
        <v>120000</v>
      </c>
      <c r="K1207" s="629"/>
      <c r="L1207" s="630"/>
      <c r="M1207" s="661"/>
      <c r="N1207" s="633"/>
      <c r="O1207" s="159">
        <f>IF($B$1202=0,J1207,0)</f>
        <v>0</v>
      </c>
      <c r="P1207" s="156">
        <f t="shared" ref="P1207:AI1207" si="354">IF(OR(($B$1202+YEAR($I$1))=P1204,($B$1200+$B$1202+YEAR($I$1))=P1204,($B$1200*2+$B$1202+YEAR($I$1))=P1204,($B$1200*3+$B$1202+YEAR($I$1))=P1204,($B$1200*4+$B$1202+YEAR($I$1))=P1204,($B$1200*5+$B$1202+YEAR($I$1))=P1204),$G$1207*$I$1207,0)</f>
        <v>120000</v>
      </c>
      <c r="Q1207" s="156">
        <f t="shared" si="354"/>
        <v>0</v>
      </c>
      <c r="R1207" s="156">
        <f t="shared" si="354"/>
        <v>0</v>
      </c>
      <c r="S1207" s="156">
        <f t="shared" si="354"/>
        <v>0</v>
      </c>
      <c r="T1207" s="156">
        <f t="shared" si="354"/>
        <v>0</v>
      </c>
      <c r="U1207" s="156">
        <f t="shared" si="354"/>
        <v>0</v>
      </c>
      <c r="V1207" s="156">
        <f t="shared" si="354"/>
        <v>0</v>
      </c>
      <c r="W1207" s="156">
        <f t="shared" si="354"/>
        <v>120000</v>
      </c>
      <c r="X1207" s="156">
        <f t="shared" si="354"/>
        <v>0</v>
      </c>
      <c r="Y1207" s="156">
        <f t="shared" si="354"/>
        <v>0</v>
      </c>
      <c r="Z1207" s="156">
        <f t="shared" si="354"/>
        <v>0</v>
      </c>
      <c r="AA1207" s="156">
        <f t="shared" si="354"/>
        <v>0</v>
      </c>
      <c r="AB1207" s="156">
        <f t="shared" si="354"/>
        <v>0</v>
      </c>
      <c r="AC1207" s="156">
        <f t="shared" si="354"/>
        <v>0</v>
      </c>
      <c r="AD1207" s="156">
        <f t="shared" si="354"/>
        <v>120000</v>
      </c>
      <c r="AE1207" s="156">
        <f t="shared" si="354"/>
        <v>0</v>
      </c>
      <c r="AF1207" s="156">
        <f t="shared" si="354"/>
        <v>0</v>
      </c>
      <c r="AG1207" s="156">
        <f t="shared" si="354"/>
        <v>0</v>
      </c>
      <c r="AH1207" s="156">
        <f t="shared" si="354"/>
        <v>0</v>
      </c>
      <c r="AI1207" s="156">
        <f t="shared" si="354"/>
        <v>0</v>
      </c>
      <c r="AJ1207" s="156">
        <f>SUM(P1207:AI1207)</f>
        <v>360000</v>
      </c>
      <c r="AK1207" s="183">
        <f>IF((AJ1207-AJ1206)&lt;0,0,(AJ1207-AJ1206))</f>
        <v>0</v>
      </c>
      <c r="AL1207" s="183"/>
      <c r="AM1207" s="183"/>
      <c r="AN1207" s="183"/>
      <c r="AO1207" s="183"/>
    </row>
    <row r="1208" spans="1:41" ht="13.15" customHeight="1" thickBot="1"/>
    <row r="1209" spans="1:41" ht="14.45" thickBot="1">
      <c r="A1209" s="640" t="s">
        <v>539</v>
      </c>
      <c r="B1209" s="641"/>
      <c r="C1209" s="641"/>
      <c r="D1209" s="641"/>
      <c r="E1209" s="641"/>
      <c r="F1209" s="641"/>
      <c r="G1209" s="641"/>
      <c r="H1209" s="641"/>
      <c r="I1209" s="641"/>
      <c r="J1209" s="641"/>
      <c r="K1209" s="641"/>
      <c r="L1209" s="641"/>
      <c r="M1209" s="641"/>
      <c r="N1209" s="642"/>
    </row>
    <row r="1210" spans="1:41" ht="15">
      <c r="A1210" s="164" t="s">
        <v>351</v>
      </c>
      <c r="B1210" s="450">
        <v>8</v>
      </c>
      <c r="C1210" s="165"/>
      <c r="D1210" s="662" t="s">
        <v>272</v>
      </c>
      <c r="E1210" s="663"/>
      <c r="F1210" s="649"/>
      <c r="G1210" s="650"/>
      <c r="H1210" s="650"/>
      <c r="I1210" s="650"/>
      <c r="J1210" s="650"/>
      <c r="K1210" s="650"/>
      <c r="L1210" s="650"/>
      <c r="M1210" s="650"/>
      <c r="N1210" s="651"/>
    </row>
    <row r="1211" spans="1:41" ht="15.6" thickBot="1">
      <c r="A1211" s="163" t="s">
        <v>353</v>
      </c>
      <c r="B1211" s="451">
        <v>2004</v>
      </c>
      <c r="C1211" s="162"/>
      <c r="D1211" s="664"/>
      <c r="E1211" s="665"/>
      <c r="F1211" s="652"/>
      <c r="G1211" s="653"/>
      <c r="H1211" s="653"/>
      <c r="I1211" s="653"/>
      <c r="J1211" s="653"/>
      <c r="K1211" s="653"/>
      <c r="L1211" s="653"/>
      <c r="M1211" s="653"/>
      <c r="N1211" s="654"/>
    </row>
    <row r="1212" spans="1:41" ht="15.6" thickBot="1">
      <c r="A1212" s="171" t="s">
        <v>355</v>
      </c>
      <c r="B1212" s="172">
        <f>IF(B1210-((YEAR(I1))-B1211)&gt;0,(B1210-((YEAR(I1))-B1211)),0)</f>
        <v>2</v>
      </c>
      <c r="C1212" s="173"/>
      <c r="D1212" s="666"/>
      <c r="E1212" s="667"/>
      <c r="F1212" s="643"/>
      <c r="G1212" s="644"/>
      <c r="H1212" s="644"/>
      <c r="I1212" s="644"/>
      <c r="J1212" s="644"/>
      <c r="K1212" s="644"/>
      <c r="L1212" s="644"/>
      <c r="M1212" s="644"/>
      <c r="N1212" s="645"/>
      <c r="O1212" s="640" t="str">
        <f>A1209</f>
        <v>Call-For-Aid Systems</v>
      </c>
      <c r="P1212" s="641"/>
      <c r="Q1212" s="641"/>
      <c r="R1212" s="641"/>
      <c r="S1212" s="641"/>
      <c r="T1212" s="641"/>
      <c r="U1212" s="641"/>
      <c r="V1212" s="641"/>
      <c r="W1212" s="641"/>
      <c r="X1212" s="641"/>
      <c r="Y1212" s="642"/>
      <c r="Z1212" s="640" t="str">
        <f>A1209</f>
        <v>Call-For-Aid Systems</v>
      </c>
      <c r="AA1212" s="641"/>
      <c r="AB1212" s="641"/>
      <c r="AC1212" s="641"/>
      <c r="AD1212" s="641"/>
      <c r="AE1212" s="641"/>
      <c r="AF1212" s="641"/>
      <c r="AG1212" s="641"/>
      <c r="AH1212" s="641"/>
      <c r="AI1212" s="641"/>
      <c r="AJ1212" s="642"/>
    </row>
    <row r="1213" spans="1:41">
      <c r="A1213" s="646" t="s">
        <v>357</v>
      </c>
      <c r="B1213" s="647"/>
      <c r="C1213" s="647"/>
      <c r="D1213" s="636"/>
      <c r="E1213" s="636"/>
      <c r="F1213" s="636"/>
      <c r="G1213" s="636" t="s">
        <v>358</v>
      </c>
      <c r="H1213" s="636" t="s">
        <v>359</v>
      </c>
      <c r="I1213" s="636" t="s">
        <v>360</v>
      </c>
      <c r="J1213" s="636" t="s">
        <v>361</v>
      </c>
      <c r="K1213" s="636" t="s">
        <v>362</v>
      </c>
      <c r="L1213" s="636" t="s">
        <v>363</v>
      </c>
      <c r="M1213" s="636" t="s">
        <v>364</v>
      </c>
      <c r="N1213" s="638" t="s">
        <v>365</v>
      </c>
      <c r="O1213" s="672" t="s">
        <v>366</v>
      </c>
      <c r="P1213" s="167" t="s">
        <v>367</v>
      </c>
      <c r="Q1213" s="167" t="s">
        <v>368</v>
      </c>
      <c r="R1213" s="167" t="s">
        <v>369</v>
      </c>
      <c r="S1213" s="167" t="s">
        <v>370</v>
      </c>
      <c r="T1213" s="167" t="s">
        <v>371</v>
      </c>
      <c r="U1213" s="167" t="s">
        <v>372</v>
      </c>
      <c r="V1213" s="167" t="s">
        <v>373</v>
      </c>
      <c r="W1213" s="167" t="s">
        <v>374</v>
      </c>
      <c r="X1213" s="167" t="s">
        <v>375</v>
      </c>
      <c r="Y1213" s="168" t="s">
        <v>376</v>
      </c>
      <c r="Z1213" s="178" t="s">
        <v>377</v>
      </c>
      <c r="AA1213" s="179" t="s">
        <v>378</v>
      </c>
      <c r="AB1213" s="179" t="s">
        <v>379</v>
      </c>
      <c r="AC1213" s="179" t="s">
        <v>380</v>
      </c>
      <c r="AD1213" s="179" t="s">
        <v>381</v>
      </c>
      <c r="AE1213" s="179" t="s">
        <v>382</v>
      </c>
      <c r="AF1213" s="179" t="s">
        <v>383</v>
      </c>
      <c r="AG1213" s="179" t="s">
        <v>384</v>
      </c>
      <c r="AH1213" s="179" t="s">
        <v>385</v>
      </c>
      <c r="AI1213" s="180" t="s">
        <v>386</v>
      </c>
      <c r="AJ1213" s="674" t="s">
        <v>387</v>
      </c>
    </row>
    <row r="1214" spans="1:41">
      <c r="A1214" s="648"/>
      <c r="B1214" s="637"/>
      <c r="C1214" s="637"/>
      <c r="D1214" s="637"/>
      <c r="E1214" s="637"/>
      <c r="F1214" s="637"/>
      <c r="G1214" s="637"/>
      <c r="H1214" s="637"/>
      <c r="I1214" s="637"/>
      <c r="J1214" s="637"/>
      <c r="K1214" s="637"/>
      <c r="L1214" s="637"/>
      <c r="M1214" s="637"/>
      <c r="N1214" s="639"/>
      <c r="O1214" s="673"/>
      <c r="P1214" s="166">
        <f>YEAR($I$1)+1</f>
        <v>2011</v>
      </c>
      <c r="Q1214" s="166">
        <f>YEAR($I$1)+2</f>
        <v>2012</v>
      </c>
      <c r="R1214" s="166">
        <f>YEAR($I$1)+3</f>
        <v>2013</v>
      </c>
      <c r="S1214" s="166">
        <f>YEAR($I$1)+4</f>
        <v>2014</v>
      </c>
      <c r="T1214" s="166">
        <f>YEAR($I$1)+5</f>
        <v>2015</v>
      </c>
      <c r="U1214" s="166">
        <f>YEAR($I$1)+6</f>
        <v>2016</v>
      </c>
      <c r="V1214" s="166">
        <f>YEAR($I$1)+7</f>
        <v>2017</v>
      </c>
      <c r="W1214" s="166">
        <f>YEAR($I$1)+8</f>
        <v>2018</v>
      </c>
      <c r="X1214" s="166">
        <f>YEAR($I$1)+9</f>
        <v>2019</v>
      </c>
      <c r="Y1214" s="169">
        <f>YEAR($I$1)+10</f>
        <v>2020</v>
      </c>
      <c r="Z1214" s="174">
        <f>YEAR($I$1)+11</f>
        <v>2021</v>
      </c>
      <c r="AA1214" s="166">
        <f>YEAR($I$1)+12</f>
        <v>2022</v>
      </c>
      <c r="AB1214" s="166">
        <f>YEAR($I$1)+13</f>
        <v>2023</v>
      </c>
      <c r="AC1214" s="166">
        <f>YEAR($I$1)+14</f>
        <v>2024</v>
      </c>
      <c r="AD1214" s="166">
        <f>YEAR($I$1)+15</f>
        <v>2025</v>
      </c>
      <c r="AE1214" s="166">
        <f>YEAR($I$1)+16</f>
        <v>2026</v>
      </c>
      <c r="AF1214" s="166">
        <f>YEAR($I$1)+17</f>
        <v>2027</v>
      </c>
      <c r="AG1214" s="166">
        <f>YEAR($I$1)+18</f>
        <v>2028</v>
      </c>
      <c r="AH1214" s="166">
        <f>YEAR($I$1)+19</f>
        <v>2029</v>
      </c>
      <c r="AI1214" s="175">
        <f>YEAR($I$1)+20</f>
        <v>2030</v>
      </c>
      <c r="AJ1214" s="675"/>
    </row>
    <row r="1215" spans="1:41" hidden="1">
      <c r="A1215" s="623" t="str">
        <f>"Existing "&amp;A1209</f>
        <v>Existing Call-For-Aid Systems</v>
      </c>
      <c r="B1215" s="624"/>
      <c r="C1215" s="624"/>
      <c r="D1215" s="624"/>
      <c r="E1215" s="624"/>
      <c r="F1215" s="624"/>
      <c r="G1215" s="170"/>
      <c r="H1215" s="154"/>
      <c r="I1215" s="155">
        <v>0</v>
      </c>
      <c r="J1215" s="156">
        <f>G1215*I1215</f>
        <v>0</v>
      </c>
      <c r="K1215" s="625" t="s">
        <v>390</v>
      </c>
      <c r="L1215" s="626"/>
      <c r="M1215" s="659" t="str">
        <f>IF(OR(ISERROR(B1211+B1210*(1-(Controls!$B$28))),(B1211+B1210*(1-(Controls!$B$28)))=0),"",IF((B1211+B1210*(1-(Controls!$B$28)))&lt;=StartInput!$F$25,"Replace","Evaluate"))</f>
        <v>Evaluate</v>
      </c>
      <c r="N1215" s="631" t="s">
        <v>205</v>
      </c>
      <c r="O1215" s="159">
        <f>IF($B$1212=0,J1215,0)</f>
        <v>0</v>
      </c>
      <c r="P1215" s="156">
        <f t="shared" ref="P1215:AI1215" si="355">IF(OR(($B$1212+YEAR($I$1))=P1214,($B$1210+$B$1212+YEAR($I$1))=P1214,($B$1210*2+$B$1212+YEAR($I$1))=P1214,($B$1210*3+$B$1212+YEAR($I$1))=P1214,($B$1210*4+$B$1212+YEAR($I$1))=P1214,($B$1210*5+$B$1212+YEAR($I$1))=P1214),$G$1215*$I$1215,0)</f>
        <v>0</v>
      </c>
      <c r="Q1215" s="156">
        <f t="shared" si="355"/>
        <v>0</v>
      </c>
      <c r="R1215" s="156">
        <f t="shared" si="355"/>
        <v>0</v>
      </c>
      <c r="S1215" s="156">
        <f t="shared" si="355"/>
        <v>0</v>
      </c>
      <c r="T1215" s="156">
        <f t="shared" si="355"/>
        <v>0</v>
      </c>
      <c r="U1215" s="156">
        <f t="shared" si="355"/>
        <v>0</v>
      </c>
      <c r="V1215" s="156">
        <f t="shared" si="355"/>
        <v>0</v>
      </c>
      <c r="W1215" s="156">
        <f t="shared" si="355"/>
        <v>0</v>
      </c>
      <c r="X1215" s="156">
        <f t="shared" si="355"/>
        <v>0</v>
      </c>
      <c r="Y1215" s="156">
        <f t="shared" si="355"/>
        <v>0</v>
      </c>
      <c r="Z1215" s="156">
        <f t="shared" si="355"/>
        <v>0</v>
      </c>
      <c r="AA1215" s="156">
        <f t="shared" si="355"/>
        <v>0</v>
      </c>
      <c r="AB1215" s="156">
        <f t="shared" si="355"/>
        <v>0</v>
      </c>
      <c r="AC1215" s="156">
        <f t="shared" si="355"/>
        <v>0</v>
      </c>
      <c r="AD1215" s="156">
        <f t="shared" si="355"/>
        <v>0</v>
      </c>
      <c r="AE1215" s="156">
        <f t="shared" si="355"/>
        <v>0</v>
      </c>
      <c r="AF1215" s="156">
        <f t="shared" si="355"/>
        <v>0</v>
      </c>
      <c r="AG1215" s="156">
        <f t="shared" si="355"/>
        <v>0</v>
      </c>
      <c r="AH1215" s="156">
        <f t="shared" si="355"/>
        <v>0</v>
      </c>
      <c r="AI1215" s="156">
        <f t="shared" si="355"/>
        <v>0</v>
      </c>
      <c r="AJ1215" s="156">
        <f>SUM(P1215:AI1215)</f>
        <v>0</v>
      </c>
    </row>
    <row r="1216" spans="1:41">
      <c r="A1216" s="623" t="str">
        <f>"Standard "&amp;A1209</f>
        <v>Standard Call-For-Aid Systems</v>
      </c>
      <c r="B1216" s="624"/>
      <c r="C1216" s="624"/>
      <c r="D1216" s="624"/>
      <c r="E1216" s="624"/>
      <c r="F1216" s="624"/>
      <c r="G1216" s="452">
        <v>0</v>
      </c>
      <c r="H1216" s="459"/>
      <c r="I1216" s="454">
        <v>0</v>
      </c>
      <c r="J1216" s="156">
        <f>G1216*I1216</f>
        <v>0</v>
      </c>
      <c r="K1216" s="627"/>
      <c r="L1216" s="628"/>
      <c r="M1216" s="660"/>
      <c r="N1216" s="632"/>
      <c r="O1216" s="159">
        <f>IF($B$1212=0,J1216,0)</f>
        <v>0</v>
      </c>
      <c r="P1216" s="156">
        <f t="shared" ref="P1216:AI1216" si="356">IF(OR(($B$1212+YEAR($I$1))=P1214,($B$1210+$B$1212+YEAR($I$1))=P1214,($B$1210*2+$B$1212+YEAR($I$1))=P1214,($B$1210*3+$B$1212+YEAR($I$1))=P1214,($B$1210*4+$B$1212+YEAR($I$1))=P1214,($B$1210*5+$B$1212+YEAR($I$1))=P1214),$G$1216*$I$1216,0)</f>
        <v>0</v>
      </c>
      <c r="Q1216" s="156">
        <f t="shared" si="356"/>
        <v>0</v>
      </c>
      <c r="R1216" s="156">
        <f t="shared" si="356"/>
        <v>0</v>
      </c>
      <c r="S1216" s="156">
        <f t="shared" si="356"/>
        <v>0</v>
      </c>
      <c r="T1216" s="156">
        <f t="shared" si="356"/>
        <v>0</v>
      </c>
      <c r="U1216" s="156">
        <f t="shared" si="356"/>
        <v>0</v>
      </c>
      <c r="V1216" s="156">
        <f t="shared" si="356"/>
        <v>0</v>
      </c>
      <c r="W1216" s="156">
        <f t="shared" si="356"/>
        <v>0</v>
      </c>
      <c r="X1216" s="156">
        <f t="shared" si="356"/>
        <v>0</v>
      </c>
      <c r="Y1216" s="156">
        <f t="shared" si="356"/>
        <v>0</v>
      </c>
      <c r="Z1216" s="156">
        <f t="shared" si="356"/>
        <v>0</v>
      </c>
      <c r="AA1216" s="156">
        <f t="shared" si="356"/>
        <v>0</v>
      </c>
      <c r="AB1216" s="156">
        <f t="shared" si="356"/>
        <v>0</v>
      </c>
      <c r="AC1216" s="156">
        <f t="shared" si="356"/>
        <v>0</v>
      </c>
      <c r="AD1216" s="156">
        <f t="shared" si="356"/>
        <v>0</v>
      </c>
      <c r="AE1216" s="156">
        <f t="shared" si="356"/>
        <v>0</v>
      </c>
      <c r="AF1216" s="156">
        <f t="shared" si="356"/>
        <v>0</v>
      </c>
      <c r="AG1216" s="156">
        <f t="shared" si="356"/>
        <v>0</v>
      </c>
      <c r="AH1216" s="156">
        <f t="shared" si="356"/>
        <v>0</v>
      </c>
      <c r="AI1216" s="156">
        <f t="shared" si="356"/>
        <v>0</v>
      </c>
      <c r="AJ1216" s="156">
        <f>SUM(P1216:AI1216)</f>
        <v>0</v>
      </c>
      <c r="AK1216" s="148" t="s">
        <v>391</v>
      </c>
    </row>
    <row r="1217" spans="1:41" ht="14.45" thickBot="1">
      <c r="A1217" s="634" t="str">
        <f>"Green Replacement "&amp;A1209</f>
        <v>Green Replacement Call-For-Aid Systems</v>
      </c>
      <c r="B1217" s="635"/>
      <c r="C1217" s="635"/>
      <c r="D1217" s="635"/>
      <c r="E1217" s="635"/>
      <c r="F1217" s="635"/>
      <c r="G1217" s="202">
        <f>G1216</f>
        <v>0</v>
      </c>
      <c r="H1217" s="204">
        <f>H1216</f>
        <v>0</v>
      </c>
      <c r="I1217" s="455">
        <v>0</v>
      </c>
      <c r="J1217" s="161">
        <f>G1217*I1217</f>
        <v>0</v>
      </c>
      <c r="K1217" s="629"/>
      <c r="L1217" s="630"/>
      <c r="M1217" s="661"/>
      <c r="N1217" s="633"/>
      <c r="O1217" s="159">
        <f>IF($B$1212=0,J1217,0)</f>
        <v>0</v>
      </c>
      <c r="P1217" s="156">
        <f t="shared" ref="P1217:AI1217" si="357">IF(OR(($B$1212+YEAR($I$1))=P1214,($B$1210+$B$1212+YEAR($I$1))=P1214,($B$1210*2+$B$1212+YEAR($I$1))=P1214,($B$1210*3+$B$1212+YEAR($I$1))=P1214,($B$1210*4+$B$1212+YEAR($I$1))=P1214,($B$1210*5+$B$1212+YEAR($I$1))=P1214),$G$1217*$I$1217,0)</f>
        <v>0</v>
      </c>
      <c r="Q1217" s="156">
        <f t="shared" si="357"/>
        <v>0</v>
      </c>
      <c r="R1217" s="156">
        <f t="shared" si="357"/>
        <v>0</v>
      </c>
      <c r="S1217" s="156">
        <f t="shared" si="357"/>
        <v>0</v>
      </c>
      <c r="T1217" s="156">
        <f t="shared" si="357"/>
        <v>0</v>
      </c>
      <c r="U1217" s="156">
        <f t="shared" si="357"/>
        <v>0</v>
      </c>
      <c r="V1217" s="156">
        <f t="shared" si="357"/>
        <v>0</v>
      </c>
      <c r="W1217" s="156">
        <f t="shared" si="357"/>
        <v>0</v>
      </c>
      <c r="X1217" s="156">
        <f t="shared" si="357"/>
        <v>0</v>
      </c>
      <c r="Y1217" s="156">
        <f t="shared" si="357"/>
        <v>0</v>
      </c>
      <c r="Z1217" s="156">
        <f t="shared" si="357"/>
        <v>0</v>
      </c>
      <c r="AA1217" s="156">
        <f t="shared" si="357"/>
        <v>0</v>
      </c>
      <c r="AB1217" s="156">
        <f t="shared" si="357"/>
        <v>0</v>
      </c>
      <c r="AC1217" s="156">
        <f t="shared" si="357"/>
        <v>0</v>
      </c>
      <c r="AD1217" s="156">
        <f t="shared" si="357"/>
        <v>0</v>
      </c>
      <c r="AE1217" s="156">
        <f t="shared" si="357"/>
        <v>0</v>
      </c>
      <c r="AF1217" s="156">
        <f t="shared" si="357"/>
        <v>0</v>
      </c>
      <c r="AG1217" s="156">
        <f t="shared" si="357"/>
        <v>0</v>
      </c>
      <c r="AH1217" s="156">
        <f t="shared" si="357"/>
        <v>0</v>
      </c>
      <c r="AI1217" s="156">
        <f t="shared" si="357"/>
        <v>0</v>
      </c>
      <c r="AJ1217" s="156">
        <f>SUM(P1217:AI1217)</f>
        <v>0</v>
      </c>
      <c r="AK1217" s="183">
        <f>IF((AJ1217-AJ1216)&lt;0,0,(AJ1217-AJ1216))</f>
        <v>0</v>
      </c>
      <c r="AL1217" s="183"/>
      <c r="AM1217" s="183"/>
      <c r="AN1217" s="183"/>
      <c r="AO1217" s="183"/>
    </row>
    <row r="1218" spans="1:41" ht="13.15" customHeight="1" thickBot="1"/>
    <row r="1219" spans="1:41" ht="14.45" thickBot="1">
      <c r="A1219" s="640" t="s">
        <v>540</v>
      </c>
      <c r="B1219" s="641"/>
      <c r="C1219" s="641"/>
      <c r="D1219" s="641"/>
      <c r="E1219" s="641"/>
      <c r="F1219" s="641"/>
      <c r="G1219" s="641"/>
      <c r="H1219" s="641"/>
      <c r="I1219" s="641"/>
      <c r="J1219" s="641"/>
      <c r="K1219" s="641"/>
      <c r="L1219" s="641"/>
      <c r="M1219" s="641"/>
      <c r="N1219" s="642"/>
    </row>
    <row r="1220" spans="1:41" ht="15">
      <c r="A1220" s="164" t="s">
        <v>351</v>
      </c>
      <c r="B1220" s="450">
        <v>9</v>
      </c>
      <c r="C1220" s="165"/>
      <c r="D1220" s="662" t="s">
        <v>272</v>
      </c>
      <c r="E1220" s="663"/>
      <c r="F1220" s="649"/>
      <c r="G1220" s="650"/>
      <c r="H1220" s="650"/>
      <c r="I1220" s="650"/>
      <c r="J1220" s="650"/>
      <c r="K1220" s="650"/>
      <c r="L1220" s="650"/>
      <c r="M1220" s="650"/>
      <c r="N1220" s="651"/>
    </row>
    <row r="1221" spans="1:41" ht="15.6" thickBot="1">
      <c r="A1221" s="163" t="s">
        <v>353</v>
      </c>
      <c r="B1221" s="451">
        <v>2004</v>
      </c>
      <c r="C1221" s="162"/>
      <c r="D1221" s="664"/>
      <c r="E1221" s="665"/>
      <c r="F1221" s="652"/>
      <c r="G1221" s="653"/>
      <c r="H1221" s="653"/>
      <c r="I1221" s="653"/>
      <c r="J1221" s="653"/>
      <c r="K1221" s="653"/>
      <c r="L1221" s="653"/>
      <c r="M1221" s="653"/>
      <c r="N1221" s="654"/>
    </row>
    <row r="1222" spans="1:41" ht="15.6" thickBot="1">
      <c r="A1222" s="171" t="s">
        <v>355</v>
      </c>
      <c r="B1222" s="172">
        <f>IF(B1220-((YEAR(I1))-B1221)&gt;0,(B1220-((YEAR(I1))-B1221)),0)</f>
        <v>3</v>
      </c>
      <c r="C1222" s="173"/>
      <c r="D1222" s="666"/>
      <c r="E1222" s="667"/>
      <c r="F1222" s="643"/>
      <c r="G1222" s="644"/>
      <c r="H1222" s="644"/>
      <c r="I1222" s="644"/>
      <c r="J1222" s="644"/>
      <c r="K1222" s="644"/>
      <c r="L1222" s="644"/>
      <c r="M1222" s="644"/>
      <c r="N1222" s="645"/>
      <c r="O1222" s="640" t="str">
        <f>A1219</f>
        <v>Stairs and Handrails</v>
      </c>
      <c r="P1222" s="641"/>
      <c r="Q1222" s="641"/>
      <c r="R1222" s="641"/>
      <c r="S1222" s="641"/>
      <c r="T1222" s="641"/>
      <c r="U1222" s="641"/>
      <c r="V1222" s="641"/>
      <c r="W1222" s="641"/>
      <c r="X1222" s="641"/>
      <c r="Y1222" s="642"/>
      <c r="Z1222" s="640" t="str">
        <f>A1219</f>
        <v>Stairs and Handrails</v>
      </c>
      <c r="AA1222" s="641"/>
      <c r="AB1222" s="641"/>
      <c r="AC1222" s="641"/>
      <c r="AD1222" s="641"/>
      <c r="AE1222" s="641"/>
      <c r="AF1222" s="641"/>
      <c r="AG1222" s="641"/>
      <c r="AH1222" s="641"/>
      <c r="AI1222" s="641"/>
      <c r="AJ1222" s="642"/>
    </row>
    <row r="1223" spans="1:41">
      <c r="A1223" s="646" t="s">
        <v>357</v>
      </c>
      <c r="B1223" s="647"/>
      <c r="C1223" s="647"/>
      <c r="D1223" s="636"/>
      <c r="E1223" s="636"/>
      <c r="F1223" s="636"/>
      <c r="G1223" s="636" t="s">
        <v>358</v>
      </c>
      <c r="H1223" s="636" t="s">
        <v>359</v>
      </c>
      <c r="I1223" s="636" t="s">
        <v>360</v>
      </c>
      <c r="J1223" s="636" t="s">
        <v>361</v>
      </c>
      <c r="K1223" s="636" t="s">
        <v>362</v>
      </c>
      <c r="L1223" s="636" t="s">
        <v>363</v>
      </c>
      <c r="M1223" s="636" t="s">
        <v>364</v>
      </c>
      <c r="N1223" s="638" t="s">
        <v>365</v>
      </c>
      <c r="O1223" s="672" t="s">
        <v>366</v>
      </c>
      <c r="P1223" s="167" t="s">
        <v>367</v>
      </c>
      <c r="Q1223" s="167" t="s">
        <v>368</v>
      </c>
      <c r="R1223" s="167" t="s">
        <v>369</v>
      </c>
      <c r="S1223" s="167" t="s">
        <v>370</v>
      </c>
      <c r="T1223" s="167" t="s">
        <v>371</v>
      </c>
      <c r="U1223" s="167" t="s">
        <v>372</v>
      </c>
      <c r="V1223" s="167" t="s">
        <v>373</v>
      </c>
      <c r="W1223" s="167" t="s">
        <v>374</v>
      </c>
      <c r="X1223" s="167" t="s">
        <v>375</v>
      </c>
      <c r="Y1223" s="168" t="s">
        <v>376</v>
      </c>
      <c r="Z1223" s="178" t="s">
        <v>377</v>
      </c>
      <c r="AA1223" s="179" t="s">
        <v>378</v>
      </c>
      <c r="AB1223" s="179" t="s">
        <v>379</v>
      </c>
      <c r="AC1223" s="179" t="s">
        <v>380</v>
      </c>
      <c r="AD1223" s="179" t="s">
        <v>381</v>
      </c>
      <c r="AE1223" s="179" t="s">
        <v>382</v>
      </c>
      <c r="AF1223" s="179" t="s">
        <v>383</v>
      </c>
      <c r="AG1223" s="179" t="s">
        <v>384</v>
      </c>
      <c r="AH1223" s="179" t="s">
        <v>385</v>
      </c>
      <c r="AI1223" s="180" t="s">
        <v>386</v>
      </c>
      <c r="AJ1223" s="674" t="s">
        <v>387</v>
      </c>
    </row>
    <row r="1224" spans="1:41">
      <c r="A1224" s="648"/>
      <c r="B1224" s="637"/>
      <c r="C1224" s="637"/>
      <c r="D1224" s="637"/>
      <c r="E1224" s="637"/>
      <c r="F1224" s="637"/>
      <c r="G1224" s="637"/>
      <c r="H1224" s="637"/>
      <c r="I1224" s="637"/>
      <c r="J1224" s="637"/>
      <c r="K1224" s="637"/>
      <c r="L1224" s="637"/>
      <c r="M1224" s="637"/>
      <c r="N1224" s="639"/>
      <c r="O1224" s="673"/>
      <c r="P1224" s="166">
        <f>YEAR($I$1)+1</f>
        <v>2011</v>
      </c>
      <c r="Q1224" s="166">
        <f>YEAR($I$1)+2</f>
        <v>2012</v>
      </c>
      <c r="R1224" s="166">
        <f>YEAR($I$1)+3</f>
        <v>2013</v>
      </c>
      <c r="S1224" s="166">
        <f>YEAR($I$1)+4</f>
        <v>2014</v>
      </c>
      <c r="T1224" s="166">
        <f>YEAR($I$1)+5</f>
        <v>2015</v>
      </c>
      <c r="U1224" s="166">
        <f>YEAR($I$1)+6</f>
        <v>2016</v>
      </c>
      <c r="V1224" s="166">
        <f>YEAR($I$1)+7</f>
        <v>2017</v>
      </c>
      <c r="W1224" s="166">
        <f>YEAR($I$1)+8</f>
        <v>2018</v>
      </c>
      <c r="X1224" s="166">
        <f>YEAR($I$1)+9</f>
        <v>2019</v>
      </c>
      <c r="Y1224" s="169">
        <f>YEAR($I$1)+10</f>
        <v>2020</v>
      </c>
      <c r="Z1224" s="174">
        <f>YEAR($I$1)+11</f>
        <v>2021</v>
      </c>
      <c r="AA1224" s="166">
        <f>YEAR($I$1)+12</f>
        <v>2022</v>
      </c>
      <c r="AB1224" s="166">
        <f>YEAR($I$1)+13</f>
        <v>2023</v>
      </c>
      <c r="AC1224" s="166">
        <f>YEAR($I$1)+14</f>
        <v>2024</v>
      </c>
      <c r="AD1224" s="166">
        <f>YEAR($I$1)+15</f>
        <v>2025</v>
      </c>
      <c r="AE1224" s="166">
        <f>YEAR($I$1)+16</f>
        <v>2026</v>
      </c>
      <c r="AF1224" s="166">
        <f>YEAR($I$1)+17</f>
        <v>2027</v>
      </c>
      <c r="AG1224" s="166">
        <f>YEAR($I$1)+18</f>
        <v>2028</v>
      </c>
      <c r="AH1224" s="166">
        <f>YEAR($I$1)+19</f>
        <v>2029</v>
      </c>
      <c r="AI1224" s="175">
        <f>YEAR($I$1)+20</f>
        <v>2030</v>
      </c>
      <c r="AJ1224" s="675"/>
    </row>
    <row r="1225" spans="1:41" hidden="1">
      <c r="A1225" s="623" t="str">
        <f>"Existing "&amp;A1219</f>
        <v>Existing Stairs and Handrails</v>
      </c>
      <c r="B1225" s="624"/>
      <c r="C1225" s="624"/>
      <c r="D1225" s="624"/>
      <c r="E1225" s="624"/>
      <c r="F1225" s="624"/>
      <c r="G1225" s="170"/>
      <c r="H1225" s="154"/>
      <c r="I1225" s="155">
        <v>0</v>
      </c>
      <c r="J1225" s="156">
        <f>G1225*I1225</f>
        <v>0</v>
      </c>
      <c r="K1225" s="625" t="s">
        <v>390</v>
      </c>
      <c r="L1225" s="626"/>
      <c r="M1225" s="659" t="str">
        <f>IF(OR(ISERROR(B1221+B1220*(1-(Controls!$B$28))),(B1221+B1220*(1-(Controls!$B$28)))=0),"",IF((B1221+B1220*(1-(Controls!$B$28)))&lt;=StartInput!$F$25,"Replace","Evaluate"))</f>
        <v>Evaluate</v>
      </c>
      <c r="N1225" s="631" t="s">
        <v>205</v>
      </c>
      <c r="O1225" s="159">
        <f>IF($B$1222=0,J1225,0)</f>
        <v>0</v>
      </c>
      <c r="P1225" s="156">
        <f t="shared" ref="P1225:AI1225" si="358">IF(OR(($B$1222+YEAR($I$1))=P1224,($B$1220+$B$1222+YEAR($I$1))=P1224,($B$1220*2+$B$1222+YEAR($I$1))=P1224,($B$1220*3+$B$1222+YEAR($I$1))=P1224,($B$1220*4+$B$1222+YEAR($I$1))=P1224,($B$1220*5+$B$1222+YEAR($I$1))=P1224),$G$1225*$I$1225,0)</f>
        <v>0</v>
      </c>
      <c r="Q1225" s="156">
        <f t="shared" si="358"/>
        <v>0</v>
      </c>
      <c r="R1225" s="156">
        <f t="shared" si="358"/>
        <v>0</v>
      </c>
      <c r="S1225" s="156">
        <f t="shared" si="358"/>
        <v>0</v>
      </c>
      <c r="T1225" s="156">
        <f t="shared" si="358"/>
        <v>0</v>
      </c>
      <c r="U1225" s="156">
        <f t="shared" si="358"/>
        <v>0</v>
      </c>
      <c r="V1225" s="156">
        <f t="shared" si="358"/>
        <v>0</v>
      </c>
      <c r="W1225" s="156">
        <f t="shared" si="358"/>
        <v>0</v>
      </c>
      <c r="X1225" s="156">
        <f t="shared" si="358"/>
        <v>0</v>
      </c>
      <c r="Y1225" s="156">
        <f t="shared" si="358"/>
        <v>0</v>
      </c>
      <c r="Z1225" s="156">
        <f t="shared" si="358"/>
        <v>0</v>
      </c>
      <c r="AA1225" s="156">
        <f t="shared" si="358"/>
        <v>0</v>
      </c>
      <c r="AB1225" s="156">
        <f t="shared" si="358"/>
        <v>0</v>
      </c>
      <c r="AC1225" s="156">
        <f t="shared" si="358"/>
        <v>0</v>
      </c>
      <c r="AD1225" s="156">
        <f t="shared" si="358"/>
        <v>0</v>
      </c>
      <c r="AE1225" s="156">
        <f t="shared" si="358"/>
        <v>0</v>
      </c>
      <c r="AF1225" s="156">
        <f t="shared" si="358"/>
        <v>0</v>
      </c>
      <c r="AG1225" s="156">
        <f t="shared" si="358"/>
        <v>0</v>
      </c>
      <c r="AH1225" s="156">
        <f t="shared" si="358"/>
        <v>0</v>
      </c>
      <c r="AI1225" s="156">
        <f t="shared" si="358"/>
        <v>0</v>
      </c>
      <c r="AJ1225" s="156">
        <f>SUM(P1225:AI1225)</f>
        <v>0</v>
      </c>
    </row>
    <row r="1226" spans="1:41">
      <c r="A1226" s="623" t="str">
        <f>"Standard "&amp;A1219</f>
        <v>Standard Stairs and Handrails</v>
      </c>
      <c r="B1226" s="624"/>
      <c r="C1226" s="624"/>
      <c r="D1226" s="624"/>
      <c r="E1226" s="624"/>
      <c r="F1226" s="624"/>
      <c r="G1226" s="452">
        <v>0</v>
      </c>
      <c r="H1226" s="459"/>
      <c r="I1226" s="454">
        <v>0</v>
      </c>
      <c r="J1226" s="156">
        <f>G1226*I1226</f>
        <v>0</v>
      </c>
      <c r="K1226" s="627"/>
      <c r="L1226" s="628"/>
      <c r="M1226" s="660"/>
      <c r="N1226" s="632"/>
      <c r="O1226" s="159">
        <f>IF($B$1222=0,J1226,0)</f>
        <v>0</v>
      </c>
      <c r="P1226" s="156">
        <f t="shared" ref="P1226:AI1226" si="359">IF(OR(($B$1222+YEAR($I$1))=P1224,($B$1220+$B$1222+YEAR($I$1))=P1224,($B$1220*2+$B$1222+YEAR($I$1))=P1224,($B$1220*3+$B$1222+YEAR($I$1))=P1224,($B$1220*4+$B$1222+YEAR($I$1))=P1224,($B$1220*5+$B$1222+YEAR($I$1))=P1224),$G$1226*$I$1226,0)</f>
        <v>0</v>
      </c>
      <c r="Q1226" s="156">
        <f t="shared" si="359"/>
        <v>0</v>
      </c>
      <c r="R1226" s="156">
        <f t="shared" si="359"/>
        <v>0</v>
      </c>
      <c r="S1226" s="156">
        <f t="shared" si="359"/>
        <v>0</v>
      </c>
      <c r="T1226" s="156">
        <f t="shared" si="359"/>
        <v>0</v>
      </c>
      <c r="U1226" s="156">
        <f t="shared" si="359"/>
        <v>0</v>
      </c>
      <c r="V1226" s="156">
        <f t="shared" si="359"/>
        <v>0</v>
      </c>
      <c r="W1226" s="156">
        <f t="shared" si="359"/>
        <v>0</v>
      </c>
      <c r="X1226" s="156">
        <f t="shared" si="359"/>
        <v>0</v>
      </c>
      <c r="Y1226" s="156">
        <f t="shared" si="359"/>
        <v>0</v>
      </c>
      <c r="Z1226" s="156">
        <f t="shared" si="359"/>
        <v>0</v>
      </c>
      <c r="AA1226" s="156">
        <f t="shared" si="359"/>
        <v>0</v>
      </c>
      <c r="AB1226" s="156">
        <f t="shared" si="359"/>
        <v>0</v>
      </c>
      <c r="AC1226" s="156">
        <f t="shared" si="359"/>
        <v>0</v>
      </c>
      <c r="AD1226" s="156">
        <f t="shared" si="359"/>
        <v>0</v>
      </c>
      <c r="AE1226" s="156">
        <f t="shared" si="359"/>
        <v>0</v>
      </c>
      <c r="AF1226" s="156">
        <f t="shared" si="359"/>
        <v>0</v>
      </c>
      <c r="AG1226" s="156">
        <f t="shared" si="359"/>
        <v>0</v>
      </c>
      <c r="AH1226" s="156">
        <f t="shared" si="359"/>
        <v>0</v>
      </c>
      <c r="AI1226" s="156">
        <f t="shared" si="359"/>
        <v>0</v>
      </c>
      <c r="AJ1226" s="156">
        <f>SUM(P1226:AI1226)</f>
        <v>0</v>
      </c>
      <c r="AK1226" s="148" t="s">
        <v>391</v>
      </c>
    </row>
    <row r="1227" spans="1:41" ht="14.45" thickBot="1">
      <c r="A1227" s="634" t="str">
        <f>"Green Replacement "&amp;A1219</f>
        <v>Green Replacement Stairs and Handrails</v>
      </c>
      <c r="B1227" s="635"/>
      <c r="C1227" s="635"/>
      <c r="D1227" s="635"/>
      <c r="E1227" s="635"/>
      <c r="F1227" s="635"/>
      <c r="G1227" s="202">
        <f>G1226</f>
        <v>0</v>
      </c>
      <c r="H1227" s="204">
        <f>H1226</f>
        <v>0</v>
      </c>
      <c r="I1227" s="455">
        <v>0</v>
      </c>
      <c r="J1227" s="161">
        <f>G1227*I1227</f>
        <v>0</v>
      </c>
      <c r="K1227" s="629"/>
      <c r="L1227" s="630"/>
      <c r="M1227" s="661"/>
      <c r="N1227" s="633"/>
      <c r="O1227" s="159">
        <f>IF($B$1222=0,J1227,0)</f>
        <v>0</v>
      </c>
      <c r="P1227" s="156">
        <f t="shared" ref="P1227:AI1227" si="360">IF(OR(($B$1222+YEAR($I$1))=P1224,($B$1220+$B$1222+YEAR($I$1))=P1224,($B$1220*2+$B$1222+YEAR($I$1))=P1224,($B$1220*3+$B$1222+YEAR($I$1))=P1224,($B$1220*4+$B$1222+YEAR($I$1))=P1224,($B$1220*5+$B$1222+YEAR($I$1))=P1224),$G$1227*$I$1227,0)</f>
        <v>0</v>
      </c>
      <c r="Q1227" s="156">
        <f t="shared" si="360"/>
        <v>0</v>
      </c>
      <c r="R1227" s="156">
        <f t="shared" si="360"/>
        <v>0</v>
      </c>
      <c r="S1227" s="156">
        <f t="shared" si="360"/>
        <v>0</v>
      </c>
      <c r="T1227" s="156">
        <f t="shared" si="360"/>
        <v>0</v>
      </c>
      <c r="U1227" s="156">
        <f t="shared" si="360"/>
        <v>0</v>
      </c>
      <c r="V1227" s="156">
        <f t="shared" si="360"/>
        <v>0</v>
      </c>
      <c r="W1227" s="156">
        <f t="shared" si="360"/>
        <v>0</v>
      </c>
      <c r="X1227" s="156">
        <f t="shared" si="360"/>
        <v>0</v>
      </c>
      <c r="Y1227" s="156">
        <f t="shared" si="360"/>
        <v>0</v>
      </c>
      <c r="Z1227" s="156">
        <f t="shared" si="360"/>
        <v>0</v>
      </c>
      <c r="AA1227" s="156">
        <f t="shared" si="360"/>
        <v>0</v>
      </c>
      <c r="AB1227" s="156">
        <f t="shared" si="360"/>
        <v>0</v>
      </c>
      <c r="AC1227" s="156">
        <f t="shared" si="360"/>
        <v>0</v>
      </c>
      <c r="AD1227" s="156">
        <f t="shared" si="360"/>
        <v>0</v>
      </c>
      <c r="AE1227" s="156">
        <f t="shared" si="360"/>
        <v>0</v>
      </c>
      <c r="AF1227" s="156">
        <f t="shared" si="360"/>
        <v>0</v>
      </c>
      <c r="AG1227" s="156">
        <f t="shared" si="360"/>
        <v>0</v>
      </c>
      <c r="AH1227" s="156">
        <f t="shared" si="360"/>
        <v>0</v>
      </c>
      <c r="AI1227" s="156">
        <f t="shared" si="360"/>
        <v>0</v>
      </c>
      <c r="AJ1227" s="156">
        <f>SUM(P1227:AI1227)</f>
        <v>0</v>
      </c>
      <c r="AK1227" s="183">
        <f>IF((AJ1227-AJ1226)&lt;0,0,(AJ1227-AJ1226))</f>
        <v>0</v>
      </c>
      <c r="AL1227" s="183"/>
      <c r="AM1227" s="183"/>
      <c r="AN1227" s="183"/>
      <c r="AO1227" s="183"/>
    </row>
    <row r="1228" spans="1:41" ht="13.15" customHeight="1" thickBot="1"/>
    <row r="1229" spans="1:41" ht="14.45" thickBot="1">
      <c r="A1229" s="640" t="s">
        <v>541</v>
      </c>
      <c r="B1229" s="641"/>
      <c r="C1229" s="641"/>
      <c r="D1229" s="641"/>
      <c r="E1229" s="641"/>
      <c r="F1229" s="641"/>
      <c r="G1229" s="641"/>
      <c r="H1229" s="641"/>
      <c r="I1229" s="641"/>
      <c r="J1229" s="641"/>
      <c r="K1229" s="641"/>
      <c r="L1229" s="641"/>
      <c r="M1229" s="641"/>
      <c r="N1229" s="642"/>
    </row>
    <row r="1230" spans="1:41" ht="15">
      <c r="A1230" s="164" t="s">
        <v>351</v>
      </c>
      <c r="B1230" s="450">
        <v>10</v>
      </c>
      <c r="C1230" s="165"/>
      <c r="D1230" s="662" t="s">
        <v>272</v>
      </c>
      <c r="E1230" s="663"/>
      <c r="F1230" s="649"/>
      <c r="G1230" s="650"/>
      <c r="H1230" s="650"/>
      <c r="I1230" s="650"/>
      <c r="J1230" s="650"/>
      <c r="K1230" s="650"/>
      <c r="L1230" s="650"/>
      <c r="M1230" s="650"/>
      <c r="N1230" s="651"/>
    </row>
    <row r="1231" spans="1:41" ht="15.6" thickBot="1">
      <c r="A1231" s="163" t="s">
        <v>353</v>
      </c>
      <c r="B1231" s="451">
        <v>2004</v>
      </c>
      <c r="C1231" s="162"/>
      <c r="D1231" s="664"/>
      <c r="E1231" s="665"/>
      <c r="F1231" s="652"/>
      <c r="G1231" s="653"/>
      <c r="H1231" s="653"/>
      <c r="I1231" s="653"/>
      <c r="J1231" s="653"/>
      <c r="K1231" s="653"/>
      <c r="L1231" s="653"/>
      <c r="M1231" s="653"/>
      <c r="N1231" s="654"/>
    </row>
    <row r="1232" spans="1:41" ht="15.6" thickBot="1">
      <c r="A1232" s="171" t="s">
        <v>355</v>
      </c>
      <c r="B1232" s="172">
        <f>IF(B1230-((YEAR(I1))-B1231)&gt;0,(B1230-((YEAR(I1))-B1231)),0)</f>
        <v>4</v>
      </c>
      <c r="C1232" s="173"/>
      <c r="D1232" s="666"/>
      <c r="E1232" s="667"/>
      <c r="F1232" s="643"/>
      <c r="G1232" s="644"/>
      <c r="H1232" s="644"/>
      <c r="I1232" s="644"/>
      <c r="J1232" s="644"/>
      <c r="K1232" s="644"/>
      <c r="L1232" s="644"/>
      <c r="M1232" s="644"/>
      <c r="N1232" s="645"/>
      <c r="O1232" s="640" t="str">
        <f>A1229</f>
        <v>Interior-Other 1 (Specify)</v>
      </c>
      <c r="P1232" s="641"/>
      <c r="Q1232" s="641"/>
      <c r="R1232" s="641"/>
      <c r="S1232" s="641"/>
      <c r="T1232" s="641"/>
      <c r="U1232" s="641"/>
      <c r="V1232" s="641"/>
      <c r="W1232" s="641"/>
      <c r="X1232" s="641"/>
      <c r="Y1232" s="642"/>
      <c r="Z1232" s="640" t="str">
        <f>A1229</f>
        <v>Interior-Other 1 (Specify)</v>
      </c>
      <c r="AA1232" s="641"/>
      <c r="AB1232" s="641"/>
      <c r="AC1232" s="641"/>
      <c r="AD1232" s="641"/>
      <c r="AE1232" s="641"/>
      <c r="AF1232" s="641"/>
      <c r="AG1232" s="641"/>
      <c r="AH1232" s="641"/>
      <c r="AI1232" s="641"/>
      <c r="AJ1232" s="642"/>
    </row>
    <row r="1233" spans="1:41">
      <c r="A1233" s="646" t="s">
        <v>357</v>
      </c>
      <c r="B1233" s="647"/>
      <c r="C1233" s="647"/>
      <c r="D1233" s="636"/>
      <c r="E1233" s="636"/>
      <c r="F1233" s="636"/>
      <c r="G1233" s="636" t="s">
        <v>358</v>
      </c>
      <c r="H1233" s="636" t="s">
        <v>359</v>
      </c>
      <c r="I1233" s="636" t="s">
        <v>360</v>
      </c>
      <c r="J1233" s="636" t="s">
        <v>361</v>
      </c>
      <c r="K1233" s="636" t="s">
        <v>362</v>
      </c>
      <c r="L1233" s="636" t="s">
        <v>363</v>
      </c>
      <c r="M1233" s="636" t="s">
        <v>364</v>
      </c>
      <c r="N1233" s="638" t="s">
        <v>365</v>
      </c>
      <c r="O1233" s="672" t="s">
        <v>366</v>
      </c>
      <c r="P1233" s="167" t="s">
        <v>367</v>
      </c>
      <c r="Q1233" s="167" t="s">
        <v>368</v>
      </c>
      <c r="R1233" s="167" t="s">
        <v>369</v>
      </c>
      <c r="S1233" s="167" t="s">
        <v>370</v>
      </c>
      <c r="T1233" s="167" t="s">
        <v>371</v>
      </c>
      <c r="U1233" s="167" t="s">
        <v>372</v>
      </c>
      <c r="V1233" s="167" t="s">
        <v>373</v>
      </c>
      <c r="W1233" s="167" t="s">
        <v>374</v>
      </c>
      <c r="X1233" s="167" t="s">
        <v>375</v>
      </c>
      <c r="Y1233" s="168" t="s">
        <v>376</v>
      </c>
      <c r="Z1233" s="178" t="s">
        <v>377</v>
      </c>
      <c r="AA1233" s="179" t="s">
        <v>378</v>
      </c>
      <c r="AB1233" s="179" t="s">
        <v>379</v>
      </c>
      <c r="AC1233" s="179" t="s">
        <v>380</v>
      </c>
      <c r="AD1233" s="179" t="s">
        <v>381</v>
      </c>
      <c r="AE1233" s="179" t="s">
        <v>382</v>
      </c>
      <c r="AF1233" s="179" t="s">
        <v>383</v>
      </c>
      <c r="AG1233" s="179" t="s">
        <v>384</v>
      </c>
      <c r="AH1233" s="179" t="s">
        <v>385</v>
      </c>
      <c r="AI1233" s="180" t="s">
        <v>386</v>
      </c>
      <c r="AJ1233" s="674" t="s">
        <v>387</v>
      </c>
    </row>
    <row r="1234" spans="1:41">
      <c r="A1234" s="648"/>
      <c r="B1234" s="637"/>
      <c r="C1234" s="637"/>
      <c r="D1234" s="637"/>
      <c r="E1234" s="637"/>
      <c r="F1234" s="637"/>
      <c r="G1234" s="637"/>
      <c r="H1234" s="637"/>
      <c r="I1234" s="637"/>
      <c r="J1234" s="637"/>
      <c r="K1234" s="637"/>
      <c r="L1234" s="637"/>
      <c r="M1234" s="637"/>
      <c r="N1234" s="639"/>
      <c r="O1234" s="673"/>
      <c r="P1234" s="166">
        <f>YEAR($I$1)+1</f>
        <v>2011</v>
      </c>
      <c r="Q1234" s="166">
        <f>YEAR($I$1)+2</f>
        <v>2012</v>
      </c>
      <c r="R1234" s="166">
        <f>YEAR($I$1)+3</f>
        <v>2013</v>
      </c>
      <c r="S1234" s="166">
        <f>YEAR($I$1)+4</f>
        <v>2014</v>
      </c>
      <c r="T1234" s="166">
        <f>YEAR($I$1)+5</f>
        <v>2015</v>
      </c>
      <c r="U1234" s="166">
        <f>YEAR($I$1)+6</f>
        <v>2016</v>
      </c>
      <c r="V1234" s="166">
        <f>YEAR($I$1)+7</f>
        <v>2017</v>
      </c>
      <c r="W1234" s="166">
        <f>YEAR($I$1)+8</f>
        <v>2018</v>
      </c>
      <c r="X1234" s="166">
        <f>YEAR($I$1)+9</f>
        <v>2019</v>
      </c>
      <c r="Y1234" s="169">
        <f>YEAR($I$1)+10</f>
        <v>2020</v>
      </c>
      <c r="Z1234" s="174">
        <f>YEAR($I$1)+11</f>
        <v>2021</v>
      </c>
      <c r="AA1234" s="166">
        <f>YEAR($I$1)+12</f>
        <v>2022</v>
      </c>
      <c r="AB1234" s="166">
        <f>YEAR($I$1)+13</f>
        <v>2023</v>
      </c>
      <c r="AC1234" s="166">
        <f>YEAR($I$1)+14</f>
        <v>2024</v>
      </c>
      <c r="AD1234" s="166">
        <f>YEAR($I$1)+15</f>
        <v>2025</v>
      </c>
      <c r="AE1234" s="166">
        <f>YEAR($I$1)+16</f>
        <v>2026</v>
      </c>
      <c r="AF1234" s="166">
        <f>YEAR($I$1)+17</f>
        <v>2027</v>
      </c>
      <c r="AG1234" s="166">
        <f>YEAR($I$1)+18</f>
        <v>2028</v>
      </c>
      <c r="AH1234" s="166">
        <f>YEAR($I$1)+19</f>
        <v>2029</v>
      </c>
      <c r="AI1234" s="175">
        <f>YEAR($I$1)+20</f>
        <v>2030</v>
      </c>
      <c r="AJ1234" s="675"/>
    </row>
    <row r="1235" spans="1:41" hidden="1">
      <c r="A1235" s="623" t="str">
        <f>"Existing "&amp;A1229</f>
        <v>Existing Interior-Other 1 (Specify)</v>
      </c>
      <c r="B1235" s="624"/>
      <c r="C1235" s="624"/>
      <c r="D1235" s="624"/>
      <c r="E1235" s="624"/>
      <c r="F1235" s="624"/>
      <c r="G1235" s="170"/>
      <c r="H1235" s="154"/>
      <c r="I1235" s="155">
        <v>0</v>
      </c>
      <c r="J1235" s="156">
        <f>G1235*I1235</f>
        <v>0</v>
      </c>
      <c r="K1235" s="625" t="s">
        <v>390</v>
      </c>
      <c r="L1235" s="626"/>
      <c r="M1235" s="659" t="str">
        <f>IF(OR(ISERROR(B1231+B1230*(1-(Controls!$B$28))),(B1231+B1230*(1-(Controls!$B$28)))=0),"",IF((B1231+B1230*(1-(Controls!$B$28)))&lt;=StartInput!$F$25,"Replace","Evaluate"))</f>
        <v>Evaluate</v>
      </c>
      <c r="N1235" s="631" t="s">
        <v>205</v>
      </c>
      <c r="O1235" s="159">
        <f>IF($B$1232=0,J1235,0)</f>
        <v>0</v>
      </c>
      <c r="P1235" s="156">
        <f t="shared" ref="P1235:AI1235" si="361">IF(OR(($B$1232+YEAR($I$1))=P1234,($B$1230+$B$1232+YEAR($I$1))=P1234,($B$1230*2+$B$1232+YEAR($I$1))=P1234,($B$1230*3+$B$1232+YEAR($I$1))=P1234,($B$1230*4+$B$1232+YEAR($I$1))=P1234,($B$1230*5+$B$1232+YEAR($I$1))=P1234),$G$1235*$I$1235,0)</f>
        <v>0</v>
      </c>
      <c r="Q1235" s="156">
        <f t="shared" si="361"/>
        <v>0</v>
      </c>
      <c r="R1235" s="156">
        <f t="shared" si="361"/>
        <v>0</v>
      </c>
      <c r="S1235" s="156">
        <f t="shared" si="361"/>
        <v>0</v>
      </c>
      <c r="T1235" s="156">
        <f t="shared" si="361"/>
        <v>0</v>
      </c>
      <c r="U1235" s="156">
        <f t="shared" si="361"/>
        <v>0</v>
      </c>
      <c r="V1235" s="156">
        <f t="shared" si="361"/>
        <v>0</v>
      </c>
      <c r="W1235" s="156">
        <f t="shared" si="361"/>
        <v>0</v>
      </c>
      <c r="X1235" s="156">
        <f t="shared" si="361"/>
        <v>0</v>
      </c>
      <c r="Y1235" s="156">
        <f t="shared" si="361"/>
        <v>0</v>
      </c>
      <c r="Z1235" s="156">
        <f t="shared" si="361"/>
        <v>0</v>
      </c>
      <c r="AA1235" s="156">
        <f t="shared" si="361"/>
        <v>0</v>
      </c>
      <c r="AB1235" s="156">
        <f t="shared" si="361"/>
        <v>0</v>
      </c>
      <c r="AC1235" s="156">
        <f t="shared" si="361"/>
        <v>0</v>
      </c>
      <c r="AD1235" s="156">
        <f t="shared" si="361"/>
        <v>0</v>
      </c>
      <c r="AE1235" s="156">
        <f t="shared" si="361"/>
        <v>0</v>
      </c>
      <c r="AF1235" s="156">
        <f t="shared" si="361"/>
        <v>0</v>
      </c>
      <c r="AG1235" s="156">
        <f t="shared" si="361"/>
        <v>0</v>
      </c>
      <c r="AH1235" s="156">
        <f t="shared" si="361"/>
        <v>0</v>
      </c>
      <c r="AI1235" s="156">
        <f t="shared" si="361"/>
        <v>0</v>
      </c>
      <c r="AJ1235" s="156">
        <f>SUM(P1235:AI1235)</f>
        <v>0</v>
      </c>
    </row>
    <row r="1236" spans="1:41">
      <c r="A1236" s="623" t="str">
        <f>"Standard "&amp;A1229</f>
        <v>Standard Interior-Other 1 (Specify)</v>
      </c>
      <c r="B1236" s="624"/>
      <c r="C1236" s="624"/>
      <c r="D1236" s="624"/>
      <c r="E1236" s="624"/>
      <c r="F1236" s="624"/>
      <c r="G1236" s="452">
        <v>0</v>
      </c>
      <c r="H1236" s="459"/>
      <c r="I1236" s="454">
        <v>0</v>
      </c>
      <c r="J1236" s="156">
        <f>G1236*I1236</f>
        <v>0</v>
      </c>
      <c r="K1236" s="627"/>
      <c r="L1236" s="628"/>
      <c r="M1236" s="660"/>
      <c r="N1236" s="632"/>
      <c r="O1236" s="159">
        <f>IF($B$1232=0,J1236,0)</f>
        <v>0</v>
      </c>
      <c r="P1236" s="156">
        <f t="shared" ref="P1236:AI1236" si="362">IF(OR(($B$1232+YEAR($I$1))=P1234,($B$1230+$B$1232+YEAR($I$1))=P1234,($B$1230*2+$B$1232+YEAR($I$1))=P1234,($B$1230*3+$B$1232+YEAR($I$1))=P1234,($B$1230*4+$B$1232+YEAR($I$1))=P1234,($B$1230*5+$B$1232+YEAR($I$1))=P1234),$G$1236*$I$1236,0)</f>
        <v>0</v>
      </c>
      <c r="Q1236" s="156">
        <f t="shared" si="362"/>
        <v>0</v>
      </c>
      <c r="R1236" s="156">
        <f t="shared" si="362"/>
        <v>0</v>
      </c>
      <c r="S1236" s="156">
        <f t="shared" si="362"/>
        <v>0</v>
      </c>
      <c r="T1236" s="156">
        <f t="shared" si="362"/>
        <v>0</v>
      </c>
      <c r="U1236" s="156">
        <f t="shared" si="362"/>
        <v>0</v>
      </c>
      <c r="V1236" s="156">
        <f t="shared" si="362"/>
        <v>0</v>
      </c>
      <c r="W1236" s="156">
        <f t="shared" si="362"/>
        <v>0</v>
      </c>
      <c r="X1236" s="156">
        <f t="shared" si="362"/>
        <v>0</v>
      </c>
      <c r="Y1236" s="156">
        <f t="shared" si="362"/>
        <v>0</v>
      </c>
      <c r="Z1236" s="156">
        <f t="shared" si="362"/>
        <v>0</v>
      </c>
      <c r="AA1236" s="156">
        <f t="shared" si="362"/>
        <v>0</v>
      </c>
      <c r="AB1236" s="156">
        <f t="shared" si="362"/>
        <v>0</v>
      </c>
      <c r="AC1236" s="156">
        <f t="shared" si="362"/>
        <v>0</v>
      </c>
      <c r="AD1236" s="156">
        <f t="shared" si="362"/>
        <v>0</v>
      </c>
      <c r="AE1236" s="156">
        <f t="shared" si="362"/>
        <v>0</v>
      </c>
      <c r="AF1236" s="156">
        <f t="shared" si="362"/>
        <v>0</v>
      </c>
      <c r="AG1236" s="156">
        <f t="shared" si="362"/>
        <v>0</v>
      </c>
      <c r="AH1236" s="156">
        <f t="shared" si="362"/>
        <v>0</v>
      </c>
      <c r="AI1236" s="156">
        <f t="shared" si="362"/>
        <v>0</v>
      </c>
      <c r="AJ1236" s="156">
        <f>SUM(P1236:AI1236)</f>
        <v>0</v>
      </c>
      <c r="AK1236" s="148" t="s">
        <v>391</v>
      </c>
    </row>
    <row r="1237" spans="1:41" ht="14.45" thickBot="1">
      <c r="A1237" s="634" t="str">
        <f>"Green Replacement "&amp;A1229</f>
        <v>Green Replacement Interior-Other 1 (Specify)</v>
      </c>
      <c r="B1237" s="635"/>
      <c r="C1237" s="635"/>
      <c r="D1237" s="635"/>
      <c r="E1237" s="635"/>
      <c r="F1237" s="635"/>
      <c r="G1237" s="202">
        <f>G1236</f>
        <v>0</v>
      </c>
      <c r="H1237" s="204">
        <f>H1236</f>
        <v>0</v>
      </c>
      <c r="I1237" s="455">
        <v>0</v>
      </c>
      <c r="J1237" s="161">
        <f>G1237*I1237</f>
        <v>0</v>
      </c>
      <c r="K1237" s="629"/>
      <c r="L1237" s="630"/>
      <c r="M1237" s="661"/>
      <c r="N1237" s="633"/>
      <c r="O1237" s="159">
        <f>IF($B$1232=0,J1237,0)</f>
        <v>0</v>
      </c>
      <c r="P1237" s="156">
        <f t="shared" ref="P1237:AI1237" si="363">IF(OR(($B$1232+YEAR($I$1))=P1234,($B$1230+$B$1232+YEAR($I$1))=P1234,($B$1230*2+$B$1232+YEAR($I$1))=P1234,($B$1230*3+$B$1232+YEAR($I$1))=P1234,($B$1230*4+$B$1232+YEAR($I$1))=P1234,($B$1230*5+$B$1232+YEAR($I$1))=P1234),$G$1237*$I$1237,0)</f>
        <v>0</v>
      </c>
      <c r="Q1237" s="156">
        <f t="shared" si="363"/>
        <v>0</v>
      </c>
      <c r="R1237" s="156">
        <f t="shared" si="363"/>
        <v>0</v>
      </c>
      <c r="S1237" s="156">
        <f t="shared" si="363"/>
        <v>0</v>
      </c>
      <c r="T1237" s="156">
        <f t="shared" si="363"/>
        <v>0</v>
      </c>
      <c r="U1237" s="156">
        <f t="shared" si="363"/>
        <v>0</v>
      </c>
      <c r="V1237" s="156">
        <f t="shared" si="363"/>
        <v>0</v>
      </c>
      <c r="W1237" s="156">
        <f t="shared" si="363"/>
        <v>0</v>
      </c>
      <c r="X1237" s="156">
        <f t="shared" si="363"/>
        <v>0</v>
      </c>
      <c r="Y1237" s="156">
        <f t="shared" si="363"/>
        <v>0</v>
      </c>
      <c r="Z1237" s="156">
        <f t="shared" si="363"/>
        <v>0</v>
      </c>
      <c r="AA1237" s="156">
        <f t="shared" si="363"/>
        <v>0</v>
      </c>
      <c r="AB1237" s="156">
        <f t="shared" si="363"/>
        <v>0</v>
      </c>
      <c r="AC1237" s="156">
        <f t="shared" si="363"/>
        <v>0</v>
      </c>
      <c r="AD1237" s="156">
        <f t="shared" si="363"/>
        <v>0</v>
      </c>
      <c r="AE1237" s="156">
        <f t="shared" si="363"/>
        <v>0</v>
      </c>
      <c r="AF1237" s="156">
        <f t="shared" si="363"/>
        <v>0</v>
      </c>
      <c r="AG1237" s="156">
        <f t="shared" si="363"/>
        <v>0</v>
      </c>
      <c r="AH1237" s="156">
        <f t="shared" si="363"/>
        <v>0</v>
      </c>
      <c r="AI1237" s="156">
        <f t="shared" si="363"/>
        <v>0</v>
      </c>
      <c r="AJ1237" s="156">
        <f>SUM(P1237:AI1237)</f>
        <v>0</v>
      </c>
      <c r="AK1237" s="183">
        <f>IF((AJ1237-AJ1236)&lt;0,0,(AJ1237-AJ1236))</f>
        <v>0</v>
      </c>
      <c r="AL1237" s="183"/>
      <c r="AM1237" s="183"/>
      <c r="AN1237" s="183"/>
      <c r="AO1237" s="183"/>
    </row>
    <row r="1238" spans="1:41" ht="13.15" customHeight="1" thickBot="1"/>
    <row r="1239" spans="1:41" ht="14.45" thickBot="1">
      <c r="A1239" s="640" t="s">
        <v>542</v>
      </c>
      <c r="B1239" s="641"/>
      <c r="C1239" s="641"/>
      <c r="D1239" s="641"/>
      <c r="E1239" s="641"/>
      <c r="F1239" s="641"/>
      <c r="G1239" s="641"/>
      <c r="H1239" s="641"/>
      <c r="I1239" s="641"/>
      <c r="J1239" s="641"/>
      <c r="K1239" s="641"/>
      <c r="L1239" s="641"/>
      <c r="M1239" s="641"/>
      <c r="N1239" s="642"/>
    </row>
    <row r="1240" spans="1:41" ht="15">
      <c r="A1240" s="164" t="s">
        <v>351</v>
      </c>
      <c r="B1240" s="450">
        <v>11</v>
      </c>
      <c r="C1240" s="165"/>
      <c r="D1240" s="662" t="s">
        <v>272</v>
      </c>
      <c r="E1240" s="663"/>
      <c r="F1240" s="649"/>
      <c r="G1240" s="650"/>
      <c r="H1240" s="650"/>
      <c r="I1240" s="650"/>
      <c r="J1240" s="650"/>
      <c r="K1240" s="650"/>
      <c r="L1240" s="650"/>
      <c r="M1240" s="650"/>
      <c r="N1240" s="651"/>
    </row>
    <row r="1241" spans="1:41" ht="15.6" thickBot="1">
      <c r="A1241" s="163" t="s">
        <v>353</v>
      </c>
      <c r="B1241" s="451">
        <v>2004</v>
      </c>
      <c r="C1241" s="162"/>
      <c r="D1241" s="664"/>
      <c r="E1241" s="665"/>
      <c r="F1241" s="652"/>
      <c r="G1241" s="653"/>
      <c r="H1241" s="653"/>
      <c r="I1241" s="653"/>
      <c r="J1241" s="653"/>
      <c r="K1241" s="653"/>
      <c r="L1241" s="653"/>
      <c r="M1241" s="653"/>
      <c r="N1241" s="654"/>
    </row>
    <row r="1242" spans="1:41" ht="15.6" thickBot="1">
      <c r="A1242" s="171" t="s">
        <v>355</v>
      </c>
      <c r="B1242" s="172">
        <f>IF(B1240-((YEAR(I1))-B1241)&gt;0,(B1240-((YEAR(I1))-B1241)),0)</f>
        <v>5</v>
      </c>
      <c r="C1242" s="173"/>
      <c r="D1242" s="666"/>
      <c r="E1242" s="667"/>
      <c r="F1242" s="643"/>
      <c r="G1242" s="644"/>
      <c r="H1242" s="644"/>
      <c r="I1242" s="644"/>
      <c r="J1242" s="644"/>
      <c r="K1242" s="644"/>
      <c r="L1242" s="644"/>
      <c r="M1242" s="644"/>
      <c r="N1242" s="645"/>
      <c r="O1242" s="640" t="str">
        <f>A1239</f>
        <v>Interior-Other 2 (Specify)</v>
      </c>
      <c r="P1242" s="641"/>
      <c r="Q1242" s="641"/>
      <c r="R1242" s="641"/>
      <c r="S1242" s="641"/>
      <c r="T1242" s="641"/>
      <c r="U1242" s="641"/>
      <c r="V1242" s="641"/>
      <c r="W1242" s="641"/>
      <c r="X1242" s="641"/>
      <c r="Y1242" s="642"/>
      <c r="Z1242" s="640" t="str">
        <f>A1239</f>
        <v>Interior-Other 2 (Specify)</v>
      </c>
      <c r="AA1242" s="641"/>
      <c r="AB1242" s="641"/>
      <c r="AC1242" s="641"/>
      <c r="AD1242" s="641"/>
      <c r="AE1242" s="641"/>
      <c r="AF1242" s="641"/>
      <c r="AG1242" s="641"/>
      <c r="AH1242" s="641"/>
      <c r="AI1242" s="641"/>
      <c r="AJ1242" s="642"/>
    </row>
    <row r="1243" spans="1:41">
      <c r="A1243" s="646" t="s">
        <v>357</v>
      </c>
      <c r="B1243" s="647"/>
      <c r="C1243" s="647"/>
      <c r="D1243" s="636"/>
      <c r="E1243" s="636"/>
      <c r="F1243" s="636"/>
      <c r="G1243" s="636" t="s">
        <v>358</v>
      </c>
      <c r="H1243" s="636" t="s">
        <v>359</v>
      </c>
      <c r="I1243" s="636" t="s">
        <v>360</v>
      </c>
      <c r="J1243" s="636" t="s">
        <v>361</v>
      </c>
      <c r="K1243" s="636" t="s">
        <v>362</v>
      </c>
      <c r="L1243" s="636" t="s">
        <v>363</v>
      </c>
      <c r="M1243" s="636" t="s">
        <v>364</v>
      </c>
      <c r="N1243" s="638" t="s">
        <v>365</v>
      </c>
      <c r="O1243" s="672" t="s">
        <v>366</v>
      </c>
      <c r="P1243" s="167" t="s">
        <v>367</v>
      </c>
      <c r="Q1243" s="167" t="s">
        <v>368</v>
      </c>
      <c r="R1243" s="167" t="s">
        <v>369</v>
      </c>
      <c r="S1243" s="167" t="s">
        <v>370</v>
      </c>
      <c r="T1243" s="167" t="s">
        <v>371</v>
      </c>
      <c r="U1243" s="167" t="s">
        <v>372</v>
      </c>
      <c r="V1243" s="167" t="s">
        <v>373</v>
      </c>
      <c r="W1243" s="167" t="s">
        <v>374</v>
      </c>
      <c r="X1243" s="167" t="s">
        <v>375</v>
      </c>
      <c r="Y1243" s="168" t="s">
        <v>376</v>
      </c>
      <c r="Z1243" s="178" t="s">
        <v>377</v>
      </c>
      <c r="AA1243" s="179" t="s">
        <v>378</v>
      </c>
      <c r="AB1243" s="179" t="s">
        <v>379</v>
      </c>
      <c r="AC1243" s="179" t="s">
        <v>380</v>
      </c>
      <c r="AD1243" s="179" t="s">
        <v>381</v>
      </c>
      <c r="AE1243" s="179" t="s">
        <v>382</v>
      </c>
      <c r="AF1243" s="179" t="s">
        <v>383</v>
      </c>
      <c r="AG1243" s="179" t="s">
        <v>384</v>
      </c>
      <c r="AH1243" s="179" t="s">
        <v>385</v>
      </c>
      <c r="AI1243" s="180" t="s">
        <v>386</v>
      </c>
      <c r="AJ1243" s="674" t="s">
        <v>387</v>
      </c>
    </row>
    <row r="1244" spans="1:41">
      <c r="A1244" s="648"/>
      <c r="B1244" s="637"/>
      <c r="C1244" s="637"/>
      <c r="D1244" s="637"/>
      <c r="E1244" s="637"/>
      <c r="F1244" s="637"/>
      <c r="G1244" s="637"/>
      <c r="H1244" s="637"/>
      <c r="I1244" s="637"/>
      <c r="J1244" s="637"/>
      <c r="K1244" s="637"/>
      <c r="L1244" s="637"/>
      <c r="M1244" s="637"/>
      <c r="N1244" s="639"/>
      <c r="O1244" s="673"/>
      <c r="P1244" s="166">
        <f>YEAR($I$1)+1</f>
        <v>2011</v>
      </c>
      <c r="Q1244" s="166">
        <f>YEAR($I$1)+2</f>
        <v>2012</v>
      </c>
      <c r="R1244" s="166">
        <f>YEAR($I$1)+3</f>
        <v>2013</v>
      </c>
      <c r="S1244" s="166">
        <f>YEAR($I$1)+4</f>
        <v>2014</v>
      </c>
      <c r="T1244" s="166">
        <f>YEAR($I$1)+5</f>
        <v>2015</v>
      </c>
      <c r="U1244" s="166">
        <f>YEAR($I$1)+6</f>
        <v>2016</v>
      </c>
      <c r="V1244" s="166">
        <f>YEAR($I$1)+7</f>
        <v>2017</v>
      </c>
      <c r="W1244" s="166">
        <f>YEAR($I$1)+8</f>
        <v>2018</v>
      </c>
      <c r="X1244" s="166">
        <f>YEAR($I$1)+9</f>
        <v>2019</v>
      </c>
      <c r="Y1244" s="169">
        <f>YEAR($I$1)+10</f>
        <v>2020</v>
      </c>
      <c r="Z1244" s="174">
        <f>YEAR($I$1)+11</f>
        <v>2021</v>
      </c>
      <c r="AA1244" s="166">
        <f>YEAR($I$1)+12</f>
        <v>2022</v>
      </c>
      <c r="AB1244" s="166">
        <f>YEAR($I$1)+13</f>
        <v>2023</v>
      </c>
      <c r="AC1244" s="166">
        <f>YEAR($I$1)+14</f>
        <v>2024</v>
      </c>
      <c r="AD1244" s="166">
        <f>YEAR($I$1)+15</f>
        <v>2025</v>
      </c>
      <c r="AE1244" s="166">
        <f>YEAR($I$1)+16</f>
        <v>2026</v>
      </c>
      <c r="AF1244" s="166">
        <f>YEAR($I$1)+17</f>
        <v>2027</v>
      </c>
      <c r="AG1244" s="166">
        <f>YEAR($I$1)+18</f>
        <v>2028</v>
      </c>
      <c r="AH1244" s="166">
        <f>YEAR($I$1)+19</f>
        <v>2029</v>
      </c>
      <c r="AI1244" s="175">
        <f>YEAR($I$1)+20</f>
        <v>2030</v>
      </c>
      <c r="AJ1244" s="675"/>
    </row>
    <row r="1245" spans="1:41" hidden="1">
      <c r="A1245" s="623" t="str">
        <f>"Existing "&amp;A1239</f>
        <v>Existing Interior-Other 2 (Specify)</v>
      </c>
      <c r="B1245" s="624"/>
      <c r="C1245" s="624"/>
      <c r="D1245" s="624"/>
      <c r="E1245" s="624"/>
      <c r="F1245" s="624"/>
      <c r="G1245" s="170"/>
      <c r="H1245" s="154"/>
      <c r="I1245" s="155">
        <v>0</v>
      </c>
      <c r="J1245" s="156">
        <f>G1245*I1245</f>
        <v>0</v>
      </c>
      <c r="K1245" s="625" t="s">
        <v>390</v>
      </c>
      <c r="L1245" s="626"/>
      <c r="M1245" s="659" t="str">
        <f>IF(OR(ISERROR(B1241+B1240*(1-(Controls!$B$28))),(B1241+B1240*(1-(Controls!$B$28)))=0),"",IF((B1241+B1240*(1-(Controls!$B$28)))&lt;=StartInput!$F$25,"Replace","Evaluate"))</f>
        <v>Evaluate</v>
      </c>
      <c r="N1245" s="631" t="s">
        <v>205</v>
      </c>
      <c r="O1245" s="159">
        <f>IF($B$1242=0,J1245,0)</f>
        <v>0</v>
      </c>
      <c r="P1245" s="156">
        <f t="shared" ref="P1245:AI1245" si="364">IF(OR(($B$1242+YEAR($I$1))=P1244,($B$1240+$B$1242+YEAR($I$1))=P1244,($B$1240*2+$B$1242+YEAR($I$1))=P1244,($B$1240*3+$B$1242+YEAR($I$1))=P1244,($B$1240*4+$B$1242+YEAR($I$1))=P1244,($B$1240*5+$B$1242+YEAR($I$1))=P1244),$G$1245*$I$1245,0)</f>
        <v>0</v>
      </c>
      <c r="Q1245" s="156">
        <f t="shared" si="364"/>
        <v>0</v>
      </c>
      <c r="R1245" s="156">
        <f t="shared" si="364"/>
        <v>0</v>
      </c>
      <c r="S1245" s="156">
        <f t="shared" si="364"/>
        <v>0</v>
      </c>
      <c r="T1245" s="156">
        <f t="shared" si="364"/>
        <v>0</v>
      </c>
      <c r="U1245" s="156">
        <f t="shared" si="364"/>
        <v>0</v>
      </c>
      <c r="V1245" s="156">
        <f t="shared" si="364"/>
        <v>0</v>
      </c>
      <c r="W1245" s="156">
        <f t="shared" si="364"/>
        <v>0</v>
      </c>
      <c r="X1245" s="156">
        <f t="shared" si="364"/>
        <v>0</v>
      </c>
      <c r="Y1245" s="156">
        <f t="shared" si="364"/>
        <v>0</v>
      </c>
      <c r="Z1245" s="156">
        <f t="shared" si="364"/>
        <v>0</v>
      </c>
      <c r="AA1245" s="156">
        <f t="shared" si="364"/>
        <v>0</v>
      </c>
      <c r="AB1245" s="156">
        <f t="shared" si="364"/>
        <v>0</v>
      </c>
      <c r="AC1245" s="156">
        <f t="shared" si="364"/>
        <v>0</v>
      </c>
      <c r="AD1245" s="156">
        <f t="shared" si="364"/>
        <v>0</v>
      </c>
      <c r="AE1245" s="156">
        <f t="shared" si="364"/>
        <v>0</v>
      </c>
      <c r="AF1245" s="156">
        <f t="shared" si="364"/>
        <v>0</v>
      </c>
      <c r="AG1245" s="156">
        <f t="shared" si="364"/>
        <v>0</v>
      </c>
      <c r="AH1245" s="156">
        <f t="shared" si="364"/>
        <v>0</v>
      </c>
      <c r="AI1245" s="156">
        <f t="shared" si="364"/>
        <v>0</v>
      </c>
      <c r="AJ1245" s="156">
        <f>SUM(P1245:AI1245)</f>
        <v>0</v>
      </c>
    </row>
    <row r="1246" spans="1:41">
      <c r="A1246" s="623" t="str">
        <f>"Standard "&amp;A1239</f>
        <v>Standard Interior-Other 2 (Specify)</v>
      </c>
      <c r="B1246" s="624"/>
      <c r="C1246" s="624"/>
      <c r="D1246" s="624"/>
      <c r="E1246" s="624"/>
      <c r="F1246" s="624"/>
      <c r="G1246" s="452">
        <v>0</v>
      </c>
      <c r="H1246" s="459"/>
      <c r="I1246" s="454">
        <v>0</v>
      </c>
      <c r="J1246" s="156">
        <f>G1246*I1246</f>
        <v>0</v>
      </c>
      <c r="K1246" s="627"/>
      <c r="L1246" s="628"/>
      <c r="M1246" s="660"/>
      <c r="N1246" s="632"/>
      <c r="O1246" s="159">
        <f>IF($B$1242=0,J1246,0)</f>
        <v>0</v>
      </c>
      <c r="P1246" s="156">
        <f t="shared" ref="P1246:AI1246" si="365">IF(OR(($B$1242+YEAR($I$1))=P1244,($B$1240+$B$1242+YEAR($I$1))=P1244,($B$1240*2+$B$1242+YEAR($I$1))=P1244,($B$1240*3+$B$1242+YEAR($I$1))=P1244,($B$1240*4+$B$1242+YEAR($I$1))=P1244,($B$1240*5+$B$1242+YEAR($I$1))=P1244),$G$1246*$I$1246,0)</f>
        <v>0</v>
      </c>
      <c r="Q1246" s="156">
        <f t="shared" si="365"/>
        <v>0</v>
      </c>
      <c r="R1246" s="156">
        <f t="shared" si="365"/>
        <v>0</v>
      </c>
      <c r="S1246" s="156">
        <f t="shared" si="365"/>
        <v>0</v>
      </c>
      <c r="T1246" s="156">
        <f t="shared" si="365"/>
        <v>0</v>
      </c>
      <c r="U1246" s="156">
        <f t="shared" si="365"/>
        <v>0</v>
      </c>
      <c r="V1246" s="156">
        <f t="shared" si="365"/>
        <v>0</v>
      </c>
      <c r="W1246" s="156">
        <f t="shared" si="365"/>
        <v>0</v>
      </c>
      <c r="X1246" s="156">
        <f t="shared" si="365"/>
        <v>0</v>
      </c>
      <c r="Y1246" s="156">
        <f t="shared" si="365"/>
        <v>0</v>
      </c>
      <c r="Z1246" s="156">
        <f t="shared" si="365"/>
        <v>0</v>
      </c>
      <c r="AA1246" s="156">
        <f t="shared" si="365"/>
        <v>0</v>
      </c>
      <c r="AB1246" s="156">
        <f t="shared" si="365"/>
        <v>0</v>
      </c>
      <c r="AC1246" s="156">
        <f t="shared" si="365"/>
        <v>0</v>
      </c>
      <c r="AD1246" s="156">
        <f t="shared" si="365"/>
        <v>0</v>
      </c>
      <c r="AE1246" s="156">
        <f t="shared" si="365"/>
        <v>0</v>
      </c>
      <c r="AF1246" s="156">
        <f t="shared" si="365"/>
        <v>0</v>
      </c>
      <c r="AG1246" s="156">
        <f t="shared" si="365"/>
        <v>0</v>
      </c>
      <c r="AH1246" s="156">
        <f t="shared" si="365"/>
        <v>0</v>
      </c>
      <c r="AI1246" s="156">
        <f t="shared" si="365"/>
        <v>0</v>
      </c>
      <c r="AJ1246" s="156">
        <f>SUM(P1246:AI1246)</f>
        <v>0</v>
      </c>
      <c r="AK1246" s="148" t="s">
        <v>391</v>
      </c>
    </row>
    <row r="1247" spans="1:41" ht="14.45" thickBot="1">
      <c r="A1247" s="634" t="str">
        <f>"Green Replacement "&amp;A1239</f>
        <v>Green Replacement Interior-Other 2 (Specify)</v>
      </c>
      <c r="B1247" s="635"/>
      <c r="C1247" s="635"/>
      <c r="D1247" s="635"/>
      <c r="E1247" s="635"/>
      <c r="F1247" s="635"/>
      <c r="G1247" s="202">
        <f>G1246</f>
        <v>0</v>
      </c>
      <c r="H1247" s="204">
        <f>H1246</f>
        <v>0</v>
      </c>
      <c r="I1247" s="455">
        <v>0</v>
      </c>
      <c r="J1247" s="161">
        <f>G1247*I1247</f>
        <v>0</v>
      </c>
      <c r="K1247" s="629"/>
      <c r="L1247" s="630"/>
      <c r="M1247" s="661"/>
      <c r="N1247" s="633"/>
      <c r="O1247" s="159">
        <f>IF($B$1242=0,J1247,0)</f>
        <v>0</v>
      </c>
      <c r="P1247" s="156">
        <f t="shared" ref="P1247:AI1247" si="366">IF(OR(($B$1242+YEAR($I$1))=P1244,($B$1240+$B$1242+YEAR($I$1))=P1244,($B$1240*2+$B$1242+YEAR($I$1))=P1244,($B$1240*3+$B$1242+YEAR($I$1))=P1244,($B$1240*4+$B$1242+YEAR($I$1))=P1244,($B$1240*5+$B$1242+YEAR($I$1))=P1244),$G$1247*$I$1247,0)</f>
        <v>0</v>
      </c>
      <c r="Q1247" s="156">
        <f t="shared" si="366"/>
        <v>0</v>
      </c>
      <c r="R1247" s="156">
        <f t="shared" si="366"/>
        <v>0</v>
      </c>
      <c r="S1247" s="156">
        <f t="shared" si="366"/>
        <v>0</v>
      </c>
      <c r="T1247" s="156">
        <f t="shared" si="366"/>
        <v>0</v>
      </c>
      <c r="U1247" s="156">
        <f t="shared" si="366"/>
        <v>0</v>
      </c>
      <c r="V1247" s="156">
        <f t="shared" si="366"/>
        <v>0</v>
      </c>
      <c r="W1247" s="156">
        <f t="shared" si="366"/>
        <v>0</v>
      </c>
      <c r="X1247" s="156">
        <f t="shared" si="366"/>
        <v>0</v>
      </c>
      <c r="Y1247" s="156">
        <f t="shared" si="366"/>
        <v>0</v>
      </c>
      <c r="Z1247" s="156">
        <f t="shared" si="366"/>
        <v>0</v>
      </c>
      <c r="AA1247" s="156">
        <f t="shared" si="366"/>
        <v>0</v>
      </c>
      <c r="AB1247" s="156">
        <f t="shared" si="366"/>
        <v>0</v>
      </c>
      <c r="AC1247" s="156">
        <f t="shared" si="366"/>
        <v>0</v>
      </c>
      <c r="AD1247" s="156">
        <f t="shared" si="366"/>
        <v>0</v>
      </c>
      <c r="AE1247" s="156">
        <f t="shared" si="366"/>
        <v>0</v>
      </c>
      <c r="AF1247" s="156">
        <f t="shared" si="366"/>
        <v>0</v>
      </c>
      <c r="AG1247" s="156">
        <f t="shared" si="366"/>
        <v>0</v>
      </c>
      <c r="AH1247" s="156">
        <f t="shared" si="366"/>
        <v>0</v>
      </c>
      <c r="AI1247" s="156">
        <f t="shared" si="366"/>
        <v>0</v>
      </c>
      <c r="AJ1247" s="156">
        <f>SUM(P1247:AI1247)</f>
        <v>0</v>
      </c>
      <c r="AK1247" s="183">
        <f>IF((AJ1247-AJ1246)&lt;0,0,(AJ1247-AJ1246))</f>
        <v>0</v>
      </c>
      <c r="AL1247" s="183"/>
      <c r="AM1247" s="183"/>
      <c r="AN1247" s="183"/>
      <c r="AO1247" s="183"/>
    </row>
    <row r="1248" spans="1:41" ht="13.15" customHeight="1" thickBot="1"/>
    <row r="1249" spans="1:41" ht="14.45" thickBot="1">
      <c r="A1249" s="640" t="s">
        <v>543</v>
      </c>
      <c r="B1249" s="641"/>
      <c r="C1249" s="641"/>
      <c r="D1249" s="641"/>
      <c r="E1249" s="641"/>
      <c r="F1249" s="641"/>
      <c r="G1249" s="641"/>
      <c r="H1249" s="641"/>
      <c r="I1249" s="641"/>
      <c r="J1249" s="641"/>
      <c r="K1249" s="641"/>
      <c r="L1249" s="641"/>
      <c r="M1249" s="641"/>
      <c r="N1249" s="642"/>
    </row>
    <row r="1250" spans="1:41" ht="15">
      <c r="A1250" s="164" t="s">
        <v>351</v>
      </c>
      <c r="B1250" s="450">
        <v>12</v>
      </c>
      <c r="C1250" s="165"/>
      <c r="D1250" s="662" t="s">
        <v>272</v>
      </c>
      <c r="E1250" s="663"/>
      <c r="F1250" s="649"/>
      <c r="G1250" s="650"/>
      <c r="H1250" s="650"/>
      <c r="I1250" s="650"/>
      <c r="J1250" s="650"/>
      <c r="K1250" s="650"/>
      <c r="L1250" s="650"/>
      <c r="M1250" s="650"/>
      <c r="N1250" s="651"/>
    </row>
    <row r="1251" spans="1:41" ht="15.6" thickBot="1">
      <c r="A1251" s="163" t="s">
        <v>353</v>
      </c>
      <c r="B1251" s="451">
        <v>2004</v>
      </c>
      <c r="C1251" s="162"/>
      <c r="D1251" s="664"/>
      <c r="E1251" s="665"/>
      <c r="F1251" s="652"/>
      <c r="G1251" s="653"/>
      <c r="H1251" s="653"/>
      <c r="I1251" s="653"/>
      <c r="J1251" s="653"/>
      <c r="K1251" s="653"/>
      <c r="L1251" s="653"/>
      <c r="M1251" s="653"/>
      <c r="N1251" s="654"/>
    </row>
    <row r="1252" spans="1:41" ht="15.6" thickBot="1">
      <c r="A1252" s="171" t="s">
        <v>355</v>
      </c>
      <c r="B1252" s="172">
        <f>IF(B1250-((YEAR(I1))-B1251)&gt;0,(B1250-((YEAR(I1))-B1251)),0)</f>
        <v>6</v>
      </c>
      <c r="C1252" s="173"/>
      <c r="D1252" s="666"/>
      <c r="E1252" s="667"/>
      <c r="F1252" s="643"/>
      <c r="G1252" s="644"/>
      <c r="H1252" s="644"/>
      <c r="I1252" s="644"/>
      <c r="J1252" s="644"/>
      <c r="K1252" s="644"/>
      <c r="L1252" s="644"/>
      <c r="M1252" s="644"/>
      <c r="N1252" s="645"/>
      <c r="O1252" s="640" t="str">
        <f>A1249</f>
        <v>Interior-Other 3 (Specify)</v>
      </c>
      <c r="P1252" s="641"/>
      <c r="Q1252" s="641"/>
      <c r="R1252" s="641"/>
      <c r="S1252" s="641"/>
      <c r="T1252" s="641"/>
      <c r="U1252" s="641"/>
      <c r="V1252" s="641"/>
      <c r="W1252" s="641"/>
      <c r="X1252" s="641"/>
      <c r="Y1252" s="642"/>
      <c r="Z1252" s="640" t="str">
        <f>A1249</f>
        <v>Interior-Other 3 (Specify)</v>
      </c>
      <c r="AA1252" s="641"/>
      <c r="AB1252" s="641"/>
      <c r="AC1252" s="641"/>
      <c r="AD1252" s="641"/>
      <c r="AE1252" s="641"/>
      <c r="AF1252" s="641"/>
      <c r="AG1252" s="641"/>
      <c r="AH1252" s="641"/>
      <c r="AI1252" s="641"/>
      <c r="AJ1252" s="642"/>
    </row>
    <row r="1253" spans="1:41">
      <c r="A1253" s="646" t="s">
        <v>357</v>
      </c>
      <c r="B1253" s="647"/>
      <c r="C1253" s="647"/>
      <c r="D1253" s="636"/>
      <c r="E1253" s="636"/>
      <c r="F1253" s="636"/>
      <c r="G1253" s="636" t="s">
        <v>358</v>
      </c>
      <c r="H1253" s="636" t="s">
        <v>359</v>
      </c>
      <c r="I1253" s="636" t="s">
        <v>360</v>
      </c>
      <c r="J1253" s="636" t="s">
        <v>361</v>
      </c>
      <c r="K1253" s="636" t="s">
        <v>362</v>
      </c>
      <c r="L1253" s="636" t="s">
        <v>363</v>
      </c>
      <c r="M1253" s="636" t="s">
        <v>364</v>
      </c>
      <c r="N1253" s="638" t="s">
        <v>365</v>
      </c>
      <c r="O1253" s="672" t="s">
        <v>366</v>
      </c>
      <c r="P1253" s="167" t="s">
        <v>367</v>
      </c>
      <c r="Q1253" s="167" t="s">
        <v>368</v>
      </c>
      <c r="R1253" s="167" t="s">
        <v>369</v>
      </c>
      <c r="S1253" s="167" t="s">
        <v>370</v>
      </c>
      <c r="T1253" s="167" t="s">
        <v>371</v>
      </c>
      <c r="U1253" s="167" t="s">
        <v>372</v>
      </c>
      <c r="V1253" s="167" t="s">
        <v>373</v>
      </c>
      <c r="W1253" s="167" t="s">
        <v>374</v>
      </c>
      <c r="X1253" s="167" t="s">
        <v>375</v>
      </c>
      <c r="Y1253" s="168" t="s">
        <v>376</v>
      </c>
      <c r="Z1253" s="178" t="s">
        <v>377</v>
      </c>
      <c r="AA1253" s="179" t="s">
        <v>378</v>
      </c>
      <c r="AB1253" s="179" t="s">
        <v>379</v>
      </c>
      <c r="AC1253" s="179" t="s">
        <v>380</v>
      </c>
      <c r="AD1253" s="179" t="s">
        <v>381</v>
      </c>
      <c r="AE1253" s="179" t="s">
        <v>382</v>
      </c>
      <c r="AF1253" s="179" t="s">
        <v>383</v>
      </c>
      <c r="AG1253" s="179" t="s">
        <v>384</v>
      </c>
      <c r="AH1253" s="179" t="s">
        <v>385</v>
      </c>
      <c r="AI1253" s="180" t="s">
        <v>386</v>
      </c>
      <c r="AJ1253" s="674" t="s">
        <v>387</v>
      </c>
    </row>
    <row r="1254" spans="1:41">
      <c r="A1254" s="648"/>
      <c r="B1254" s="637"/>
      <c r="C1254" s="637"/>
      <c r="D1254" s="637"/>
      <c r="E1254" s="637"/>
      <c r="F1254" s="637"/>
      <c r="G1254" s="637"/>
      <c r="H1254" s="637"/>
      <c r="I1254" s="637"/>
      <c r="J1254" s="637"/>
      <c r="K1254" s="637"/>
      <c r="L1254" s="637"/>
      <c r="M1254" s="637"/>
      <c r="N1254" s="639"/>
      <c r="O1254" s="673"/>
      <c r="P1254" s="166">
        <f>YEAR($I$1)+1</f>
        <v>2011</v>
      </c>
      <c r="Q1254" s="166">
        <f>YEAR($I$1)+2</f>
        <v>2012</v>
      </c>
      <c r="R1254" s="166">
        <f>YEAR($I$1)+3</f>
        <v>2013</v>
      </c>
      <c r="S1254" s="166">
        <f>YEAR($I$1)+4</f>
        <v>2014</v>
      </c>
      <c r="T1254" s="166">
        <f>YEAR($I$1)+5</f>
        <v>2015</v>
      </c>
      <c r="U1254" s="166">
        <f>YEAR($I$1)+6</f>
        <v>2016</v>
      </c>
      <c r="V1254" s="166">
        <f>YEAR($I$1)+7</f>
        <v>2017</v>
      </c>
      <c r="W1254" s="166">
        <f>YEAR($I$1)+8</f>
        <v>2018</v>
      </c>
      <c r="X1254" s="166">
        <f>YEAR($I$1)+9</f>
        <v>2019</v>
      </c>
      <c r="Y1254" s="169">
        <f>YEAR($I$1)+10</f>
        <v>2020</v>
      </c>
      <c r="Z1254" s="174">
        <f>YEAR($I$1)+11</f>
        <v>2021</v>
      </c>
      <c r="AA1254" s="166">
        <f>YEAR($I$1)+12</f>
        <v>2022</v>
      </c>
      <c r="AB1254" s="166">
        <f>YEAR($I$1)+13</f>
        <v>2023</v>
      </c>
      <c r="AC1254" s="166">
        <f>YEAR($I$1)+14</f>
        <v>2024</v>
      </c>
      <c r="AD1254" s="166">
        <f>YEAR($I$1)+15</f>
        <v>2025</v>
      </c>
      <c r="AE1254" s="166">
        <f>YEAR($I$1)+16</f>
        <v>2026</v>
      </c>
      <c r="AF1254" s="166">
        <f>YEAR($I$1)+17</f>
        <v>2027</v>
      </c>
      <c r="AG1254" s="166">
        <f>YEAR($I$1)+18</f>
        <v>2028</v>
      </c>
      <c r="AH1254" s="166">
        <f>YEAR($I$1)+19</f>
        <v>2029</v>
      </c>
      <c r="AI1254" s="175">
        <f>YEAR($I$1)+20</f>
        <v>2030</v>
      </c>
      <c r="AJ1254" s="675"/>
    </row>
    <row r="1255" spans="1:41" hidden="1">
      <c r="A1255" s="623" t="str">
        <f>"Existing "&amp;A1249</f>
        <v>Existing Interior-Other 3 (Specify)</v>
      </c>
      <c r="B1255" s="624"/>
      <c r="C1255" s="624"/>
      <c r="D1255" s="624"/>
      <c r="E1255" s="624"/>
      <c r="F1255" s="624"/>
      <c r="G1255" s="170"/>
      <c r="H1255" s="154"/>
      <c r="I1255" s="155">
        <v>0</v>
      </c>
      <c r="J1255" s="156">
        <f>G1255*I1255</f>
        <v>0</v>
      </c>
      <c r="K1255" s="625" t="s">
        <v>390</v>
      </c>
      <c r="L1255" s="626"/>
      <c r="M1255" s="659" t="str">
        <f>IF(OR(ISERROR(B1251+B1250*(1-(Controls!$B$28))),(B1251+B1250*(1-(Controls!$B$28)))=0),"",IF((B1251+B1250*(1-(Controls!$B$28)))&lt;=StartInput!$F$25,"Replace","Evaluate"))</f>
        <v>Evaluate</v>
      </c>
      <c r="N1255" s="631" t="s">
        <v>205</v>
      </c>
      <c r="O1255" s="159">
        <f>IF($B$1252=0,J1255,0)</f>
        <v>0</v>
      </c>
      <c r="P1255" s="156">
        <f t="shared" ref="P1255:AI1255" si="367">IF(OR(($B$1252+YEAR($I$1))=P1254,($B$1250+$B$1252+YEAR($I$1))=P1254,($B$1250*2+$B$1252+YEAR($I$1))=P1254,($B$1250*3+$B$1252+YEAR($I$1))=P1254,($B$1250*4+$B$1252+YEAR($I$1))=P1254,($B$1250*5+$B$1252+YEAR($I$1))=P1254),$G$1255*$I$1255,0)</f>
        <v>0</v>
      </c>
      <c r="Q1255" s="156">
        <f t="shared" si="367"/>
        <v>0</v>
      </c>
      <c r="R1255" s="156">
        <f t="shared" si="367"/>
        <v>0</v>
      </c>
      <c r="S1255" s="156">
        <f t="shared" si="367"/>
        <v>0</v>
      </c>
      <c r="T1255" s="156">
        <f t="shared" si="367"/>
        <v>0</v>
      </c>
      <c r="U1255" s="156">
        <f t="shared" si="367"/>
        <v>0</v>
      </c>
      <c r="V1255" s="156">
        <f t="shared" si="367"/>
        <v>0</v>
      </c>
      <c r="W1255" s="156">
        <f t="shared" si="367"/>
        <v>0</v>
      </c>
      <c r="X1255" s="156">
        <f t="shared" si="367"/>
        <v>0</v>
      </c>
      <c r="Y1255" s="156">
        <f t="shared" si="367"/>
        <v>0</v>
      </c>
      <c r="Z1255" s="156">
        <f t="shared" si="367"/>
        <v>0</v>
      </c>
      <c r="AA1255" s="156">
        <f t="shared" si="367"/>
        <v>0</v>
      </c>
      <c r="AB1255" s="156">
        <f t="shared" si="367"/>
        <v>0</v>
      </c>
      <c r="AC1255" s="156">
        <f t="shared" si="367"/>
        <v>0</v>
      </c>
      <c r="AD1255" s="156">
        <f t="shared" si="367"/>
        <v>0</v>
      </c>
      <c r="AE1255" s="156">
        <f t="shared" si="367"/>
        <v>0</v>
      </c>
      <c r="AF1255" s="156">
        <f t="shared" si="367"/>
        <v>0</v>
      </c>
      <c r="AG1255" s="156">
        <f t="shared" si="367"/>
        <v>0</v>
      </c>
      <c r="AH1255" s="156">
        <f t="shared" si="367"/>
        <v>0</v>
      </c>
      <c r="AI1255" s="156">
        <f t="shared" si="367"/>
        <v>0</v>
      </c>
      <c r="AJ1255" s="156">
        <f>SUM(P1255:AI1255)</f>
        <v>0</v>
      </c>
    </row>
    <row r="1256" spans="1:41">
      <c r="A1256" s="623" t="str">
        <f>"Standard "&amp;A1249</f>
        <v>Standard Interior-Other 3 (Specify)</v>
      </c>
      <c r="B1256" s="624"/>
      <c r="C1256" s="624"/>
      <c r="D1256" s="624"/>
      <c r="E1256" s="624"/>
      <c r="F1256" s="624"/>
      <c r="G1256" s="452">
        <v>0</v>
      </c>
      <c r="H1256" s="459"/>
      <c r="I1256" s="454">
        <v>0</v>
      </c>
      <c r="J1256" s="156">
        <f>G1256*I1256</f>
        <v>0</v>
      </c>
      <c r="K1256" s="627"/>
      <c r="L1256" s="628"/>
      <c r="M1256" s="660"/>
      <c r="N1256" s="632"/>
      <c r="O1256" s="159">
        <f>IF($B$1252=0,J1256,0)</f>
        <v>0</v>
      </c>
      <c r="P1256" s="156">
        <f t="shared" ref="P1256:AI1256" si="368">IF(OR(($B$1252+YEAR($I$1))=P1254,($B$1250+$B$1252+YEAR($I$1))=P1254,($B$1250*2+$B$1252+YEAR($I$1))=P1254,($B$1250*3+$B$1252+YEAR($I$1))=P1254,($B$1250*4+$B$1252+YEAR($I$1))=P1254,($B$1250*5+$B$1252+YEAR($I$1))=P1254),$G$1256*$I$1256,0)</f>
        <v>0</v>
      </c>
      <c r="Q1256" s="156">
        <f t="shared" si="368"/>
        <v>0</v>
      </c>
      <c r="R1256" s="156">
        <f t="shared" si="368"/>
        <v>0</v>
      </c>
      <c r="S1256" s="156">
        <f t="shared" si="368"/>
        <v>0</v>
      </c>
      <c r="T1256" s="156">
        <f t="shared" si="368"/>
        <v>0</v>
      </c>
      <c r="U1256" s="156">
        <f t="shared" si="368"/>
        <v>0</v>
      </c>
      <c r="V1256" s="156">
        <f t="shared" si="368"/>
        <v>0</v>
      </c>
      <c r="W1256" s="156">
        <f t="shared" si="368"/>
        <v>0</v>
      </c>
      <c r="X1256" s="156">
        <f t="shared" si="368"/>
        <v>0</v>
      </c>
      <c r="Y1256" s="156">
        <f t="shared" si="368"/>
        <v>0</v>
      </c>
      <c r="Z1256" s="156">
        <f t="shared" si="368"/>
        <v>0</v>
      </c>
      <c r="AA1256" s="156">
        <f t="shared" si="368"/>
        <v>0</v>
      </c>
      <c r="AB1256" s="156">
        <f t="shared" si="368"/>
        <v>0</v>
      </c>
      <c r="AC1256" s="156">
        <f t="shared" si="368"/>
        <v>0</v>
      </c>
      <c r="AD1256" s="156">
        <f t="shared" si="368"/>
        <v>0</v>
      </c>
      <c r="AE1256" s="156">
        <f t="shared" si="368"/>
        <v>0</v>
      </c>
      <c r="AF1256" s="156">
        <f t="shared" si="368"/>
        <v>0</v>
      </c>
      <c r="AG1256" s="156">
        <f t="shared" si="368"/>
        <v>0</v>
      </c>
      <c r="AH1256" s="156">
        <f t="shared" si="368"/>
        <v>0</v>
      </c>
      <c r="AI1256" s="156">
        <f t="shared" si="368"/>
        <v>0</v>
      </c>
      <c r="AJ1256" s="156">
        <f>SUM(P1256:AI1256)</f>
        <v>0</v>
      </c>
      <c r="AK1256" s="148" t="s">
        <v>391</v>
      </c>
    </row>
    <row r="1257" spans="1:41" ht="14.45" thickBot="1">
      <c r="A1257" s="634" t="str">
        <f>"Green Replacement "&amp;A1249</f>
        <v>Green Replacement Interior-Other 3 (Specify)</v>
      </c>
      <c r="B1257" s="635"/>
      <c r="C1257" s="635"/>
      <c r="D1257" s="635"/>
      <c r="E1257" s="635"/>
      <c r="F1257" s="635"/>
      <c r="G1257" s="202">
        <f>G1256</f>
        <v>0</v>
      </c>
      <c r="H1257" s="204">
        <f>H1256</f>
        <v>0</v>
      </c>
      <c r="I1257" s="455">
        <v>0</v>
      </c>
      <c r="J1257" s="161">
        <f>G1257*I1257</f>
        <v>0</v>
      </c>
      <c r="K1257" s="629"/>
      <c r="L1257" s="630"/>
      <c r="M1257" s="661"/>
      <c r="N1257" s="633"/>
      <c r="O1257" s="159">
        <f>IF($B$1252=0,J1257,0)</f>
        <v>0</v>
      </c>
      <c r="P1257" s="156">
        <f t="shared" ref="P1257:AI1257" si="369">IF(OR(($B$1252+YEAR($I$1))=P1254,($B$1250+$B$1252+YEAR($I$1))=P1254,($B$1250*2+$B$1252+YEAR($I$1))=P1254,($B$1250*3+$B$1252+YEAR($I$1))=P1254,($B$1250*4+$B$1252+YEAR($I$1))=P1254,($B$1250*5+$B$1252+YEAR($I$1))=P1254),$G$1257*$I$1257,0)</f>
        <v>0</v>
      </c>
      <c r="Q1257" s="156">
        <f t="shared" si="369"/>
        <v>0</v>
      </c>
      <c r="R1257" s="156">
        <f t="shared" si="369"/>
        <v>0</v>
      </c>
      <c r="S1257" s="156">
        <f t="shared" si="369"/>
        <v>0</v>
      </c>
      <c r="T1257" s="156">
        <f t="shared" si="369"/>
        <v>0</v>
      </c>
      <c r="U1257" s="156">
        <f t="shared" si="369"/>
        <v>0</v>
      </c>
      <c r="V1257" s="156">
        <f t="shared" si="369"/>
        <v>0</v>
      </c>
      <c r="W1257" s="156">
        <f t="shared" si="369"/>
        <v>0</v>
      </c>
      <c r="X1257" s="156">
        <f t="shared" si="369"/>
        <v>0</v>
      </c>
      <c r="Y1257" s="156">
        <f t="shared" si="369"/>
        <v>0</v>
      </c>
      <c r="Z1257" s="156">
        <f t="shared" si="369"/>
        <v>0</v>
      </c>
      <c r="AA1257" s="156">
        <f t="shared" si="369"/>
        <v>0</v>
      </c>
      <c r="AB1257" s="156">
        <f t="shared" si="369"/>
        <v>0</v>
      </c>
      <c r="AC1257" s="156">
        <f t="shared" si="369"/>
        <v>0</v>
      </c>
      <c r="AD1257" s="156">
        <f t="shared" si="369"/>
        <v>0</v>
      </c>
      <c r="AE1257" s="156">
        <f t="shared" si="369"/>
        <v>0</v>
      </c>
      <c r="AF1257" s="156">
        <f t="shared" si="369"/>
        <v>0</v>
      </c>
      <c r="AG1257" s="156">
        <f t="shared" si="369"/>
        <v>0</v>
      </c>
      <c r="AH1257" s="156">
        <f t="shared" si="369"/>
        <v>0</v>
      </c>
      <c r="AI1257" s="156">
        <f t="shared" si="369"/>
        <v>0</v>
      </c>
      <c r="AJ1257" s="156">
        <f>SUM(P1257:AI1257)</f>
        <v>0</v>
      </c>
      <c r="AK1257" s="183">
        <f>IF((AJ1257-AJ1256)&lt;0,0,(AJ1257-AJ1256))</f>
        <v>0</v>
      </c>
      <c r="AL1257" s="183"/>
      <c r="AM1257" s="183"/>
      <c r="AN1257" s="183"/>
      <c r="AO1257" s="183"/>
    </row>
    <row r="1258" spans="1:41" ht="13.15" customHeight="1" thickBot="1"/>
    <row r="1259" spans="1:41" ht="14.45" thickBot="1">
      <c r="A1259" s="640" t="s">
        <v>544</v>
      </c>
      <c r="B1259" s="641"/>
      <c r="C1259" s="641"/>
      <c r="D1259" s="641"/>
      <c r="E1259" s="641"/>
      <c r="F1259" s="641"/>
      <c r="G1259" s="641"/>
      <c r="H1259" s="641"/>
      <c r="I1259" s="641"/>
      <c r="J1259" s="641"/>
      <c r="K1259" s="641"/>
      <c r="L1259" s="641"/>
      <c r="M1259" s="641"/>
      <c r="N1259" s="642"/>
    </row>
    <row r="1260" spans="1:41" ht="15">
      <c r="A1260" s="164" t="s">
        <v>351</v>
      </c>
      <c r="B1260" s="450">
        <v>13</v>
      </c>
      <c r="C1260" s="165"/>
      <c r="D1260" s="662" t="s">
        <v>272</v>
      </c>
      <c r="E1260" s="663"/>
      <c r="F1260" s="649"/>
      <c r="G1260" s="650"/>
      <c r="H1260" s="650"/>
      <c r="I1260" s="650"/>
      <c r="J1260" s="650"/>
      <c r="K1260" s="650"/>
      <c r="L1260" s="650"/>
      <c r="M1260" s="650"/>
      <c r="N1260" s="651"/>
    </row>
    <row r="1261" spans="1:41" ht="15.6" thickBot="1">
      <c r="A1261" s="163" t="s">
        <v>353</v>
      </c>
      <c r="B1261" s="451">
        <v>2004</v>
      </c>
      <c r="C1261" s="162"/>
      <c r="D1261" s="664"/>
      <c r="E1261" s="665"/>
      <c r="F1261" s="652"/>
      <c r="G1261" s="653"/>
      <c r="H1261" s="653"/>
      <c r="I1261" s="653"/>
      <c r="J1261" s="653"/>
      <c r="K1261" s="653"/>
      <c r="L1261" s="653"/>
      <c r="M1261" s="653"/>
      <c r="N1261" s="654"/>
    </row>
    <row r="1262" spans="1:41" ht="15.6" thickBot="1">
      <c r="A1262" s="171" t="s">
        <v>355</v>
      </c>
      <c r="B1262" s="172">
        <f>IF(B1260-((YEAR(I1))-B1261)&gt;0,(B1260-((YEAR(I1))-B1261)),0)</f>
        <v>7</v>
      </c>
      <c r="C1262" s="173"/>
      <c r="D1262" s="666"/>
      <c r="E1262" s="667"/>
      <c r="F1262" s="643"/>
      <c r="G1262" s="644"/>
      <c r="H1262" s="644"/>
      <c r="I1262" s="644"/>
      <c r="J1262" s="644"/>
      <c r="K1262" s="644"/>
      <c r="L1262" s="644"/>
      <c r="M1262" s="644"/>
      <c r="N1262" s="645"/>
      <c r="O1262" s="640" t="str">
        <f>A1259</f>
        <v>Interior-Other 4 (Specify)</v>
      </c>
      <c r="P1262" s="641"/>
      <c r="Q1262" s="641"/>
      <c r="R1262" s="641"/>
      <c r="S1262" s="641"/>
      <c r="T1262" s="641"/>
      <c r="U1262" s="641"/>
      <c r="V1262" s="641"/>
      <c r="W1262" s="641"/>
      <c r="X1262" s="641"/>
      <c r="Y1262" s="642"/>
      <c r="Z1262" s="640" t="str">
        <f>A1259</f>
        <v>Interior-Other 4 (Specify)</v>
      </c>
      <c r="AA1262" s="641"/>
      <c r="AB1262" s="641"/>
      <c r="AC1262" s="641"/>
      <c r="AD1262" s="641"/>
      <c r="AE1262" s="641"/>
      <c r="AF1262" s="641"/>
      <c r="AG1262" s="641"/>
      <c r="AH1262" s="641"/>
      <c r="AI1262" s="641"/>
      <c r="AJ1262" s="642"/>
    </row>
    <row r="1263" spans="1:41">
      <c r="A1263" s="646" t="s">
        <v>357</v>
      </c>
      <c r="B1263" s="647"/>
      <c r="C1263" s="647"/>
      <c r="D1263" s="636"/>
      <c r="E1263" s="636"/>
      <c r="F1263" s="636"/>
      <c r="G1263" s="636" t="s">
        <v>358</v>
      </c>
      <c r="H1263" s="636" t="s">
        <v>359</v>
      </c>
      <c r="I1263" s="636" t="s">
        <v>360</v>
      </c>
      <c r="J1263" s="636" t="s">
        <v>361</v>
      </c>
      <c r="K1263" s="636" t="s">
        <v>362</v>
      </c>
      <c r="L1263" s="636" t="s">
        <v>363</v>
      </c>
      <c r="M1263" s="636" t="s">
        <v>364</v>
      </c>
      <c r="N1263" s="638" t="s">
        <v>365</v>
      </c>
      <c r="O1263" s="672" t="s">
        <v>366</v>
      </c>
      <c r="P1263" s="167" t="s">
        <v>367</v>
      </c>
      <c r="Q1263" s="167" t="s">
        <v>368</v>
      </c>
      <c r="R1263" s="167" t="s">
        <v>369</v>
      </c>
      <c r="S1263" s="167" t="s">
        <v>370</v>
      </c>
      <c r="T1263" s="167" t="s">
        <v>371</v>
      </c>
      <c r="U1263" s="167" t="s">
        <v>372</v>
      </c>
      <c r="V1263" s="167" t="s">
        <v>373</v>
      </c>
      <c r="W1263" s="167" t="s">
        <v>374</v>
      </c>
      <c r="X1263" s="167" t="s">
        <v>375</v>
      </c>
      <c r="Y1263" s="168" t="s">
        <v>376</v>
      </c>
      <c r="Z1263" s="178" t="s">
        <v>377</v>
      </c>
      <c r="AA1263" s="179" t="s">
        <v>378</v>
      </c>
      <c r="AB1263" s="179" t="s">
        <v>379</v>
      </c>
      <c r="AC1263" s="179" t="s">
        <v>380</v>
      </c>
      <c r="AD1263" s="179" t="s">
        <v>381</v>
      </c>
      <c r="AE1263" s="179" t="s">
        <v>382</v>
      </c>
      <c r="AF1263" s="179" t="s">
        <v>383</v>
      </c>
      <c r="AG1263" s="179" t="s">
        <v>384</v>
      </c>
      <c r="AH1263" s="179" t="s">
        <v>385</v>
      </c>
      <c r="AI1263" s="180" t="s">
        <v>386</v>
      </c>
      <c r="AJ1263" s="674" t="s">
        <v>387</v>
      </c>
    </row>
    <row r="1264" spans="1:41">
      <c r="A1264" s="648"/>
      <c r="B1264" s="637"/>
      <c r="C1264" s="637"/>
      <c r="D1264" s="637"/>
      <c r="E1264" s="637"/>
      <c r="F1264" s="637"/>
      <c r="G1264" s="637"/>
      <c r="H1264" s="637"/>
      <c r="I1264" s="637"/>
      <c r="J1264" s="637"/>
      <c r="K1264" s="637"/>
      <c r="L1264" s="637"/>
      <c r="M1264" s="637"/>
      <c r="N1264" s="639"/>
      <c r="O1264" s="673"/>
      <c r="P1264" s="166">
        <f>YEAR($I$1)+1</f>
        <v>2011</v>
      </c>
      <c r="Q1264" s="166">
        <f>YEAR($I$1)+2</f>
        <v>2012</v>
      </c>
      <c r="R1264" s="166">
        <f>YEAR($I$1)+3</f>
        <v>2013</v>
      </c>
      <c r="S1264" s="166">
        <f>YEAR($I$1)+4</f>
        <v>2014</v>
      </c>
      <c r="T1264" s="166">
        <f>YEAR($I$1)+5</f>
        <v>2015</v>
      </c>
      <c r="U1264" s="166">
        <f>YEAR($I$1)+6</f>
        <v>2016</v>
      </c>
      <c r="V1264" s="166">
        <f>YEAR($I$1)+7</f>
        <v>2017</v>
      </c>
      <c r="W1264" s="166">
        <f>YEAR($I$1)+8</f>
        <v>2018</v>
      </c>
      <c r="X1264" s="166">
        <f>YEAR($I$1)+9</f>
        <v>2019</v>
      </c>
      <c r="Y1264" s="169">
        <f>YEAR($I$1)+10</f>
        <v>2020</v>
      </c>
      <c r="Z1264" s="174">
        <f>YEAR($I$1)+11</f>
        <v>2021</v>
      </c>
      <c r="AA1264" s="166">
        <f>YEAR($I$1)+12</f>
        <v>2022</v>
      </c>
      <c r="AB1264" s="166">
        <f>YEAR($I$1)+13</f>
        <v>2023</v>
      </c>
      <c r="AC1264" s="166">
        <f>YEAR($I$1)+14</f>
        <v>2024</v>
      </c>
      <c r="AD1264" s="166">
        <f>YEAR($I$1)+15</f>
        <v>2025</v>
      </c>
      <c r="AE1264" s="166">
        <f>YEAR($I$1)+16</f>
        <v>2026</v>
      </c>
      <c r="AF1264" s="166">
        <f>YEAR($I$1)+17</f>
        <v>2027</v>
      </c>
      <c r="AG1264" s="166">
        <f>YEAR($I$1)+18</f>
        <v>2028</v>
      </c>
      <c r="AH1264" s="166">
        <f>YEAR($I$1)+19</f>
        <v>2029</v>
      </c>
      <c r="AI1264" s="175">
        <f>YEAR($I$1)+20</f>
        <v>2030</v>
      </c>
      <c r="AJ1264" s="675"/>
    </row>
    <row r="1265" spans="1:41" hidden="1">
      <c r="A1265" s="623" t="str">
        <f>"Existing "&amp;A1259</f>
        <v>Existing Interior-Other 4 (Specify)</v>
      </c>
      <c r="B1265" s="624"/>
      <c r="C1265" s="624"/>
      <c r="D1265" s="624"/>
      <c r="E1265" s="624"/>
      <c r="F1265" s="624"/>
      <c r="G1265" s="170"/>
      <c r="H1265" s="154"/>
      <c r="I1265" s="155">
        <v>0</v>
      </c>
      <c r="J1265" s="156">
        <f>G1265*I1265</f>
        <v>0</v>
      </c>
      <c r="K1265" s="625" t="s">
        <v>390</v>
      </c>
      <c r="L1265" s="626"/>
      <c r="M1265" s="659" t="str">
        <f>IF(OR(ISERROR(B1261+B1260*(1-(Controls!$B$28))),(B1261+B1260*(1-(Controls!$B$28)))=0),"",IF((B1261+B1260*(1-(Controls!$B$28)))&lt;=StartInput!$F$25,"Replace","Evaluate"))</f>
        <v>Evaluate</v>
      </c>
      <c r="N1265" s="631" t="s">
        <v>205</v>
      </c>
      <c r="O1265" s="159">
        <f>IF($B$1262=0,J1265,0)</f>
        <v>0</v>
      </c>
      <c r="P1265" s="156">
        <f t="shared" ref="P1265:AI1265" si="370">IF(OR(($B$1262+YEAR($I$1))=P1264,($B$1260+$B$1262+YEAR($I$1))=P1264,($B$1260*2+$B$1262+YEAR($I$1))=P1264,($B$1260*3+$B$1262+YEAR($I$1))=P1264,($B$1260*4+$B$1262+YEAR($I$1))=P1264,($B$1260*5+$B$1262+YEAR($I$1))=P1264),$G$1265*$I$1265,0)</f>
        <v>0</v>
      </c>
      <c r="Q1265" s="156">
        <f t="shared" si="370"/>
        <v>0</v>
      </c>
      <c r="R1265" s="156">
        <f t="shared" si="370"/>
        <v>0</v>
      </c>
      <c r="S1265" s="156">
        <f t="shared" si="370"/>
        <v>0</v>
      </c>
      <c r="T1265" s="156">
        <f t="shared" si="370"/>
        <v>0</v>
      </c>
      <c r="U1265" s="156">
        <f t="shared" si="370"/>
        <v>0</v>
      </c>
      <c r="V1265" s="156">
        <f t="shared" si="370"/>
        <v>0</v>
      </c>
      <c r="W1265" s="156">
        <f t="shared" si="370"/>
        <v>0</v>
      </c>
      <c r="X1265" s="156">
        <f t="shared" si="370"/>
        <v>0</v>
      </c>
      <c r="Y1265" s="156">
        <f t="shared" si="370"/>
        <v>0</v>
      </c>
      <c r="Z1265" s="156">
        <f t="shared" si="370"/>
        <v>0</v>
      </c>
      <c r="AA1265" s="156">
        <f t="shared" si="370"/>
        <v>0</v>
      </c>
      <c r="AB1265" s="156">
        <f t="shared" si="370"/>
        <v>0</v>
      </c>
      <c r="AC1265" s="156">
        <f t="shared" si="370"/>
        <v>0</v>
      </c>
      <c r="AD1265" s="156">
        <f t="shared" si="370"/>
        <v>0</v>
      </c>
      <c r="AE1265" s="156">
        <f t="shared" si="370"/>
        <v>0</v>
      </c>
      <c r="AF1265" s="156">
        <f t="shared" si="370"/>
        <v>0</v>
      </c>
      <c r="AG1265" s="156">
        <f t="shared" si="370"/>
        <v>0</v>
      </c>
      <c r="AH1265" s="156">
        <f t="shared" si="370"/>
        <v>0</v>
      </c>
      <c r="AI1265" s="156">
        <f t="shared" si="370"/>
        <v>0</v>
      </c>
      <c r="AJ1265" s="156">
        <f>SUM(P1265:AI1265)</f>
        <v>0</v>
      </c>
    </row>
    <row r="1266" spans="1:41">
      <c r="A1266" s="623" t="str">
        <f>"Standard "&amp;A1259</f>
        <v>Standard Interior-Other 4 (Specify)</v>
      </c>
      <c r="B1266" s="624"/>
      <c r="C1266" s="624"/>
      <c r="D1266" s="624"/>
      <c r="E1266" s="624"/>
      <c r="F1266" s="624"/>
      <c r="G1266" s="452">
        <v>0</v>
      </c>
      <c r="H1266" s="459"/>
      <c r="I1266" s="454">
        <v>0</v>
      </c>
      <c r="J1266" s="156">
        <f>G1266*I1266</f>
        <v>0</v>
      </c>
      <c r="K1266" s="627"/>
      <c r="L1266" s="628"/>
      <c r="M1266" s="660"/>
      <c r="N1266" s="632"/>
      <c r="O1266" s="159">
        <f>IF($B$1262=0,J1266,0)</f>
        <v>0</v>
      </c>
      <c r="P1266" s="156">
        <f t="shared" ref="P1266:AI1266" si="371">IF(OR(($B$1262+YEAR($I$1))=P1264,($B$1260+$B$1262+YEAR($I$1))=P1264,($B$1260*2+$B$1262+YEAR($I$1))=P1264,($B$1260*3+$B$1262+YEAR($I$1))=P1264,($B$1260*4+$B$1262+YEAR($I$1))=P1264,($B$1260*5+$B$1262+YEAR($I$1))=P1264),$G$1266*$I$1266,0)</f>
        <v>0</v>
      </c>
      <c r="Q1266" s="156">
        <f t="shared" si="371"/>
        <v>0</v>
      </c>
      <c r="R1266" s="156">
        <f t="shared" si="371"/>
        <v>0</v>
      </c>
      <c r="S1266" s="156">
        <f t="shared" si="371"/>
        <v>0</v>
      </c>
      <c r="T1266" s="156">
        <f t="shared" si="371"/>
        <v>0</v>
      </c>
      <c r="U1266" s="156">
        <f t="shared" si="371"/>
        <v>0</v>
      </c>
      <c r="V1266" s="156">
        <f t="shared" si="371"/>
        <v>0</v>
      </c>
      <c r="W1266" s="156">
        <f t="shared" si="371"/>
        <v>0</v>
      </c>
      <c r="X1266" s="156">
        <f t="shared" si="371"/>
        <v>0</v>
      </c>
      <c r="Y1266" s="156">
        <f t="shared" si="371"/>
        <v>0</v>
      </c>
      <c r="Z1266" s="156">
        <f t="shared" si="371"/>
        <v>0</v>
      </c>
      <c r="AA1266" s="156">
        <f t="shared" si="371"/>
        <v>0</v>
      </c>
      <c r="AB1266" s="156">
        <f t="shared" si="371"/>
        <v>0</v>
      </c>
      <c r="AC1266" s="156">
        <f t="shared" si="371"/>
        <v>0</v>
      </c>
      <c r="AD1266" s="156">
        <f t="shared" si="371"/>
        <v>0</v>
      </c>
      <c r="AE1266" s="156">
        <f t="shared" si="371"/>
        <v>0</v>
      </c>
      <c r="AF1266" s="156">
        <f t="shared" si="371"/>
        <v>0</v>
      </c>
      <c r="AG1266" s="156">
        <f t="shared" si="371"/>
        <v>0</v>
      </c>
      <c r="AH1266" s="156">
        <f t="shared" si="371"/>
        <v>0</v>
      </c>
      <c r="AI1266" s="156">
        <f t="shared" si="371"/>
        <v>0</v>
      </c>
      <c r="AJ1266" s="156">
        <f>SUM(P1266:AI1266)</f>
        <v>0</v>
      </c>
      <c r="AK1266" s="148" t="s">
        <v>391</v>
      </c>
    </row>
    <row r="1267" spans="1:41" ht="14.45" thickBot="1">
      <c r="A1267" s="634" t="str">
        <f>"Green Replacement "&amp;A1259</f>
        <v>Green Replacement Interior-Other 4 (Specify)</v>
      </c>
      <c r="B1267" s="635"/>
      <c r="C1267" s="635"/>
      <c r="D1267" s="635"/>
      <c r="E1267" s="635"/>
      <c r="F1267" s="635"/>
      <c r="G1267" s="202">
        <f>G1266</f>
        <v>0</v>
      </c>
      <c r="H1267" s="204">
        <f>H1266</f>
        <v>0</v>
      </c>
      <c r="I1267" s="455">
        <v>0</v>
      </c>
      <c r="J1267" s="161">
        <f>G1267*I1267</f>
        <v>0</v>
      </c>
      <c r="K1267" s="629"/>
      <c r="L1267" s="630"/>
      <c r="M1267" s="661"/>
      <c r="N1267" s="633"/>
      <c r="O1267" s="159">
        <f>IF($B$1262=0,J1267,0)</f>
        <v>0</v>
      </c>
      <c r="P1267" s="156">
        <f t="shared" ref="P1267:AI1267" si="372">IF(OR(($B$1262+YEAR($I$1))=P1264,($B$1260+$B$1262+YEAR($I$1))=P1264,($B$1260*2+$B$1262+YEAR($I$1))=P1264,($B$1260*3+$B$1262+YEAR($I$1))=P1264,($B$1260*4+$B$1262+YEAR($I$1))=P1264,($B$1260*5+$B$1262+YEAR($I$1))=P1264),$G$1267*$I$1267,0)</f>
        <v>0</v>
      </c>
      <c r="Q1267" s="156">
        <f t="shared" si="372"/>
        <v>0</v>
      </c>
      <c r="R1267" s="156">
        <f t="shared" si="372"/>
        <v>0</v>
      </c>
      <c r="S1267" s="156">
        <f t="shared" si="372"/>
        <v>0</v>
      </c>
      <c r="T1267" s="156">
        <f t="shared" si="372"/>
        <v>0</v>
      </c>
      <c r="U1267" s="156">
        <f t="shared" si="372"/>
        <v>0</v>
      </c>
      <c r="V1267" s="156">
        <f t="shared" si="372"/>
        <v>0</v>
      </c>
      <c r="W1267" s="156">
        <f t="shared" si="372"/>
        <v>0</v>
      </c>
      <c r="X1267" s="156">
        <f t="shared" si="372"/>
        <v>0</v>
      </c>
      <c r="Y1267" s="156">
        <f t="shared" si="372"/>
        <v>0</v>
      </c>
      <c r="Z1267" s="156">
        <f t="shared" si="372"/>
        <v>0</v>
      </c>
      <c r="AA1267" s="156">
        <f t="shared" si="372"/>
        <v>0</v>
      </c>
      <c r="AB1267" s="156">
        <f t="shared" si="372"/>
        <v>0</v>
      </c>
      <c r="AC1267" s="156">
        <f t="shared" si="372"/>
        <v>0</v>
      </c>
      <c r="AD1267" s="156">
        <f t="shared" si="372"/>
        <v>0</v>
      </c>
      <c r="AE1267" s="156">
        <f t="shared" si="372"/>
        <v>0</v>
      </c>
      <c r="AF1267" s="156">
        <f t="shared" si="372"/>
        <v>0</v>
      </c>
      <c r="AG1267" s="156">
        <f t="shared" si="372"/>
        <v>0</v>
      </c>
      <c r="AH1267" s="156">
        <f t="shared" si="372"/>
        <v>0</v>
      </c>
      <c r="AI1267" s="156">
        <f t="shared" si="372"/>
        <v>0</v>
      </c>
      <c r="AJ1267" s="156">
        <f>SUM(P1267:AI1267)</f>
        <v>0</v>
      </c>
      <c r="AK1267" s="183">
        <f>IF((AJ1267-AJ1266)&lt;0,0,(AJ1267-AJ1266))</f>
        <v>0</v>
      </c>
      <c r="AL1267" s="183"/>
      <c r="AM1267" s="183"/>
      <c r="AN1267" s="183"/>
      <c r="AO1267" s="183"/>
    </row>
    <row r="1268" spans="1:41" ht="13.15" customHeight="1" thickBot="1"/>
    <row r="1269" spans="1:41" ht="14.45" thickBot="1">
      <c r="A1269" s="640" t="s">
        <v>545</v>
      </c>
      <c r="B1269" s="641"/>
      <c r="C1269" s="641"/>
      <c r="D1269" s="641"/>
      <c r="E1269" s="641"/>
      <c r="F1269" s="641"/>
      <c r="G1269" s="641"/>
      <c r="H1269" s="641"/>
      <c r="I1269" s="641"/>
      <c r="J1269" s="641"/>
      <c r="K1269" s="641"/>
      <c r="L1269" s="641"/>
      <c r="M1269" s="641"/>
      <c r="N1269" s="642"/>
    </row>
    <row r="1270" spans="1:41" ht="15">
      <c r="A1270" s="164" t="s">
        <v>351</v>
      </c>
      <c r="B1270" s="450">
        <v>14</v>
      </c>
      <c r="C1270" s="165"/>
      <c r="D1270" s="662" t="s">
        <v>272</v>
      </c>
      <c r="E1270" s="663"/>
      <c r="F1270" s="649"/>
      <c r="G1270" s="650"/>
      <c r="H1270" s="650"/>
      <c r="I1270" s="650"/>
      <c r="J1270" s="650"/>
      <c r="K1270" s="650"/>
      <c r="L1270" s="650"/>
      <c r="M1270" s="650"/>
      <c r="N1270" s="651"/>
    </row>
    <row r="1271" spans="1:41" ht="15.6" thickBot="1">
      <c r="A1271" s="163" t="s">
        <v>353</v>
      </c>
      <c r="B1271" s="451">
        <v>2004</v>
      </c>
      <c r="C1271" s="162"/>
      <c r="D1271" s="664"/>
      <c r="E1271" s="665"/>
      <c r="F1271" s="652"/>
      <c r="G1271" s="653"/>
      <c r="H1271" s="653"/>
      <c r="I1271" s="653"/>
      <c r="J1271" s="653"/>
      <c r="K1271" s="653"/>
      <c r="L1271" s="653"/>
      <c r="M1271" s="653"/>
      <c r="N1271" s="654"/>
    </row>
    <row r="1272" spans="1:41" ht="15.6" thickBot="1">
      <c r="A1272" s="171" t="s">
        <v>355</v>
      </c>
      <c r="B1272" s="172">
        <f>IF(B1270-((YEAR(I1))-B1271)&gt;0,(B1270-((YEAR(I1))-B1271)),0)</f>
        <v>8</v>
      </c>
      <c r="C1272" s="173"/>
      <c r="D1272" s="666"/>
      <c r="E1272" s="667"/>
      <c r="F1272" s="643"/>
      <c r="G1272" s="644"/>
      <c r="H1272" s="644"/>
      <c r="I1272" s="644"/>
      <c r="J1272" s="644"/>
      <c r="K1272" s="644"/>
      <c r="L1272" s="644"/>
      <c r="M1272" s="644"/>
      <c r="N1272" s="645"/>
      <c r="O1272" s="640" t="str">
        <f>A1269</f>
        <v>Interior-Other 5 (Specify)</v>
      </c>
      <c r="P1272" s="641"/>
      <c r="Q1272" s="641"/>
      <c r="R1272" s="641"/>
      <c r="S1272" s="641"/>
      <c r="T1272" s="641"/>
      <c r="U1272" s="641"/>
      <c r="V1272" s="641"/>
      <c r="W1272" s="641"/>
      <c r="X1272" s="641"/>
      <c r="Y1272" s="642"/>
      <c r="Z1272" s="640" t="str">
        <f>A1269</f>
        <v>Interior-Other 5 (Specify)</v>
      </c>
      <c r="AA1272" s="641"/>
      <c r="AB1272" s="641"/>
      <c r="AC1272" s="641"/>
      <c r="AD1272" s="641"/>
      <c r="AE1272" s="641"/>
      <c r="AF1272" s="641"/>
      <c r="AG1272" s="641"/>
      <c r="AH1272" s="641"/>
      <c r="AI1272" s="641"/>
      <c r="AJ1272" s="642"/>
    </row>
    <row r="1273" spans="1:41">
      <c r="A1273" s="646" t="s">
        <v>357</v>
      </c>
      <c r="B1273" s="647"/>
      <c r="C1273" s="647"/>
      <c r="D1273" s="636"/>
      <c r="E1273" s="636"/>
      <c r="F1273" s="636"/>
      <c r="G1273" s="636" t="s">
        <v>358</v>
      </c>
      <c r="H1273" s="636" t="s">
        <v>359</v>
      </c>
      <c r="I1273" s="636" t="s">
        <v>360</v>
      </c>
      <c r="J1273" s="636" t="s">
        <v>361</v>
      </c>
      <c r="K1273" s="636" t="s">
        <v>362</v>
      </c>
      <c r="L1273" s="636" t="s">
        <v>363</v>
      </c>
      <c r="M1273" s="636" t="s">
        <v>364</v>
      </c>
      <c r="N1273" s="638" t="s">
        <v>365</v>
      </c>
      <c r="O1273" s="672" t="s">
        <v>366</v>
      </c>
      <c r="P1273" s="167" t="s">
        <v>367</v>
      </c>
      <c r="Q1273" s="167" t="s">
        <v>368</v>
      </c>
      <c r="R1273" s="167" t="s">
        <v>369</v>
      </c>
      <c r="S1273" s="167" t="s">
        <v>370</v>
      </c>
      <c r="T1273" s="167" t="s">
        <v>371</v>
      </c>
      <c r="U1273" s="167" t="s">
        <v>372</v>
      </c>
      <c r="V1273" s="167" t="s">
        <v>373</v>
      </c>
      <c r="W1273" s="167" t="s">
        <v>374</v>
      </c>
      <c r="X1273" s="167" t="s">
        <v>375</v>
      </c>
      <c r="Y1273" s="168" t="s">
        <v>376</v>
      </c>
      <c r="Z1273" s="178" t="s">
        <v>377</v>
      </c>
      <c r="AA1273" s="179" t="s">
        <v>378</v>
      </c>
      <c r="AB1273" s="179" t="s">
        <v>379</v>
      </c>
      <c r="AC1273" s="179" t="s">
        <v>380</v>
      </c>
      <c r="AD1273" s="179" t="s">
        <v>381</v>
      </c>
      <c r="AE1273" s="179" t="s">
        <v>382</v>
      </c>
      <c r="AF1273" s="179" t="s">
        <v>383</v>
      </c>
      <c r="AG1273" s="179" t="s">
        <v>384</v>
      </c>
      <c r="AH1273" s="179" t="s">
        <v>385</v>
      </c>
      <c r="AI1273" s="180" t="s">
        <v>386</v>
      </c>
      <c r="AJ1273" s="674" t="s">
        <v>387</v>
      </c>
    </row>
    <row r="1274" spans="1:41">
      <c r="A1274" s="648"/>
      <c r="B1274" s="637"/>
      <c r="C1274" s="637"/>
      <c r="D1274" s="637"/>
      <c r="E1274" s="637"/>
      <c r="F1274" s="637"/>
      <c r="G1274" s="637"/>
      <c r="H1274" s="637"/>
      <c r="I1274" s="637"/>
      <c r="J1274" s="637"/>
      <c r="K1274" s="637"/>
      <c r="L1274" s="637"/>
      <c r="M1274" s="637"/>
      <c r="N1274" s="639"/>
      <c r="O1274" s="673"/>
      <c r="P1274" s="166">
        <f>YEAR($I$1)+1</f>
        <v>2011</v>
      </c>
      <c r="Q1274" s="166">
        <f>YEAR($I$1)+2</f>
        <v>2012</v>
      </c>
      <c r="R1274" s="166">
        <f>YEAR($I$1)+3</f>
        <v>2013</v>
      </c>
      <c r="S1274" s="166">
        <f>YEAR($I$1)+4</f>
        <v>2014</v>
      </c>
      <c r="T1274" s="166">
        <f>YEAR($I$1)+5</f>
        <v>2015</v>
      </c>
      <c r="U1274" s="166">
        <f>YEAR($I$1)+6</f>
        <v>2016</v>
      </c>
      <c r="V1274" s="166">
        <f>YEAR($I$1)+7</f>
        <v>2017</v>
      </c>
      <c r="W1274" s="166">
        <f>YEAR($I$1)+8</f>
        <v>2018</v>
      </c>
      <c r="X1274" s="166">
        <f>YEAR($I$1)+9</f>
        <v>2019</v>
      </c>
      <c r="Y1274" s="169">
        <f>YEAR($I$1)+10</f>
        <v>2020</v>
      </c>
      <c r="Z1274" s="174">
        <f>YEAR($I$1)+11</f>
        <v>2021</v>
      </c>
      <c r="AA1274" s="166">
        <f>YEAR($I$1)+12</f>
        <v>2022</v>
      </c>
      <c r="AB1274" s="166">
        <f>YEAR($I$1)+13</f>
        <v>2023</v>
      </c>
      <c r="AC1274" s="166">
        <f>YEAR($I$1)+14</f>
        <v>2024</v>
      </c>
      <c r="AD1274" s="166">
        <f>YEAR($I$1)+15</f>
        <v>2025</v>
      </c>
      <c r="AE1274" s="166">
        <f>YEAR($I$1)+16</f>
        <v>2026</v>
      </c>
      <c r="AF1274" s="166">
        <f>YEAR($I$1)+17</f>
        <v>2027</v>
      </c>
      <c r="AG1274" s="166">
        <f>YEAR($I$1)+18</f>
        <v>2028</v>
      </c>
      <c r="AH1274" s="166">
        <f>YEAR($I$1)+19</f>
        <v>2029</v>
      </c>
      <c r="AI1274" s="175">
        <f>YEAR($I$1)+20</f>
        <v>2030</v>
      </c>
      <c r="AJ1274" s="675"/>
    </row>
    <row r="1275" spans="1:41" hidden="1">
      <c r="A1275" s="623" t="str">
        <f>"Existing "&amp;A1269</f>
        <v>Existing Interior-Other 5 (Specify)</v>
      </c>
      <c r="B1275" s="624"/>
      <c r="C1275" s="624"/>
      <c r="D1275" s="624"/>
      <c r="E1275" s="624"/>
      <c r="F1275" s="624"/>
      <c r="G1275" s="170"/>
      <c r="H1275" s="154"/>
      <c r="I1275" s="155">
        <v>0</v>
      </c>
      <c r="J1275" s="156">
        <f>G1275*I1275</f>
        <v>0</v>
      </c>
      <c r="K1275" s="625" t="s">
        <v>390</v>
      </c>
      <c r="L1275" s="626"/>
      <c r="M1275" s="659" t="str">
        <f>IF(OR(ISERROR(B1271+B1270*(1-(Controls!$B$28))),(B1271+B1270*(1-(Controls!$B$28)))=0),"",IF((B1271+B1270*(1-(Controls!$B$28)))&lt;=StartInput!$F$25,"Replace","Evaluate"))</f>
        <v>Evaluate</v>
      </c>
      <c r="N1275" s="631" t="s">
        <v>205</v>
      </c>
      <c r="O1275" s="159">
        <f>IF($B$1272=0,J1275,0)</f>
        <v>0</v>
      </c>
      <c r="P1275" s="156">
        <f t="shared" ref="P1275:AI1275" si="373">IF(OR(($B$1272+YEAR($I$1))=P1274,($B$1270+$B$1272+YEAR($I$1))=P1274,($B$1270*2+$B$1272+YEAR($I$1))=P1274,($B$1270*3+$B$1272+YEAR($I$1))=P1274,($B$1270*4+$B$1272+YEAR($I$1))=P1274,($B$1270*5+$B$1272+YEAR($I$1))=P1274),$G$1275*$I$1275,0)</f>
        <v>0</v>
      </c>
      <c r="Q1275" s="156">
        <f t="shared" si="373"/>
        <v>0</v>
      </c>
      <c r="R1275" s="156">
        <f t="shared" si="373"/>
        <v>0</v>
      </c>
      <c r="S1275" s="156">
        <f t="shared" si="373"/>
        <v>0</v>
      </c>
      <c r="T1275" s="156">
        <f t="shared" si="373"/>
        <v>0</v>
      </c>
      <c r="U1275" s="156">
        <f t="shared" si="373"/>
        <v>0</v>
      </c>
      <c r="V1275" s="156">
        <f t="shared" si="373"/>
        <v>0</v>
      </c>
      <c r="W1275" s="156">
        <f t="shared" si="373"/>
        <v>0</v>
      </c>
      <c r="X1275" s="156">
        <f t="shared" si="373"/>
        <v>0</v>
      </c>
      <c r="Y1275" s="156">
        <f t="shared" si="373"/>
        <v>0</v>
      </c>
      <c r="Z1275" s="156">
        <f t="shared" si="373"/>
        <v>0</v>
      </c>
      <c r="AA1275" s="156">
        <f t="shared" si="373"/>
        <v>0</v>
      </c>
      <c r="AB1275" s="156">
        <f t="shared" si="373"/>
        <v>0</v>
      </c>
      <c r="AC1275" s="156">
        <f t="shared" si="373"/>
        <v>0</v>
      </c>
      <c r="AD1275" s="156">
        <f t="shared" si="373"/>
        <v>0</v>
      </c>
      <c r="AE1275" s="156">
        <f t="shared" si="373"/>
        <v>0</v>
      </c>
      <c r="AF1275" s="156">
        <f t="shared" si="373"/>
        <v>0</v>
      </c>
      <c r="AG1275" s="156">
        <f t="shared" si="373"/>
        <v>0</v>
      </c>
      <c r="AH1275" s="156">
        <f t="shared" si="373"/>
        <v>0</v>
      </c>
      <c r="AI1275" s="156">
        <f t="shared" si="373"/>
        <v>0</v>
      </c>
      <c r="AJ1275" s="156">
        <f>SUM(P1275:AI1275)</f>
        <v>0</v>
      </c>
    </row>
    <row r="1276" spans="1:41">
      <c r="A1276" s="623" t="str">
        <f>"Standard "&amp;A1269</f>
        <v>Standard Interior-Other 5 (Specify)</v>
      </c>
      <c r="B1276" s="624"/>
      <c r="C1276" s="624"/>
      <c r="D1276" s="624"/>
      <c r="E1276" s="624"/>
      <c r="F1276" s="624"/>
      <c r="G1276" s="452">
        <v>0</v>
      </c>
      <c r="H1276" s="459"/>
      <c r="I1276" s="454">
        <v>0</v>
      </c>
      <c r="J1276" s="156">
        <f>G1276*I1276</f>
        <v>0</v>
      </c>
      <c r="K1276" s="627"/>
      <c r="L1276" s="628"/>
      <c r="M1276" s="660"/>
      <c r="N1276" s="632"/>
      <c r="O1276" s="159">
        <f>IF($B$1272=0,J1276,0)</f>
        <v>0</v>
      </c>
      <c r="P1276" s="156">
        <f t="shared" ref="P1276:AI1276" si="374">IF(OR(($B$1272+YEAR($I$1))=P1274,($B$1270+$B$1272+YEAR($I$1))=P1274,($B$1270*2+$B$1272+YEAR($I$1))=P1274,($B$1270*3+$B$1272+YEAR($I$1))=P1274,($B$1270*4+$B$1272+YEAR($I$1))=P1274,($B$1270*5+$B$1272+YEAR($I$1))=P1274),$G$1276*$I$1276,0)</f>
        <v>0</v>
      </c>
      <c r="Q1276" s="156">
        <f t="shared" si="374"/>
        <v>0</v>
      </c>
      <c r="R1276" s="156">
        <f t="shared" si="374"/>
        <v>0</v>
      </c>
      <c r="S1276" s="156">
        <f t="shared" si="374"/>
        <v>0</v>
      </c>
      <c r="T1276" s="156">
        <f t="shared" si="374"/>
        <v>0</v>
      </c>
      <c r="U1276" s="156">
        <f t="shared" si="374"/>
        <v>0</v>
      </c>
      <c r="V1276" s="156">
        <f t="shared" si="374"/>
        <v>0</v>
      </c>
      <c r="W1276" s="156">
        <f t="shared" si="374"/>
        <v>0</v>
      </c>
      <c r="X1276" s="156">
        <f t="shared" si="374"/>
        <v>0</v>
      </c>
      <c r="Y1276" s="156">
        <f t="shared" si="374"/>
        <v>0</v>
      </c>
      <c r="Z1276" s="156">
        <f t="shared" si="374"/>
        <v>0</v>
      </c>
      <c r="AA1276" s="156">
        <f t="shared" si="374"/>
        <v>0</v>
      </c>
      <c r="AB1276" s="156">
        <f t="shared" si="374"/>
        <v>0</v>
      </c>
      <c r="AC1276" s="156">
        <f t="shared" si="374"/>
        <v>0</v>
      </c>
      <c r="AD1276" s="156">
        <f t="shared" si="374"/>
        <v>0</v>
      </c>
      <c r="AE1276" s="156">
        <f t="shared" si="374"/>
        <v>0</v>
      </c>
      <c r="AF1276" s="156">
        <f t="shared" si="374"/>
        <v>0</v>
      </c>
      <c r="AG1276" s="156">
        <f t="shared" si="374"/>
        <v>0</v>
      </c>
      <c r="AH1276" s="156">
        <f t="shared" si="374"/>
        <v>0</v>
      </c>
      <c r="AI1276" s="156">
        <f t="shared" si="374"/>
        <v>0</v>
      </c>
      <c r="AJ1276" s="156">
        <f>SUM(P1276:AI1276)</f>
        <v>0</v>
      </c>
      <c r="AK1276" s="148" t="s">
        <v>391</v>
      </c>
    </row>
    <row r="1277" spans="1:41" ht="14.45" thickBot="1">
      <c r="A1277" s="634" t="str">
        <f>"Green Replacement "&amp;A1269</f>
        <v>Green Replacement Interior-Other 5 (Specify)</v>
      </c>
      <c r="B1277" s="635"/>
      <c r="C1277" s="635"/>
      <c r="D1277" s="635"/>
      <c r="E1277" s="635"/>
      <c r="F1277" s="635"/>
      <c r="G1277" s="202">
        <f>G1276</f>
        <v>0</v>
      </c>
      <c r="H1277" s="204">
        <f>H1276</f>
        <v>0</v>
      </c>
      <c r="I1277" s="455">
        <v>0</v>
      </c>
      <c r="J1277" s="161">
        <f>G1277*I1277</f>
        <v>0</v>
      </c>
      <c r="K1277" s="629"/>
      <c r="L1277" s="630"/>
      <c r="M1277" s="661"/>
      <c r="N1277" s="633"/>
      <c r="O1277" s="159">
        <f>IF($B$1272=0,J1277,0)</f>
        <v>0</v>
      </c>
      <c r="P1277" s="156">
        <f t="shared" ref="P1277:AI1277" si="375">IF(OR(($B$1272+YEAR($I$1))=P1274,($B$1270+$B$1272+YEAR($I$1))=P1274,($B$1270*2+$B$1272+YEAR($I$1))=P1274,($B$1270*3+$B$1272+YEAR($I$1))=P1274,($B$1270*4+$B$1272+YEAR($I$1))=P1274,($B$1270*5+$B$1272+YEAR($I$1))=P1274),$G$1277*$I$1277,0)</f>
        <v>0</v>
      </c>
      <c r="Q1277" s="156">
        <f t="shared" si="375"/>
        <v>0</v>
      </c>
      <c r="R1277" s="156">
        <f t="shared" si="375"/>
        <v>0</v>
      </c>
      <c r="S1277" s="156">
        <f t="shared" si="375"/>
        <v>0</v>
      </c>
      <c r="T1277" s="156">
        <f t="shared" si="375"/>
        <v>0</v>
      </c>
      <c r="U1277" s="156">
        <f t="shared" si="375"/>
        <v>0</v>
      </c>
      <c r="V1277" s="156">
        <f t="shared" si="375"/>
        <v>0</v>
      </c>
      <c r="W1277" s="156">
        <f t="shared" si="375"/>
        <v>0</v>
      </c>
      <c r="X1277" s="156">
        <f t="shared" si="375"/>
        <v>0</v>
      </c>
      <c r="Y1277" s="156">
        <f t="shared" si="375"/>
        <v>0</v>
      </c>
      <c r="Z1277" s="156">
        <f t="shared" si="375"/>
        <v>0</v>
      </c>
      <c r="AA1277" s="156">
        <f t="shared" si="375"/>
        <v>0</v>
      </c>
      <c r="AB1277" s="156">
        <f t="shared" si="375"/>
        <v>0</v>
      </c>
      <c r="AC1277" s="156">
        <f t="shared" si="375"/>
        <v>0</v>
      </c>
      <c r="AD1277" s="156">
        <f t="shared" si="375"/>
        <v>0</v>
      </c>
      <c r="AE1277" s="156">
        <f t="shared" si="375"/>
        <v>0</v>
      </c>
      <c r="AF1277" s="156">
        <f t="shared" si="375"/>
        <v>0</v>
      </c>
      <c r="AG1277" s="156">
        <f t="shared" si="375"/>
        <v>0</v>
      </c>
      <c r="AH1277" s="156">
        <f t="shared" si="375"/>
        <v>0</v>
      </c>
      <c r="AI1277" s="156">
        <f t="shared" si="375"/>
        <v>0</v>
      </c>
      <c r="AJ1277" s="156">
        <f>SUM(P1277:AI1277)</f>
        <v>0</v>
      </c>
      <c r="AK1277" s="183">
        <f>IF((AJ1277-AJ1276)&lt;0,0,(AJ1277-AJ1276))</f>
        <v>0</v>
      </c>
      <c r="AL1277" s="183"/>
      <c r="AM1277" s="183"/>
      <c r="AN1277" s="183"/>
      <c r="AO1277" s="183"/>
    </row>
    <row r="1278" spans="1:41" ht="13.15" customHeight="1" thickBot="1"/>
    <row r="1279" spans="1:41" ht="14.45" thickBot="1">
      <c r="A1279" s="640" t="s">
        <v>546</v>
      </c>
      <c r="B1279" s="641"/>
      <c r="C1279" s="641"/>
      <c r="D1279" s="641"/>
      <c r="E1279" s="641"/>
      <c r="F1279" s="641"/>
      <c r="G1279" s="641"/>
      <c r="H1279" s="641"/>
      <c r="I1279" s="641"/>
      <c r="J1279" s="641"/>
      <c r="K1279" s="641"/>
      <c r="L1279" s="641"/>
      <c r="M1279" s="641"/>
      <c r="N1279" s="642"/>
    </row>
    <row r="1280" spans="1:41" ht="15">
      <c r="A1280" s="164" t="s">
        <v>351</v>
      </c>
      <c r="B1280" s="450">
        <v>15</v>
      </c>
      <c r="C1280" s="165"/>
      <c r="D1280" s="662" t="s">
        <v>272</v>
      </c>
      <c r="E1280" s="663"/>
      <c r="F1280" s="649"/>
      <c r="G1280" s="650"/>
      <c r="H1280" s="650"/>
      <c r="I1280" s="650"/>
      <c r="J1280" s="650"/>
      <c r="K1280" s="650"/>
      <c r="L1280" s="650"/>
      <c r="M1280" s="650"/>
      <c r="N1280" s="651"/>
    </row>
    <row r="1281" spans="1:41" ht="15.6" thickBot="1">
      <c r="A1281" s="163" t="s">
        <v>353</v>
      </c>
      <c r="B1281" s="451">
        <v>2004</v>
      </c>
      <c r="C1281" s="162"/>
      <c r="D1281" s="664"/>
      <c r="E1281" s="665"/>
      <c r="F1281" s="652"/>
      <c r="G1281" s="653"/>
      <c r="H1281" s="653"/>
      <c r="I1281" s="653"/>
      <c r="J1281" s="653"/>
      <c r="K1281" s="653"/>
      <c r="L1281" s="653"/>
      <c r="M1281" s="653"/>
      <c r="N1281" s="654"/>
    </row>
    <row r="1282" spans="1:41" ht="15.6" thickBot="1">
      <c r="A1282" s="171" t="s">
        <v>355</v>
      </c>
      <c r="B1282" s="172">
        <f>IF(B1280-((YEAR(I1))-B1281)&gt;0,(B1280-((YEAR(I1))-B1281)),0)</f>
        <v>9</v>
      </c>
      <c r="C1282" s="173"/>
      <c r="D1282" s="666"/>
      <c r="E1282" s="667"/>
      <c r="F1282" s="643"/>
      <c r="G1282" s="644"/>
      <c r="H1282" s="644"/>
      <c r="I1282" s="644"/>
      <c r="J1282" s="644"/>
      <c r="K1282" s="644"/>
      <c r="L1282" s="644"/>
      <c r="M1282" s="644"/>
      <c r="N1282" s="645"/>
      <c r="O1282" s="640" t="str">
        <f>A1279</f>
        <v>Interior-Other 6 (Specify)</v>
      </c>
      <c r="P1282" s="641"/>
      <c r="Q1282" s="641"/>
      <c r="R1282" s="641"/>
      <c r="S1282" s="641"/>
      <c r="T1282" s="641"/>
      <c r="U1282" s="641"/>
      <c r="V1282" s="641"/>
      <c r="W1282" s="641"/>
      <c r="X1282" s="641"/>
      <c r="Y1282" s="642"/>
      <c r="Z1282" s="640" t="str">
        <f>A1279</f>
        <v>Interior-Other 6 (Specify)</v>
      </c>
      <c r="AA1282" s="641"/>
      <c r="AB1282" s="641"/>
      <c r="AC1282" s="641"/>
      <c r="AD1282" s="641"/>
      <c r="AE1282" s="641"/>
      <c r="AF1282" s="641"/>
      <c r="AG1282" s="641"/>
      <c r="AH1282" s="641"/>
      <c r="AI1282" s="641"/>
      <c r="AJ1282" s="642"/>
    </row>
    <row r="1283" spans="1:41">
      <c r="A1283" s="646" t="s">
        <v>357</v>
      </c>
      <c r="B1283" s="647"/>
      <c r="C1283" s="647"/>
      <c r="D1283" s="636"/>
      <c r="E1283" s="636"/>
      <c r="F1283" s="636"/>
      <c r="G1283" s="636" t="s">
        <v>358</v>
      </c>
      <c r="H1283" s="636" t="s">
        <v>359</v>
      </c>
      <c r="I1283" s="636" t="s">
        <v>360</v>
      </c>
      <c r="J1283" s="636" t="s">
        <v>361</v>
      </c>
      <c r="K1283" s="636" t="s">
        <v>362</v>
      </c>
      <c r="L1283" s="636" t="s">
        <v>363</v>
      </c>
      <c r="M1283" s="636" t="s">
        <v>364</v>
      </c>
      <c r="N1283" s="638" t="s">
        <v>365</v>
      </c>
      <c r="O1283" s="672" t="s">
        <v>366</v>
      </c>
      <c r="P1283" s="167" t="s">
        <v>367</v>
      </c>
      <c r="Q1283" s="167" t="s">
        <v>368</v>
      </c>
      <c r="R1283" s="167" t="s">
        <v>369</v>
      </c>
      <c r="S1283" s="167" t="s">
        <v>370</v>
      </c>
      <c r="T1283" s="167" t="s">
        <v>371</v>
      </c>
      <c r="U1283" s="167" t="s">
        <v>372</v>
      </c>
      <c r="V1283" s="167" t="s">
        <v>373</v>
      </c>
      <c r="W1283" s="167" t="s">
        <v>374</v>
      </c>
      <c r="X1283" s="167" t="s">
        <v>375</v>
      </c>
      <c r="Y1283" s="168" t="s">
        <v>376</v>
      </c>
      <c r="Z1283" s="178" t="s">
        <v>377</v>
      </c>
      <c r="AA1283" s="179" t="s">
        <v>378</v>
      </c>
      <c r="AB1283" s="179" t="s">
        <v>379</v>
      </c>
      <c r="AC1283" s="179" t="s">
        <v>380</v>
      </c>
      <c r="AD1283" s="179" t="s">
        <v>381</v>
      </c>
      <c r="AE1283" s="179" t="s">
        <v>382</v>
      </c>
      <c r="AF1283" s="179" t="s">
        <v>383</v>
      </c>
      <c r="AG1283" s="179" t="s">
        <v>384</v>
      </c>
      <c r="AH1283" s="179" t="s">
        <v>385</v>
      </c>
      <c r="AI1283" s="180" t="s">
        <v>386</v>
      </c>
      <c r="AJ1283" s="674" t="s">
        <v>387</v>
      </c>
    </row>
    <row r="1284" spans="1:41">
      <c r="A1284" s="648"/>
      <c r="B1284" s="637"/>
      <c r="C1284" s="637"/>
      <c r="D1284" s="637"/>
      <c r="E1284" s="637"/>
      <c r="F1284" s="637"/>
      <c r="G1284" s="637"/>
      <c r="H1284" s="637"/>
      <c r="I1284" s="637"/>
      <c r="J1284" s="637"/>
      <c r="K1284" s="637"/>
      <c r="L1284" s="637"/>
      <c r="M1284" s="637"/>
      <c r="N1284" s="639"/>
      <c r="O1284" s="673"/>
      <c r="P1284" s="166">
        <f>YEAR($I$1)+1</f>
        <v>2011</v>
      </c>
      <c r="Q1284" s="166">
        <f>YEAR($I$1)+2</f>
        <v>2012</v>
      </c>
      <c r="R1284" s="166">
        <f>YEAR($I$1)+3</f>
        <v>2013</v>
      </c>
      <c r="S1284" s="166">
        <f>YEAR($I$1)+4</f>
        <v>2014</v>
      </c>
      <c r="T1284" s="166">
        <f>YEAR($I$1)+5</f>
        <v>2015</v>
      </c>
      <c r="U1284" s="166">
        <f>YEAR($I$1)+6</f>
        <v>2016</v>
      </c>
      <c r="V1284" s="166">
        <f>YEAR($I$1)+7</f>
        <v>2017</v>
      </c>
      <c r="W1284" s="166">
        <f>YEAR($I$1)+8</f>
        <v>2018</v>
      </c>
      <c r="X1284" s="166">
        <f>YEAR($I$1)+9</f>
        <v>2019</v>
      </c>
      <c r="Y1284" s="169">
        <f>YEAR($I$1)+10</f>
        <v>2020</v>
      </c>
      <c r="Z1284" s="174">
        <f>YEAR($I$1)+11</f>
        <v>2021</v>
      </c>
      <c r="AA1284" s="166">
        <f>YEAR($I$1)+12</f>
        <v>2022</v>
      </c>
      <c r="AB1284" s="166">
        <f>YEAR($I$1)+13</f>
        <v>2023</v>
      </c>
      <c r="AC1284" s="166">
        <f>YEAR($I$1)+14</f>
        <v>2024</v>
      </c>
      <c r="AD1284" s="166">
        <f>YEAR($I$1)+15</f>
        <v>2025</v>
      </c>
      <c r="AE1284" s="166">
        <f>YEAR($I$1)+16</f>
        <v>2026</v>
      </c>
      <c r="AF1284" s="166">
        <f>YEAR($I$1)+17</f>
        <v>2027</v>
      </c>
      <c r="AG1284" s="166">
        <f>YEAR($I$1)+18</f>
        <v>2028</v>
      </c>
      <c r="AH1284" s="166">
        <f>YEAR($I$1)+19</f>
        <v>2029</v>
      </c>
      <c r="AI1284" s="175">
        <f>YEAR($I$1)+20</f>
        <v>2030</v>
      </c>
      <c r="AJ1284" s="675"/>
    </row>
    <row r="1285" spans="1:41" hidden="1">
      <c r="A1285" s="623" t="str">
        <f>"Existing "&amp;A1279</f>
        <v>Existing Interior-Other 6 (Specify)</v>
      </c>
      <c r="B1285" s="624"/>
      <c r="C1285" s="624"/>
      <c r="D1285" s="624"/>
      <c r="E1285" s="624"/>
      <c r="F1285" s="624"/>
      <c r="G1285" s="170"/>
      <c r="H1285" s="154"/>
      <c r="I1285" s="155">
        <v>0</v>
      </c>
      <c r="J1285" s="156">
        <f>G1285*I1285</f>
        <v>0</v>
      </c>
      <c r="K1285" s="625" t="s">
        <v>390</v>
      </c>
      <c r="L1285" s="626"/>
      <c r="M1285" s="659" t="str">
        <f>IF(OR(ISERROR(B1281+B1280*(1-(Controls!$B$28))),(B1281+B1280*(1-(Controls!$B$28)))=0),"",IF((B1281+B1280*(1-(Controls!$B$28)))&lt;=StartInput!$F$25,"Replace","Evaluate"))</f>
        <v>Evaluate</v>
      </c>
      <c r="N1285" s="631" t="s">
        <v>205</v>
      </c>
      <c r="O1285" s="159">
        <f>IF($B$1282=0,J1285,0)</f>
        <v>0</v>
      </c>
      <c r="P1285" s="156">
        <f t="shared" ref="P1285:AI1285" si="376">IF(OR(($B$1282+YEAR($I$1))=P1284,($B$1280+$B$1282+YEAR($I$1))=P1284,($B$1280*2+$B$1282+YEAR($I$1))=P1284,($B$1280*3+$B$1282+YEAR($I$1))=P1284,($B$1280*4+$B$1282+YEAR($I$1))=P1284,($B$1280*5+$B$1282+YEAR($I$1))=P1284),$G$1285*$I$1285,0)</f>
        <v>0</v>
      </c>
      <c r="Q1285" s="156">
        <f t="shared" si="376"/>
        <v>0</v>
      </c>
      <c r="R1285" s="156">
        <f t="shared" si="376"/>
        <v>0</v>
      </c>
      <c r="S1285" s="156">
        <f t="shared" si="376"/>
        <v>0</v>
      </c>
      <c r="T1285" s="156">
        <f t="shared" si="376"/>
        <v>0</v>
      </c>
      <c r="U1285" s="156">
        <f t="shared" si="376"/>
        <v>0</v>
      </c>
      <c r="V1285" s="156">
        <f t="shared" si="376"/>
        <v>0</v>
      </c>
      <c r="W1285" s="156">
        <f t="shared" si="376"/>
        <v>0</v>
      </c>
      <c r="X1285" s="156">
        <f t="shared" si="376"/>
        <v>0</v>
      </c>
      <c r="Y1285" s="156">
        <f t="shared" si="376"/>
        <v>0</v>
      </c>
      <c r="Z1285" s="156">
        <f t="shared" si="376"/>
        <v>0</v>
      </c>
      <c r="AA1285" s="156">
        <f t="shared" si="376"/>
        <v>0</v>
      </c>
      <c r="AB1285" s="156">
        <f t="shared" si="376"/>
        <v>0</v>
      </c>
      <c r="AC1285" s="156">
        <f t="shared" si="376"/>
        <v>0</v>
      </c>
      <c r="AD1285" s="156">
        <f t="shared" si="376"/>
        <v>0</v>
      </c>
      <c r="AE1285" s="156">
        <f t="shared" si="376"/>
        <v>0</v>
      </c>
      <c r="AF1285" s="156">
        <f t="shared" si="376"/>
        <v>0</v>
      </c>
      <c r="AG1285" s="156">
        <f t="shared" si="376"/>
        <v>0</v>
      </c>
      <c r="AH1285" s="156">
        <f t="shared" si="376"/>
        <v>0</v>
      </c>
      <c r="AI1285" s="156">
        <f t="shared" si="376"/>
        <v>0</v>
      </c>
      <c r="AJ1285" s="156">
        <f>SUM(P1285:AI1285)</f>
        <v>0</v>
      </c>
    </row>
    <row r="1286" spans="1:41">
      <c r="A1286" s="623" t="str">
        <f>"Standard "&amp;A1279</f>
        <v>Standard Interior-Other 6 (Specify)</v>
      </c>
      <c r="B1286" s="624"/>
      <c r="C1286" s="624"/>
      <c r="D1286" s="624"/>
      <c r="E1286" s="624"/>
      <c r="F1286" s="624"/>
      <c r="G1286" s="452">
        <v>0</v>
      </c>
      <c r="H1286" s="459"/>
      <c r="I1286" s="454">
        <v>0</v>
      </c>
      <c r="J1286" s="156">
        <f>G1286*I1286</f>
        <v>0</v>
      </c>
      <c r="K1286" s="627"/>
      <c r="L1286" s="628"/>
      <c r="M1286" s="660"/>
      <c r="N1286" s="632"/>
      <c r="O1286" s="159">
        <f>IF($B$1282=0,J1286,0)</f>
        <v>0</v>
      </c>
      <c r="P1286" s="156">
        <f t="shared" ref="P1286:AI1286" si="377">IF(OR(($B$1282+YEAR($I$1))=P1284,($B$1280+$B$1282+YEAR($I$1))=P1284,($B$1280*2+$B$1282+YEAR($I$1))=P1284,($B$1280*3+$B$1282+YEAR($I$1))=P1284,($B$1280*4+$B$1282+YEAR($I$1))=P1284,($B$1280*5+$B$1282+YEAR($I$1))=P1284),$G$1286*$I$1286,0)</f>
        <v>0</v>
      </c>
      <c r="Q1286" s="156">
        <f t="shared" si="377"/>
        <v>0</v>
      </c>
      <c r="R1286" s="156">
        <f t="shared" si="377"/>
        <v>0</v>
      </c>
      <c r="S1286" s="156">
        <f t="shared" si="377"/>
        <v>0</v>
      </c>
      <c r="T1286" s="156">
        <f t="shared" si="377"/>
        <v>0</v>
      </c>
      <c r="U1286" s="156">
        <f t="shared" si="377"/>
        <v>0</v>
      </c>
      <c r="V1286" s="156">
        <f t="shared" si="377"/>
        <v>0</v>
      </c>
      <c r="W1286" s="156">
        <f t="shared" si="377"/>
        <v>0</v>
      </c>
      <c r="X1286" s="156">
        <f t="shared" si="377"/>
        <v>0</v>
      </c>
      <c r="Y1286" s="156">
        <f t="shared" si="377"/>
        <v>0</v>
      </c>
      <c r="Z1286" s="156">
        <f t="shared" si="377"/>
        <v>0</v>
      </c>
      <c r="AA1286" s="156">
        <f t="shared" si="377"/>
        <v>0</v>
      </c>
      <c r="AB1286" s="156">
        <f t="shared" si="377"/>
        <v>0</v>
      </c>
      <c r="AC1286" s="156">
        <f t="shared" si="377"/>
        <v>0</v>
      </c>
      <c r="AD1286" s="156">
        <f t="shared" si="377"/>
        <v>0</v>
      </c>
      <c r="AE1286" s="156">
        <f t="shared" si="377"/>
        <v>0</v>
      </c>
      <c r="AF1286" s="156">
        <f t="shared" si="377"/>
        <v>0</v>
      </c>
      <c r="AG1286" s="156">
        <f t="shared" si="377"/>
        <v>0</v>
      </c>
      <c r="AH1286" s="156">
        <f t="shared" si="377"/>
        <v>0</v>
      </c>
      <c r="AI1286" s="156">
        <f t="shared" si="377"/>
        <v>0</v>
      </c>
      <c r="AJ1286" s="156">
        <f>SUM(P1286:AI1286)</f>
        <v>0</v>
      </c>
      <c r="AK1286" s="148" t="s">
        <v>391</v>
      </c>
    </row>
    <row r="1287" spans="1:41" ht="14.45" thickBot="1">
      <c r="A1287" s="634" t="str">
        <f>"Green Replacement "&amp;A1279</f>
        <v>Green Replacement Interior-Other 6 (Specify)</v>
      </c>
      <c r="B1287" s="635"/>
      <c r="C1287" s="635"/>
      <c r="D1287" s="635"/>
      <c r="E1287" s="635"/>
      <c r="F1287" s="635"/>
      <c r="G1287" s="202">
        <f>G1286</f>
        <v>0</v>
      </c>
      <c r="H1287" s="204">
        <f>H1286</f>
        <v>0</v>
      </c>
      <c r="I1287" s="455">
        <v>0</v>
      </c>
      <c r="J1287" s="161">
        <f>G1287*I1287</f>
        <v>0</v>
      </c>
      <c r="K1287" s="629"/>
      <c r="L1287" s="630"/>
      <c r="M1287" s="661"/>
      <c r="N1287" s="633"/>
      <c r="O1287" s="159">
        <f>IF($B$1282=0,J1287,0)</f>
        <v>0</v>
      </c>
      <c r="P1287" s="156">
        <f t="shared" ref="P1287:AI1287" si="378">IF(OR(($B$1282+YEAR($I$1))=P1284,($B$1280+$B$1282+YEAR($I$1))=P1284,($B$1280*2+$B$1282+YEAR($I$1))=P1284,($B$1280*3+$B$1282+YEAR($I$1))=P1284,($B$1280*4+$B$1282+YEAR($I$1))=P1284,($B$1280*5+$B$1282+YEAR($I$1))=P1284),$G$1287*$I$1287,0)</f>
        <v>0</v>
      </c>
      <c r="Q1287" s="156">
        <f t="shared" si="378"/>
        <v>0</v>
      </c>
      <c r="R1287" s="156">
        <f t="shared" si="378"/>
        <v>0</v>
      </c>
      <c r="S1287" s="156">
        <f t="shared" si="378"/>
        <v>0</v>
      </c>
      <c r="T1287" s="156">
        <f t="shared" si="378"/>
        <v>0</v>
      </c>
      <c r="U1287" s="156">
        <f t="shared" si="378"/>
        <v>0</v>
      </c>
      <c r="V1287" s="156">
        <f t="shared" si="378"/>
        <v>0</v>
      </c>
      <c r="W1287" s="156">
        <f t="shared" si="378"/>
        <v>0</v>
      </c>
      <c r="X1287" s="156">
        <f t="shared" si="378"/>
        <v>0</v>
      </c>
      <c r="Y1287" s="156">
        <f t="shared" si="378"/>
        <v>0</v>
      </c>
      <c r="Z1287" s="156">
        <f t="shared" si="378"/>
        <v>0</v>
      </c>
      <c r="AA1287" s="156">
        <f t="shared" si="378"/>
        <v>0</v>
      </c>
      <c r="AB1287" s="156">
        <f t="shared" si="378"/>
        <v>0</v>
      </c>
      <c r="AC1287" s="156">
        <f t="shared" si="378"/>
        <v>0</v>
      </c>
      <c r="AD1287" s="156">
        <f t="shared" si="378"/>
        <v>0</v>
      </c>
      <c r="AE1287" s="156">
        <f t="shared" si="378"/>
        <v>0</v>
      </c>
      <c r="AF1287" s="156">
        <f t="shared" si="378"/>
        <v>0</v>
      </c>
      <c r="AG1287" s="156">
        <f t="shared" si="378"/>
        <v>0</v>
      </c>
      <c r="AH1287" s="156">
        <f t="shared" si="378"/>
        <v>0</v>
      </c>
      <c r="AI1287" s="156">
        <f t="shared" si="378"/>
        <v>0</v>
      </c>
      <c r="AJ1287" s="156">
        <f>SUM(P1287:AI1287)</f>
        <v>0</v>
      </c>
      <c r="AK1287" s="183">
        <f>IF((AJ1287-AJ1286)&lt;0,0,(AJ1287-AJ1286))</f>
        <v>0</v>
      </c>
      <c r="AL1287" s="183"/>
      <c r="AM1287" s="183"/>
      <c r="AN1287" s="183"/>
      <c r="AO1287" s="183"/>
    </row>
    <row r="1288" spans="1:41" ht="13.15" customHeight="1" thickBot="1"/>
    <row r="1289" spans="1:41" ht="14.45" thickBot="1">
      <c r="A1289" s="640" t="s">
        <v>547</v>
      </c>
      <c r="B1289" s="641"/>
      <c r="C1289" s="641"/>
      <c r="D1289" s="641"/>
      <c r="E1289" s="641"/>
      <c r="F1289" s="641"/>
      <c r="G1289" s="641"/>
      <c r="H1289" s="641"/>
      <c r="I1289" s="641"/>
      <c r="J1289" s="641"/>
      <c r="K1289" s="641"/>
      <c r="L1289" s="641"/>
      <c r="M1289" s="641"/>
      <c r="N1289" s="642"/>
    </row>
    <row r="1290" spans="1:41" ht="15">
      <c r="A1290" s="164" t="s">
        <v>351</v>
      </c>
      <c r="B1290" s="450">
        <v>16</v>
      </c>
      <c r="C1290" s="165"/>
      <c r="D1290" s="662" t="s">
        <v>272</v>
      </c>
      <c r="E1290" s="663"/>
      <c r="F1290" s="649"/>
      <c r="G1290" s="650"/>
      <c r="H1290" s="650"/>
      <c r="I1290" s="650"/>
      <c r="J1290" s="650"/>
      <c r="K1290" s="650"/>
      <c r="L1290" s="650"/>
      <c r="M1290" s="650"/>
      <c r="N1290" s="651"/>
    </row>
    <row r="1291" spans="1:41" ht="15.6" thickBot="1">
      <c r="A1291" s="163" t="s">
        <v>353</v>
      </c>
      <c r="B1291" s="451">
        <v>2004</v>
      </c>
      <c r="C1291" s="162"/>
      <c r="D1291" s="664"/>
      <c r="E1291" s="665"/>
      <c r="F1291" s="652"/>
      <c r="G1291" s="653"/>
      <c r="H1291" s="653"/>
      <c r="I1291" s="653"/>
      <c r="J1291" s="653"/>
      <c r="K1291" s="653"/>
      <c r="L1291" s="653"/>
      <c r="M1291" s="653"/>
      <c r="N1291" s="654"/>
    </row>
    <row r="1292" spans="1:41" ht="15.6" thickBot="1">
      <c r="A1292" s="171" t="s">
        <v>355</v>
      </c>
      <c r="B1292" s="172">
        <f>IF(B1290-((YEAR(I1))-B1291)&gt;0,(B1290-((YEAR(I1))-B1291)),0)</f>
        <v>10</v>
      </c>
      <c r="C1292" s="173"/>
      <c r="D1292" s="666"/>
      <c r="E1292" s="667"/>
      <c r="F1292" s="643"/>
      <c r="G1292" s="644"/>
      <c r="H1292" s="644"/>
      <c r="I1292" s="644"/>
      <c r="J1292" s="644"/>
      <c r="K1292" s="644"/>
      <c r="L1292" s="644"/>
      <c r="M1292" s="644"/>
      <c r="N1292" s="645"/>
      <c r="O1292" s="640" t="str">
        <f>A1289</f>
        <v>Interior-Other 7 (Specify)</v>
      </c>
      <c r="P1292" s="641"/>
      <c r="Q1292" s="641"/>
      <c r="R1292" s="641"/>
      <c r="S1292" s="641"/>
      <c r="T1292" s="641"/>
      <c r="U1292" s="641"/>
      <c r="V1292" s="641"/>
      <c r="W1292" s="641"/>
      <c r="X1292" s="641"/>
      <c r="Y1292" s="642"/>
      <c r="Z1292" s="640" t="str">
        <f>A1289</f>
        <v>Interior-Other 7 (Specify)</v>
      </c>
      <c r="AA1292" s="641"/>
      <c r="AB1292" s="641"/>
      <c r="AC1292" s="641"/>
      <c r="AD1292" s="641"/>
      <c r="AE1292" s="641"/>
      <c r="AF1292" s="641"/>
      <c r="AG1292" s="641"/>
      <c r="AH1292" s="641"/>
      <c r="AI1292" s="641"/>
      <c r="AJ1292" s="642"/>
    </row>
    <row r="1293" spans="1:41">
      <c r="A1293" s="646" t="s">
        <v>357</v>
      </c>
      <c r="B1293" s="647"/>
      <c r="C1293" s="647"/>
      <c r="D1293" s="636"/>
      <c r="E1293" s="636"/>
      <c r="F1293" s="636"/>
      <c r="G1293" s="636" t="s">
        <v>358</v>
      </c>
      <c r="H1293" s="636" t="s">
        <v>359</v>
      </c>
      <c r="I1293" s="636" t="s">
        <v>360</v>
      </c>
      <c r="J1293" s="636" t="s">
        <v>361</v>
      </c>
      <c r="K1293" s="636" t="s">
        <v>362</v>
      </c>
      <c r="L1293" s="636" t="s">
        <v>363</v>
      </c>
      <c r="M1293" s="636" t="s">
        <v>364</v>
      </c>
      <c r="N1293" s="638" t="s">
        <v>365</v>
      </c>
      <c r="O1293" s="672" t="s">
        <v>366</v>
      </c>
      <c r="P1293" s="167" t="s">
        <v>367</v>
      </c>
      <c r="Q1293" s="167" t="s">
        <v>368</v>
      </c>
      <c r="R1293" s="167" t="s">
        <v>369</v>
      </c>
      <c r="S1293" s="167" t="s">
        <v>370</v>
      </c>
      <c r="T1293" s="167" t="s">
        <v>371</v>
      </c>
      <c r="U1293" s="167" t="s">
        <v>372</v>
      </c>
      <c r="V1293" s="167" t="s">
        <v>373</v>
      </c>
      <c r="W1293" s="167" t="s">
        <v>374</v>
      </c>
      <c r="X1293" s="167" t="s">
        <v>375</v>
      </c>
      <c r="Y1293" s="168" t="s">
        <v>376</v>
      </c>
      <c r="Z1293" s="178" t="s">
        <v>377</v>
      </c>
      <c r="AA1293" s="179" t="s">
        <v>378</v>
      </c>
      <c r="AB1293" s="179" t="s">
        <v>379</v>
      </c>
      <c r="AC1293" s="179" t="s">
        <v>380</v>
      </c>
      <c r="AD1293" s="179" t="s">
        <v>381</v>
      </c>
      <c r="AE1293" s="179" t="s">
        <v>382</v>
      </c>
      <c r="AF1293" s="179" t="s">
        <v>383</v>
      </c>
      <c r="AG1293" s="179" t="s">
        <v>384</v>
      </c>
      <c r="AH1293" s="179" t="s">
        <v>385</v>
      </c>
      <c r="AI1293" s="180" t="s">
        <v>386</v>
      </c>
      <c r="AJ1293" s="674" t="s">
        <v>387</v>
      </c>
    </row>
    <row r="1294" spans="1:41">
      <c r="A1294" s="648"/>
      <c r="B1294" s="637"/>
      <c r="C1294" s="637"/>
      <c r="D1294" s="637"/>
      <c r="E1294" s="637"/>
      <c r="F1294" s="637"/>
      <c r="G1294" s="637"/>
      <c r="H1294" s="637"/>
      <c r="I1294" s="637"/>
      <c r="J1294" s="637"/>
      <c r="K1294" s="637"/>
      <c r="L1294" s="637"/>
      <c r="M1294" s="637"/>
      <c r="N1294" s="639"/>
      <c r="O1294" s="673"/>
      <c r="P1294" s="166">
        <f>YEAR($I$1)+1</f>
        <v>2011</v>
      </c>
      <c r="Q1294" s="166">
        <f>YEAR($I$1)+2</f>
        <v>2012</v>
      </c>
      <c r="R1294" s="166">
        <f>YEAR($I$1)+3</f>
        <v>2013</v>
      </c>
      <c r="S1294" s="166">
        <f>YEAR($I$1)+4</f>
        <v>2014</v>
      </c>
      <c r="T1294" s="166">
        <f>YEAR($I$1)+5</f>
        <v>2015</v>
      </c>
      <c r="U1294" s="166">
        <f>YEAR($I$1)+6</f>
        <v>2016</v>
      </c>
      <c r="V1294" s="166">
        <f>YEAR($I$1)+7</f>
        <v>2017</v>
      </c>
      <c r="W1294" s="166">
        <f>YEAR($I$1)+8</f>
        <v>2018</v>
      </c>
      <c r="X1294" s="166">
        <f>YEAR($I$1)+9</f>
        <v>2019</v>
      </c>
      <c r="Y1294" s="169">
        <f>YEAR($I$1)+10</f>
        <v>2020</v>
      </c>
      <c r="Z1294" s="174">
        <f>YEAR($I$1)+11</f>
        <v>2021</v>
      </c>
      <c r="AA1294" s="166">
        <f>YEAR($I$1)+12</f>
        <v>2022</v>
      </c>
      <c r="AB1294" s="166">
        <f>YEAR($I$1)+13</f>
        <v>2023</v>
      </c>
      <c r="AC1294" s="166">
        <f>YEAR($I$1)+14</f>
        <v>2024</v>
      </c>
      <c r="AD1294" s="166">
        <f>YEAR($I$1)+15</f>
        <v>2025</v>
      </c>
      <c r="AE1294" s="166">
        <f>YEAR($I$1)+16</f>
        <v>2026</v>
      </c>
      <c r="AF1294" s="166">
        <f>YEAR($I$1)+17</f>
        <v>2027</v>
      </c>
      <c r="AG1294" s="166">
        <f>YEAR($I$1)+18</f>
        <v>2028</v>
      </c>
      <c r="AH1294" s="166">
        <f>YEAR($I$1)+19</f>
        <v>2029</v>
      </c>
      <c r="AI1294" s="175">
        <f>YEAR($I$1)+20</f>
        <v>2030</v>
      </c>
      <c r="AJ1294" s="675"/>
    </row>
    <row r="1295" spans="1:41" hidden="1">
      <c r="A1295" s="623" t="str">
        <f>"Existing "&amp;A1289</f>
        <v>Existing Interior-Other 7 (Specify)</v>
      </c>
      <c r="B1295" s="624"/>
      <c r="C1295" s="624"/>
      <c r="D1295" s="624"/>
      <c r="E1295" s="624"/>
      <c r="F1295" s="624"/>
      <c r="G1295" s="170"/>
      <c r="H1295" s="154"/>
      <c r="I1295" s="155">
        <v>0</v>
      </c>
      <c r="J1295" s="156">
        <f>G1295*I1295</f>
        <v>0</v>
      </c>
      <c r="K1295" s="625" t="s">
        <v>390</v>
      </c>
      <c r="L1295" s="626"/>
      <c r="M1295" s="659" t="str">
        <f>IF(OR(ISERROR(B1291+B1290*(1-(Controls!$B$28))),(B1291+B1290*(1-(Controls!$B$28)))=0),"",IF((B1291+B1290*(1-(Controls!$B$28)))&lt;=StartInput!$F$25,"Replace","Evaluate"))</f>
        <v>Evaluate</v>
      </c>
      <c r="N1295" s="631" t="s">
        <v>205</v>
      </c>
      <c r="O1295" s="159">
        <f>IF($B$1292=0,J1295,0)</f>
        <v>0</v>
      </c>
      <c r="P1295" s="156">
        <f t="shared" ref="P1295:AI1295" si="379">IF(OR(($B$1292+YEAR($I$1))=P1294,($B$1290+$B$1292+YEAR($I$1))=P1294,($B$1290*2+$B$1292+YEAR($I$1))=P1294,($B$1290*3+$B$1292+YEAR($I$1))=P1294,($B$1290*4+$B$1292+YEAR($I$1))=P1294,($B$1290*5+$B$1292+YEAR($I$1))=P1294),$G$1295*$I$1295,0)</f>
        <v>0</v>
      </c>
      <c r="Q1295" s="156">
        <f t="shared" si="379"/>
        <v>0</v>
      </c>
      <c r="R1295" s="156">
        <f t="shared" si="379"/>
        <v>0</v>
      </c>
      <c r="S1295" s="156">
        <f t="shared" si="379"/>
        <v>0</v>
      </c>
      <c r="T1295" s="156">
        <f t="shared" si="379"/>
        <v>0</v>
      </c>
      <c r="U1295" s="156">
        <f t="shared" si="379"/>
        <v>0</v>
      </c>
      <c r="V1295" s="156">
        <f t="shared" si="379"/>
        <v>0</v>
      </c>
      <c r="W1295" s="156">
        <f t="shared" si="379"/>
        <v>0</v>
      </c>
      <c r="X1295" s="156">
        <f t="shared" si="379"/>
        <v>0</v>
      </c>
      <c r="Y1295" s="156">
        <f t="shared" si="379"/>
        <v>0</v>
      </c>
      <c r="Z1295" s="156">
        <f t="shared" si="379"/>
        <v>0</v>
      </c>
      <c r="AA1295" s="156">
        <f t="shared" si="379"/>
        <v>0</v>
      </c>
      <c r="AB1295" s="156">
        <f t="shared" si="379"/>
        <v>0</v>
      </c>
      <c r="AC1295" s="156">
        <f t="shared" si="379"/>
        <v>0</v>
      </c>
      <c r="AD1295" s="156">
        <f t="shared" si="379"/>
        <v>0</v>
      </c>
      <c r="AE1295" s="156">
        <f t="shared" si="379"/>
        <v>0</v>
      </c>
      <c r="AF1295" s="156">
        <f t="shared" si="379"/>
        <v>0</v>
      </c>
      <c r="AG1295" s="156">
        <f t="shared" si="379"/>
        <v>0</v>
      </c>
      <c r="AH1295" s="156">
        <f t="shared" si="379"/>
        <v>0</v>
      </c>
      <c r="AI1295" s="156">
        <f t="shared" si="379"/>
        <v>0</v>
      </c>
      <c r="AJ1295" s="156">
        <f>SUM(P1295:AI1295)</f>
        <v>0</v>
      </c>
    </row>
    <row r="1296" spans="1:41">
      <c r="A1296" s="623" t="str">
        <f>"Standard "&amp;A1289</f>
        <v>Standard Interior-Other 7 (Specify)</v>
      </c>
      <c r="B1296" s="624"/>
      <c r="C1296" s="624"/>
      <c r="D1296" s="624"/>
      <c r="E1296" s="624"/>
      <c r="F1296" s="624"/>
      <c r="G1296" s="452">
        <v>0</v>
      </c>
      <c r="H1296" s="459"/>
      <c r="I1296" s="454">
        <v>0</v>
      </c>
      <c r="J1296" s="156">
        <f>G1296*I1296</f>
        <v>0</v>
      </c>
      <c r="K1296" s="627"/>
      <c r="L1296" s="628"/>
      <c r="M1296" s="660"/>
      <c r="N1296" s="632"/>
      <c r="O1296" s="159">
        <f>IF($B$1292=0,J1296,0)</f>
        <v>0</v>
      </c>
      <c r="P1296" s="156">
        <f t="shared" ref="P1296:AI1296" si="380">IF(OR(($B$1292+YEAR($I$1))=P1294,($B$1290+$B$1292+YEAR($I$1))=P1294,($B$1290*2+$B$1292+YEAR($I$1))=P1294,($B$1290*3+$B$1292+YEAR($I$1))=P1294,($B$1290*4+$B$1292+YEAR($I$1))=P1294,($B$1290*5+$B$1292+YEAR($I$1))=P1294),$G$1296*$I$1296,0)</f>
        <v>0</v>
      </c>
      <c r="Q1296" s="156">
        <f t="shared" si="380"/>
        <v>0</v>
      </c>
      <c r="R1296" s="156">
        <f t="shared" si="380"/>
        <v>0</v>
      </c>
      <c r="S1296" s="156">
        <f t="shared" si="380"/>
        <v>0</v>
      </c>
      <c r="T1296" s="156">
        <f t="shared" si="380"/>
        <v>0</v>
      </c>
      <c r="U1296" s="156">
        <f t="shared" si="380"/>
        <v>0</v>
      </c>
      <c r="V1296" s="156">
        <f t="shared" si="380"/>
        <v>0</v>
      </c>
      <c r="W1296" s="156">
        <f t="shared" si="380"/>
        <v>0</v>
      </c>
      <c r="X1296" s="156">
        <f t="shared" si="380"/>
        <v>0</v>
      </c>
      <c r="Y1296" s="156">
        <f t="shared" si="380"/>
        <v>0</v>
      </c>
      <c r="Z1296" s="156">
        <f t="shared" si="380"/>
        <v>0</v>
      </c>
      <c r="AA1296" s="156">
        <f t="shared" si="380"/>
        <v>0</v>
      </c>
      <c r="AB1296" s="156">
        <f t="shared" si="380"/>
        <v>0</v>
      </c>
      <c r="AC1296" s="156">
        <f t="shared" si="380"/>
        <v>0</v>
      </c>
      <c r="AD1296" s="156">
        <f t="shared" si="380"/>
        <v>0</v>
      </c>
      <c r="AE1296" s="156">
        <f t="shared" si="380"/>
        <v>0</v>
      </c>
      <c r="AF1296" s="156">
        <f t="shared" si="380"/>
        <v>0</v>
      </c>
      <c r="AG1296" s="156">
        <f t="shared" si="380"/>
        <v>0</v>
      </c>
      <c r="AH1296" s="156">
        <f t="shared" si="380"/>
        <v>0</v>
      </c>
      <c r="AI1296" s="156">
        <f t="shared" si="380"/>
        <v>0</v>
      </c>
      <c r="AJ1296" s="156">
        <f>SUM(P1296:AI1296)</f>
        <v>0</v>
      </c>
      <c r="AK1296" s="148" t="s">
        <v>391</v>
      </c>
    </row>
    <row r="1297" spans="1:41" ht="14.45" thickBot="1">
      <c r="A1297" s="634" t="str">
        <f>"Green Replacement "&amp;A1289</f>
        <v>Green Replacement Interior-Other 7 (Specify)</v>
      </c>
      <c r="B1297" s="635"/>
      <c r="C1297" s="635"/>
      <c r="D1297" s="635"/>
      <c r="E1297" s="635"/>
      <c r="F1297" s="635"/>
      <c r="G1297" s="202">
        <f>G1296</f>
        <v>0</v>
      </c>
      <c r="H1297" s="204">
        <f>H1296</f>
        <v>0</v>
      </c>
      <c r="I1297" s="455">
        <v>0</v>
      </c>
      <c r="J1297" s="161">
        <f>G1297*I1297</f>
        <v>0</v>
      </c>
      <c r="K1297" s="629"/>
      <c r="L1297" s="630"/>
      <c r="M1297" s="661"/>
      <c r="N1297" s="633"/>
      <c r="O1297" s="159">
        <f>IF($B$1292=0,J1297,0)</f>
        <v>0</v>
      </c>
      <c r="P1297" s="156">
        <f t="shared" ref="P1297:AI1297" si="381">IF(OR(($B$1292+YEAR($I$1))=P1294,($B$1290+$B$1292+YEAR($I$1))=P1294,($B$1290*2+$B$1292+YEAR($I$1))=P1294,($B$1290*3+$B$1292+YEAR($I$1))=P1294,($B$1290*4+$B$1292+YEAR($I$1))=P1294,($B$1290*5+$B$1292+YEAR($I$1))=P1294),$G$1297*$I$1297,0)</f>
        <v>0</v>
      </c>
      <c r="Q1297" s="156">
        <f t="shared" si="381"/>
        <v>0</v>
      </c>
      <c r="R1297" s="156">
        <f t="shared" si="381"/>
        <v>0</v>
      </c>
      <c r="S1297" s="156">
        <f t="shared" si="381"/>
        <v>0</v>
      </c>
      <c r="T1297" s="156">
        <f t="shared" si="381"/>
        <v>0</v>
      </c>
      <c r="U1297" s="156">
        <f t="shared" si="381"/>
        <v>0</v>
      </c>
      <c r="V1297" s="156">
        <f t="shared" si="381"/>
        <v>0</v>
      </c>
      <c r="W1297" s="156">
        <f t="shared" si="381"/>
        <v>0</v>
      </c>
      <c r="X1297" s="156">
        <f t="shared" si="381"/>
        <v>0</v>
      </c>
      <c r="Y1297" s="156">
        <f t="shared" si="381"/>
        <v>0</v>
      </c>
      <c r="Z1297" s="156">
        <f t="shared" si="381"/>
        <v>0</v>
      </c>
      <c r="AA1297" s="156">
        <f t="shared" si="381"/>
        <v>0</v>
      </c>
      <c r="AB1297" s="156">
        <f t="shared" si="381"/>
        <v>0</v>
      </c>
      <c r="AC1297" s="156">
        <f t="shared" si="381"/>
        <v>0</v>
      </c>
      <c r="AD1297" s="156">
        <f t="shared" si="381"/>
        <v>0</v>
      </c>
      <c r="AE1297" s="156">
        <f t="shared" si="381"/>
        <v>0</v>
      </c>
      <c r="AF1297" s="156">
        <f t="shared" si="381"/>
        <v>0</v>
      </c>
      <c r="AG1297" s="156">
        <f t="shared" si="381"/>
        <v>0</v>
      </c>
      <c r="AH1297" s="156">
        <f t="shared" si="381"/>
        <v>0</v>
      </c>
      <c r="AI1297" s="156">
        <f t="shared" si="381"/>
        <v>0</v>
      </c>
      <c r="AJ1297" s="156">
        <f>SUM(P1297:AI1297)</f>
        <v>0</v>
      </c>
      <c r="AK1297" s="183">
        <f>IF((AJ1297-AJ1296)&lt;0,0,(AJ1297-AJ1296))</f>
        <v>0</v>
      </c>
      <c r="AL1297" s="183"/>
      <c r="AM1297" s="183"/>
      <c r="AN1297" s="183"/>
      <c r="AO1297" s="183"/>
    </row>
    <row r="1298" spans="1:41" ht="13.15" customHeight="1" thickBot="1"/>
    <row r="1299" spans="1:41" ht="14.45" thickBot="1">
      <c r="A1299" s="640" t="s">
        <v>548</v>
      </c>
      <c r="B1299" s="641"/>
      <c r="C1299" s="641"/>
      <c r="D1299" s="641"/>
      <c r="E1299" s="641"/>
      <c r="F1299" s="641"/>
      <c r="G1299" s="641"/>
      <c r="H1299" s="641"/>
      <c r="I1299" s="641"/>
      <c r="J1299" s="641"/>
      <c r="K1299" s="641"/>
      <c r="L1299" s="641"/>
      <c r="M1299" s="641"/>
      <c r="N1299" s="642"/>
    </row>
    <row r="1300" spans="1:41" ht="15">
      <c r="A1300" s="164" t="s">
        <v>351</v>
      </c>
      <c r="B1300" s="450">
        <v>17</v>
      </c>
      <c r="C1300" s="165"/>
      <c r="D1300" s="662" t="s">
        <v>272</v>
      </c>
      <c r="E1300" s="663"/>
      <c r="F1300" s="649"/>
      <c r="G1300" s="650"/>
      <c r="H1300" s="650"/>
      <c r="I1300" s="650"/>
      <c r="J1300" s="650"/>
      <c r="K1300" s="650"/>
      <c r="L1300" s="650"/>
      <c r="M1300" s="650"/>
      <c r="N1300" s="651"/>
    </row>
    <row r="1301" spans="1:41" ht="15.6" thickBot="1">
      <c r="A1301" s="163" t="s">
        <v>353</v>
      </c>
      <c r="B1301" s="451">
        <v>2004</v>
      </c>
      <c r="C1301" s="162"/>
      <c r="D1301" s="664"/>
      <c r="E1301" s="665"/>
      <c r="F1301" s="652"/>
      <c r="G1301" s="653"/>
      <c r="H1301" s="653"/>
      <c r="I1301" s="653"/>
      <c r="J1301" s="653"/>
      <c r="K1301" s="653"/>
      <c r="L1301" s="653"/>
      <c r="M1301" s="653"/>
      <c r="N1301" s="654"/>
    </row>
    <row r="1302" spans="1:41" ht="15.6" thickBot="1">
      <c r="A1302" s="171" t="s">
        <v>355</v>
      </c>
      <c r="B1302" s="172">
        <f>IF(B1300-((YEAR(I1))-B1301)&gt;0,(B1300-((YEAR(I1))-B1301)),0)</f>
        <v>11</v>
      </c>
      <c r="C1302" s="173"/>
      <c r="D1302" s="666"/>
      <c r="E1302" s="667"/>
      <c r="F1302" s="643"/>
      <c r="G1302" s="644"/>
      <c r="H1302" s="644"/>
      <c r="I1302" s="644"/>
      <c r="J1302" s="644"/>
      <c r="K1302" s="644"/>
      <c r="L1302" s="644"/>
      <c r="M1302" s="644"/>
      <c r="N1302" s="645"/>
      <c r="O1302" s="640" t="str">
        <f>A1299</f>
        <v>Interior-Other 8 (Specify)</v>
      </c>
      <c r="P1302" s="641"/>
      <c r="Q1302" s="641"/>
      <c r="R1302" s="641"/>
      <c r="S1302" s="641"/>
      <c r="T1302" s="641"/>
      <c r="U1302" s="641"/>
      <c r="V1302" s="641"/>
      <c r="W1302" s="641"/>
      <c r="X1302" s="641"/>
      <c r="Y1302" s="642"/>
      <c r="Z1302" s="640" t="str">
        <f>A1299</f>
        <v>Interior-Other 8 (Specify)</v>
      </c>
      <c r="AA1302" s="641"/>
      <c r="AB1302" s="641"/>
      <c r="AC1302" s="641"/>
      <c r="AD1302" s="641"/>
      <c r="AE1302" s="641"/>
      <c r="AF1302" s="641"/>
      <c r="AG1302" s="641"/>
      <c r="AH1302" s="641"/>
      <c r="AI1302" s="641"/>
      <c r="AJ1302" s="642"/>
    </row>
    <row r="1303" spans="1:41">
      <c r="A1303" s="646" t="s">
        <v>357</v>
      </c>
      <c r="B1303" s="647"/>
      <c r="C1303" s="647"/>
      <c r="D1303" s="636"/>
      <c r="E1303" s="636"/>
      <c r="F1303" s="636"/>
      <c r="G1303" s="636" t="s">
        <v>358</v>
      </c>
      <c r="H1303" s="636" t="s">
        <v>359</v>
      </c>
      <c r="I1303" s="636" t="s">
        <v>360</v>
      </c>
      <c r="J1303" s="636" t="s">
        <v>361</v>
      </c>
      <c r="K1303" s="636" t="s">
        <v>362</v>
      </c>
      <c r="L1303" s="636" t="s">
        <v>363</v>
      </c>
      <c r="M1303" s="636" t="s">
        <v>364</v>
      </c>
      <c r="N1303" s="638" t="s">
        <v>365</v>
      </c>
      <c r="O1303" s="672" t="s">
        <v>366</v>
      </c>
      <c r="P1303" s="167" t="s">
        <v>367</v>
      </c>
      <c r="Q1303" s="167" t="s">
        <v>368</v>
      </c>
      <c r="R1303" s="167" t="s">
        <v>369</v>
      </c>
      <c r="S1303" s="167" t="s">
        <v>370</v>
      </c>
      <c r="T1303" s="167" t="s">
        <v>371</v>
      </c>
      <c r="U1303" s="167" t="s">
        <v>372</v>
      </c>
      <c r="V1303" s="167" t="s">
        <v>373</v>
      </c>
      <c r="W1303" s="167" t="s">
        <v>374</v>
      </c>
      <c r="X1303" s="167" t="s">
        <v>375</v>
      </c>
      <c r="Y1303" s="168" t="s">
        <v>376</v>
      </c>
      <c r="Z1303" s="178" t="s">
        <v>377</v>
      </c>
      <c r="AA1303" s="179" t="s">
        <v>378</v>
      </c>
      <c r="AB1303" s="179" t="s">
        <v>379</v>
      </c>
      <c r="AC1303" s="179" t="s">
        <v>380</v>
      </c>
      <c r="AD1303" s="179" t="s">
        <v>381</v>
      </c>
      <c r="AE1303" s="179" t="s">
        <v>382</v>
      </c>
      <c r="AF1303" s="179" t="s">
        <v>383</v>
      </c>
      <c r="AG1303" s="179" t="s">
        <v>384</v>
      </c>
      <c r="AH1303" s="179" t="s">
        <v>385</v>
      </c>
      <c r="AI1303" s="180" t="s">
        <v>386</v>
      </c>
      <c r="AJ1303" s="674" t="s">
        <v>387</v>
      </c>
    </row>
    <row r="1304" spans="1:41">
      <c r="A1304" s="648"/>
      <c r="B1304" s="637"/>
      <c r="C1304" s="637"/>
      <c r="D1304" s="637"/>
      <c r="E1304" s="637"/>
      <c r="F1304" s="637"/>
      <c r="G1304" s="637"/>
      <c r="H1304" s="637"/>
      <c r="I1304" s="637"/>
      <c r="J1304" s="637"/>
      <c r="K1304" s="637"/>
      <c r="L1304" s="637"/>
      <c r="M1304" s="637"/>
      <c r="N1304" s="639"/>
      <c r="O1304" s="673"/>
      <c r="P1304" s="166">
        <f>YEAR($I$1)+1</f>
        <v>2011</v>
      </c>
      <c r="Q1304" s="166">
        <f>YEAR($I$1)+2</f>
        <v>2012</v>
      </c>
      <c r="R1304" s="166">
        <f>YEAR($I$1)+3</f>
        <v>2013</v>
      </c>
      <c r="S1304" s="166">
        <f>YEAR($I$1)+4</f>
        <v>2014</v>
      </c>
      <c r="T1304" s="166">
        <f>YEAR($I$1)+5</f>
        <v>2015</v>
      </c>
      <c r="U1304" s="166">
        <f>YEAR($I$1)+6</f>
        <v>2016</v>
      </c>
      <c r="V1304" s="166">
        <f>YEAR($I$1)+7</f>
        <v>2017</v>
      </c>
      <c r="W1304" s="166">
        <f>YEAR($I$1)+8</f>
        <v>2018</v>
      </c>
      <c r="X1304" s="166">
        <f>YEAR($I$1)+9</f>
        <v>2019</v>
      </c>
      <c r="Y1304" s="169">
        <f>YEAR($I$1)+10</f>
        <v>2020</v>
      </c>
      <c r="Z1304" s="174">
        <f>YEAR($I$1)+11</f>
        <v>2021</v>
      </c>
      <c r="AA1304" s="166">
        <f>YEAR($I$1)+12</f>
        <v>2022</v>
      </c>
      <c r="AB1304" s="166">
        <f>YEAR($I$1)+13</f>
        <v>2023</v>
      </c>
      <c r="AC1304" s="166">
        <f>YEAR($I$1)+14</f>
        <v>2024</v>
      </c>
      <c r="AD1304" s="166">
        <f>YEAR($I$1)+15</f>
        <v>2025</v>
      </c>
      <c r="AE1304" s="166">
        <f>YEAR($I$1)+16</f>
        <v>2026</v>
      </c>
      <c r="AF1304" s="166">
        <f>YEAR($I$1)+17</f>
        <v>2027</v>
      </c>
      <c r="AG1304" s="166">
        <f>YEAR($I$1)+18</f>
        <v>2028</v>
      </c>
      <c r="AH1304" s="166">
        <f>YEAR($I$1)+19</f>
        <v>2029</v>
      </c>
      <c r="AI1304" s="175">
        <f>YEAR($I$1)+20</f>
        <v>2030</v>
      </c>
      <c r="AJ1304" s="675"/>
    </row>
    <row r="1305" spans="1:41" hidden="1">
      <c r="A1305" s="623" t="str">
        <f>"Existing "&amp;A1299</f>
        <v>Existing Interior-Other 8 (Specify)</v>
      </c>
      <c r="B1305" s="624"/>
      <c r="C1305" s="624"/>
      <c r="D1305" s="624"/>
      <c r="E1305" s="624"/>
      <c r="F1305" s="624"/>
      <c r="G1305" s="170"/>
      <c r="H1305" s="154"/>
      <c r="I1305" s="155">
        <v>0</v>
      </c>
      <c r="J1305" s="156">
        <f>G1305*I1305</f>
        <v>0</v>
      </c>
      <c r="K1305" s="625" t="s">
        <v>390</v>
      </c>
      <c r="L1305" s="626"/>
      <c r="M1305" s="659" t="str">
        <f>IF(OR(ISERROR(B1301+B1300*(1-(Controls!$B$28))),(B1301+B1300*(1-(Controls!$B$28)))=0),"",IF((B1301+B1300*(1-(Controls!$B$28)))&lt;=StartInput!$F$25,"Replace","Evaluate"))</f>
        <v>Evaluate</v>
      </c>
      <c r="N1305" s="631" t="s">
        <v>205</v>
      </c>
      <c r="O1305" s="159">
        <f>IF($B$1302=0,J1305,0)</f>
        <v>0</v>
      </c>
      <c r="P1305" s="156">
        <f t="shared" ref="P1305:AI1305" si="382">IF(OR(($B$1302+YEAR($I$1))=P1304,($B$1300+$B$1302+YEAR($I$1))=P1304,($B$1300*2+$B$1302+YEAR($I$1))=P1304,($B$1300*3+$B$1302+YEAR($I$1))=P1304,($B$1300*4+$B$1302+YEAR($I$1))=P1304,($B$1300*5+$B$1302+YEAR($I$1))=P1304),$G$1305*$I$1305,0)</f>
        <v>0</v>
      </c>
      <c r="Q1305" s="156">
        <f t="shared" si="382"/>
        <v>0</v>
      </c>
      <c r="R1305" s="156">
        <f t="shared" si="382"/>
        <v>0</v>
      </c>
      <c r="S1305" s="156">
        <f t="shared" si="382"/>
        <v>0</v>
      </c>
      <c r="T1305" s="156">
        <f t="shared" si="382"/>
        <v>0</v>
      </c>
      <c r="U1305" s="156">
        <f t="shared" si="382"/>
        <v>0</v>
      </c>
      <c r="V1305" s="156">
        <f t="shared" si="382"/>
        <v>0</v>
      </c>
      <c r="W1305" s="156">
        <f t="shared" si="382"/>
        <v>0</v>
      </c>
      <c r="X1305" s="156">
        <f t="shared" si="382"/>
        <v>0</v>
      </c>
      <c r="Y1305" s="156">
        <f t="shared" si="382"/>
        <v>0</v>
      </c>
      <c r="Z1305" s="156">
        <f t="shared" si="382"/>
        <v>0</v>
      </c>
      <c r="AA1305" s="156">
        <f t="shared" si="382"/>
        <v>0</v>
      </c>
      <c r="AB1305" s="156">
        <f t="shared" si="382"/>
        <v>0</v>
      </c>
      <c r="AC1305" s="156">
        <f t="shared" si="382"/>
        <v>0</v>
      </c>
      <c r="AD1305" s="156">
        <f t="shared" si="382"/>
        <v>0</v>
      </c>
      <c r="AE1305" s="156">
        <f t="shared" si="382"/>
        <v>0</v>
      </c>
      <c r="AF1305" s="156">
        <f t="shared" si="382"/>
        <v>0</v>
      </c>
      <c r="AG1305" s="156">
        <f t="shared" si="382"/>
        <v>0</v>
      </c>
      <c r="AH1305" s="156">
        <f t="shared" si="382"/>
        <v>0</v>
      </c>
      <c r="AI1305" s="156">
        <f t="shared" si="382"/>
        <v>0</v>
      </c>
      <c r="AJ1305" s="156">
        <f>SUM(P1305:AI1305)</f>
        <v>0</v>
      </c>
    </row>
    <row r="1306" spans="1:41">
      <c r="A1306" s="623" t="str">
        <f>"Standard "&amp;A1299</f>
        <v>Standard Interior-Other 8 (Specify)</v>
      </c>
      <c r="B1306" s="624"/>
      <c r="C1306" s="624"/>
      <c r="D1306" s="624"/>
      <c r="E1306" s="624"/>
      <c r="F1306" s="624"/>
      <c r="G1306" s="452">
        <f>G1305</f>
        <v>0</v>
      </c>
      <c r="H1306" s="459"/>
      <c r="I1306" s="454">
        <v>0</v>
      </c>
      <c r="J1306" s="156">
        <f>G1306*I1306</f>
        <v>0</v>
      </c>
      <c r="K1306" s="627"/>
      <c r="L1306" s="628"/>
      <c r="M1306" s="660"/>
      <c r="N1306" s="632"/>
      <c r="O1306" s="159">
        <f>IF($B$1302=0,J1306,0)</f>
        <v>0</v>
      </c>
      <c r="P1306" s="156">
        <f t="shared" ref="P1306:AI1306" si="383">IF(OR(($B$1302+YEAR($I$1))=P1304,($B$1300+$B$1302+YEAR($I$1))=P1304,($B$1300*2+$B$1302+YEAR($I$1))=P1304,($B$1300*3+$B$1302+YEAR($I$1))=P1304,($B$1300*4+$B$1302+YEAR($I$1))=P1304,($B$1300*5+$B$1302+YEAR($I$1))=P1304),$G$1306*$I$1306,0)</f>
        <v>0</v>
      </c>
      <c r="Q1306" s="156">
        <f t="shared" si="383"/>
        <v>0</v>
      </c>
      <c r="R1306" s="156">
        <f t="shared" si="383"/>
        <v>0</v>
      </c>
      <c r="S1306" s="156">
        <f t="shared" si="383"/>
        <v>0</v>
      </c>
      <c r="T1306" s="156">
        <f t="shared" si="383"/>
        <v>0</v>
      </c>
      <c r="U1306" s="156">
        <f t="shared" si="383"/>
        <v>0</v>
      </c>
      <c r="V1306" s="156">
        <f t="shared" si="383"/>
        <v>0</v>
      </c>
      <c r="W1306" s="156">
        <f t="shared" si="383"/>
        <v>0</v>
      </c>
      <c r="X1306" s="156">
        <f t="shared" si="383"/>
        <v>0</v>
      </c>
      <c r="Y1306" s="156">
        <f t="shared" si="383"/>
        <v>0</v>
      </c>
      <c r="Z1306" s="156">
        <f t="shared" si="383"/>
        <v>0</v>
      </c>
      <c r="AA1306" s="156">
        <f t="shared" si="383"/>
        <v>0</v>
      </c>
      <c r="AB1306" s="156">
        <f t="shared" si="383"/>
        <v>0</v>
      </c>
      <c r="AC1306" s="156">
        <f t="shared" si="383"/>
        <v>0</v>
      </c>
      <c r="AD1306" s="156">
        <f t="shared" si="383"/>
        <v>0</v>
      </c>
      <c r="AE1306" s="156">
        <f t="shared" si="383"/>
        <v>0</v>
      </c>
      <c r="AF1306" s="156">
        <f t="shared" si="383"/>
        <v>0</v>
      </c>
      <c r="AG1306" s="156">
        <f t="shared" si="383"/>
        <v>0</v>
      </c>
      <c r="AH1306" s="156">
        <f t="shared" si="383"/>
        <v>0</v>
      </c>
      <c r="AI1306" s="156">
        <f t="shared" si="383"/>
        <v>0</v>
      </c>
      <c r="AJ1306" s="156">
        <f>SUM(P1306:AI1306)</f>
        <v>0</v>
      </c>
      <c r="AK1306" s="148" t="s">
        <v>391</v>
      </c>
    </row>
    <row r="1307" spans="1:41" ht="14.45" thickBot="1">
      <c r="A1307" s="634" t="str">
        <f>"Green Replacement "&amp;A1299</f>
        <v>Green Replacement Interior-Other 8 (Specify)</v>
      </c>
      <c r="B1307" s="635"/>
      <c r="C1307" s="635"/>
      <c r="D1307" s="635"/>
      <c r="E1307" s="635"/>
      <c r="F1307" s="635"/>
      <c r="G1307" s="202">
        <f>G1306</f>
        <v>0</v>
      </c>
      <c r="H1307" s="204">
        <f>H1306</f>
        <v>0</v>
      </c>
      <c r="I1307" s="455">
        <v>0</v>
      </c>
      <c r="J1307" s="161">
        <f>G1307*I1307</f>
        <v>0</v>
      </c>
      <c r="K1307" s="629"/>
      <c r="L1307" s="630"/>
      <c r="M1307" s="661"/>
      <c r="N1307" s="633"/>
      <c r="O1307" s="159">
        <f>IF($B$1302=0,J1307,0)</f>
        <v>0</v>
      </c>
      <c r="P1307" s="156">
        <f t="shared" ref="P1307:AI1307" si="384">IF(OR(($B$1302+YEAR($I$1))=P1304,($B$1300+$B$1302+YEAR($I$1))=P1304,($B$1300*2+$B$1302+YEAR($I$1))=P1304,($B$1300*3+$B$1302+YEAR($I$1))=P1304,($B$1300*4+$B$1302+YEAR($I$1))=P1304,($B$1300*5+$B$1302+YEAR($I$1))=P1304),$G$1307*$I$1307,0)</f>
        <v>0</v>
      </c>
      <c r="Q1307" s="156">
        <f t="shared" si="384"/>
        <v>0</v>
      </c>
      <c r="R1307" s="156">
        <f t="shared" si="384"/>
        <v>0</v>
      </c>
      <c r="S1307" s="156">
        <f t="shared" si="384"/>
        <v>0</v>
      </c>
      <c r="T1307" s="156">
        <f t="shared" si="384"/>
        <v>0</v>
      </c>
      <c r="U1307" s="156">
        <f t="shared" si="384"/>
        <v>0</v>
      </c>
      <c r="V1307" s="156">
        <f t="shared" si="384"/>
        <v>0</v>
      </c>
      <c r="W1307" s="156">
        <f t="shared" si="384"/>
        <v>0</v>
      </c>
      <c r="X1307" s="156">
        <f t="shared" si="384"/>
        <v>0</v>
      </c>
      <c r="Y1307" s="156">
        <f t="shared" si="384"/>
        <v>0</v>
      </c>
      <c r="Z1307" s="156">
        <f t="shared" si="384"/>
        <v>0</v>
      </c>
      <c r="AA1307" s="156">
        <f t="shared" si="384"/>
        <v>0</v>
      </c>
      <c r="AB1307" s="156">
        <f t="shared" si="384"/>
        <v>0</v>
      </c>
      <c r="AC1307" s="156">
        <f t="shared" si="384"/>
        <v>0</v>
      </c>
      <c r="AD1307" s="156">
        <f t="shared" si="384"/>
        <v>0</v>
      </c>
      <c r="AE1307" s="156">
        <f t="shared" si="384"/>
        <v>0</v>
      </c>
      <c r="AF1307" s="156">
        <f t="shared" si="384"/>
        <v>0</v>
      </c>
      <c r="AG1307" s="156">
        <f t="shared" si="384"/>
        <v>0</v>
      </c>
      <c r="AH1307" s="156">
        <f t="shared" si="384"/>
        <v>0</v>
      </c>
      <c r="AI1307" s="156">
        <f t="shared" si="384"/>
        <v>0</v>
      </c>
      <c r="AJ1307" s="156">
        <f>SUM(P1307:AI1307)</f>
        <v>0</v>
      </c>
      <c r="AK1307" s="183">
        <f>IF((AJ1307-AJ1306)&lt;0,0,(AJ1307-AJ1306))</f>
        <v>0</v>
      </c>
      <c r="AL1307" s="183"/>
      <c r="AM1307" s="183"/>
      <c r="AN1307" s="183"/>
      <c r="AO1307" s="183"/>
    </row>
    <row r="1308" spans="1:41" ht="13.15" customHeight="1" thickBot="1"/>
    <row r="1309" spans="1:41" ht="14.45" thickBot="1">
      <c r="A1309" s="640" t="s">
        <v>549</v>
      </c>
      <c r="B1309" s="641"/>
      <c r="C1309" s="641"/>
      <c r="D1309" s="641"/>
      <c r="E1309" s="641"/>
      <c r="F1309" s="641"/>
      <c r="G1309" s="641"/>
      <c r="H1309" s="641"/>
      <c r="I1309" s="641"/>
      <c r="J1309" s="641"/>
      <c r="K1309" s="641"/>
      <c r="L1309" s="641"/>
      <c r="M1309" s="641"/>
      <c r="N1309" s="642"/>
    </row>
    <row r="1310" spans="1:41" ht="15">
      <c r="A1310" s="164" t="s">
        <v>351</v>
      </c>
      <c r="B1310" s="450">
        <v>18</v>
      </c>
      <c r="C1310" s="165"/>
      <c r="D1310" s="662" t="s">
        <v>272</v>
      </c>
      <c r="E1310" s="663"/>
      <c r="F1310" s="649"/>
      <c r="G1310" s="650"/>
      <c r="H1310" s="650"/>
      <c r="I1310" s="650"/>
      <c r="J1310" s="650"/>
      <c r="K1310" s="650"/>
      <c r="L1310" s="650"/>
      <c r="M1310" s="650"/>
      <c r="N1310" s="651"/>
    </row>
    <row r="1311" spans="1:41" ht="15.6" thickBot="1">
      <c r="A1311" s="163" t="s">
        <v>353</v>
      </c>
      <c r="B1311" s="451">
        <v>2004</v>
      </c>
      <c r="C1311" s="162"/>
      <c r="D1311" s="664"/>
      <c r="E1311" s="665"/>
      <c r="F1311" s="652"/>
      <c r="G1311" s="653"/>
      <c r="H1311" s="653"/>
      <c r="I1311" s="653"/>
      <c r="J1311" s="653"/>
      <c r="K1311" s="653"/>
      <c r="L1311" s="653"/>
      <c r="M1311" s="653"/>
      <c r="N1311" s="654"/>
    </row>
    <row r="1312" spans="1:41" ht="15.6" thickBot="1">
      <c r="A1312" s="171" t="s">
        <v>355</v>
      </c>
      <c r="B1312" s="172">
        <f>IF(B1310-((YEAR(I1))-B1311)&gt;0,(B1310-((YEAR(I1))-B1311)),0)</f>
        <v>12</v>
      </c>
      <c r="C1312" s="173"/>
      <c r="D1312" s="666"/>
      <c r="E1312" s="667"/>
      <c r="F1312" s="643"/>
      <c r="G1312" s="644"/>
      <c r="H1312" s="644"/>
      <c r="I1312" s="644"/>
      <c r="J1312" s="644"/>
      <c r="K1312" s="644"/>
      <c r="L1312" s="644"/>
      <c r="M1312" s="644"/>
      <c r="N1312" s="645"/>
      <c r="O1312" s="640" t="str">
        <f>A1309</f>
        <v>Interior-Other 9 (Specify)</v>
      </c>
      <c r="P1312" s="641"/>
      <c r="Q1312" s="641"/>
      <c r="R1312" s="641"/>
      <c r="S1312" s="641"/>
      <c r="T1312" s="641"/>
      <c r="U1312" s="641"/>
      <c r="V1312" s="641"/>
      <c r="W1312" s="641"/>
      <c r="X1312" s="641"/>
      <c r="Y1312" s="642"/>
      <c r="Z1312" s="640" t="str">
        <f>A1309</f>
        <v>Interior-Other 9 (Specify)</v>
      </c>
      <c r="AA1312" s="641"/>
      <c r="AB1312" s="641"/>
      <c r="AC1312" s="641"/>
      <c r="AD1312" s="641"/>
      <c r="AE1312" s="641"/>
      <c r="AF1312" s="641"/>
      <c r="AG1312" s="641"/>
      <c r="AH1312" s="641"/>
      <c r="AI1312" s="641"/>
      <c r="AJ1312" s="642"/>
    </row>
    <row r="1313" spans="1:41">
      <c r="A1313" s="646" t="s">
        <v>357</v>
      </c>
      <c r="B1313" s="647"/>
      <c r="C1313" s="647"/>
      <c r="D1313" s="636"/>
      <c r="E1313" s="636"/>
      <c r="F1313" s="636"/>
      <c r="G1313" s="636" t="s">
        <v>358</v>
      </c>
      <c r="H1313" s="636" t="s">
        <v>359</v>
      </c>
      <c r="I1313" s="636" t="s">
        <v>360</v>
      </c>
      <c r="J1313" s="636" t="s">
        <v>361</v>
      </c>
      <c r="K1313" s="636" t="s">
        <v>362</v>
      </c>
      <c r="L1313" s="636" t="s">
        <v>363</v>
      </c>
      <c r="M1313" s="636" t="s">
        <v>364</v>
      </c>
      <c r="N1313" s="638" t="s">
        <v>365</v>
      </c>
      <c r="O1313" s="672" t="s">
        <v>366</v>
      </c>
      <c r="P1313" s="167" t="s">
        <v>367</v>
      </c>
      <c r="Q1313" s="167" t="s">
        <v>368</v>
      </c>
      <c r="R1313" s="167" t="s">
        <v>369</v>
      </c>
      <c r="S1313" s="167" t="s">
        <v>370</v>
      </c>
      <c r="T1313" s="167" t="s">
        <v>371</v>
      </c>
      <c r="U1313" s="167" t="s">
        <v>372</v>
      </c>
      <c r="V1313" s="167" t="s">
        <v>373</v>
      </c>
      <c r="W1313" s="167" t="s">
        <v>374</v>
      </c>
      <c r="X1313" s="167" t="s">
        <v>375</v>
      </c>
      <c r="Y1313" s="168" t="s">
        <v>376</v>
      </c>
      <c r="Z1313" s="178" t="s">
        <v>377</v>
      </c>
      <c r="AA1313" s="179" t="s">
        <v>378</v>
      </c>
      <c r="AB1313" s="179" t="s">
        <v>379</v>
      </c>
      <c r="AC1313" s="179" t="s">
        <v>380</v>
      </c>
      <c r="AD1313" s="179" t="s">
        <v>381</v>
      </c>
      <c r="AE1313" s="179" t="s">
        <v>382</v>
      </c>
      <c r="AF1313" s="179" t="s">
        <v>383</v>
      </c>
      <c r="AG1313" s="179" t="s">
        <v>384</v>
      </c>
      <c r="AH1313" s="179" t="s">
        <v>385</v>
      </c>
      <c r="AI1313" s="180" t="s">
        <v>386</v>
      </c>
      <c r="AJ1313" s="674" t="s">
        <v>387</v>
      </c>
    </row>
    <row r="1314" spans="1:41">
      <c r="A1314" s="648"/>
      <c r="B1314" s="637"/>
      <c r="C1314" s="637"/>
      <c r="D1314" s="637"/>
      <c r="E1314" s="637"/>
      <c r="F1314" s="637"/>
      <c r="G1314" s="637"/>
      <c r="H1314" s="637"/>
      <c r="I1314" s="637"/>
      <c r="J1314" s="637"/>
      <c r="K1314" s="637"/>
      <c r="L1314" s="637"/>
      <c r="M1314" s="637"/>
      <c r="N1314" s="639"/>
      <c r="O1314" s="673"/>
      <c r="P1314" s="166">
        <f>YEAR($I$1)+1</f>
        <v>2011</v>
      </c>
      <c r="Q1314" s="166">
        <f>YEAR($I$1)+2</f>
        <v>2012</v>
      </c>
      <c r="R1314" s="166">
        <f>YEAR($I$1)+3</f>
        <v>2013</v>
      </c>
      <c r="S1314" s="166">
        <f>YEAR($I$1)+4</f>
        <v>2014</v>
      </c>
      <c r="T1314" s="166">
        <f>YEAR($I$1)+5</f>
        <v>2015</v>
      </c>
      <c r="U1314" s="166">
        <f>YEAR($I$1)+6</f>
        <v>2016</v>
      </c>
      <c r="V1314" s="166">
        <f>YEAR($I$1)+7</f>
        <v>2017</v>
      </c>
      <c r="W1314" s="166">
        <f>YEAR($I$1)+8</f>
        <v>2018</v>
      </c>
      <c r="X1314" s="166">
        <f>YEAR($I$1)+9</f>
        <v>2019</v>
      </c>
      <c r="Y1314" s="169">
        <f>YEAR($I$1)+10</f>
        <v>2020</v>
      </c>
      <c r="Z1314" s="174">
        <f>YEAR($I$1)+11</f>
        <v>2021</v>
      </c>
      <c r="AA1314" s="166">
        <f>YEAR($I$1)+12</f>
        <v>2022</v>
      </c>
      <c r="AB1314" s="166">
        <f>YEAR($I$1)+13</f>
        <v>2023</v>
      </c>
      <c r="AC1314" s="166">
        <f>YEAR($I$1)+14</f>
        <v>2024</v>
      </c>
      <c r="AD1314" s="166">
        <f>YEAR($I$1)+15</f>
        <v>2025</v>
      </c>
      <c r="AE1314" s="166">
        <f>YEAR($I$1)+16</f>
        <v>2026</v>
      </c>
      <c r="AF1314" s="166">
        <f>YEAR($I$1)+17</f>
        <v>2027</v>
      </c>
      <c r="AG1314" s="166">
        <f>YEAR($I$1)+18</f>
        <v>2028</v>
      </c>
      <c r="AH1314" s="166">
        <f>YEAR($I$1)+19</f>
        <v>2029</v>
      </c>
      <c r="AI1314" s="175">
        <f>YEAR($I$1)+20</f>
        <v>2030</v>
      </c>
      <c r="AJ1314" s="675"/>
    </row>
    <row r="1315" spans="1:41" hidden="1">
      <c r="A1315" s="623" t="str">
        <f>"Existing "&amp;A1309</f>
        <v>Existing Interior-Other 9 (Specify)</v>
      </c>
      <c r="B1315" s="624"/>
      <c r="C1315" s="624"/>
      <c r="D1315" s="624"/>
      <c r="E1315" s="624"/>
      <c r="F1315" s="624"/>
      <c r="G1315" s="170"/>
      <c r="H1315" s="154"/>
      <c r="I1315" s="155">
        <v>0</v>
      </c>
      <c r="J1315" s="156">
        <f>G1315*I1315</f>
        <v>0</v>
      </c>
      <c r="K1315" s="625" t="s">
        <v>390</v>
      </c>
      <c r="L1315" s="626"/>
      <c r="M1315" s="659" t="str">
        <f>IF(OR(ISERROR(B1311+B1310*(1-(Controls!$B$28))),(B1311+B1310*(1-(Controls!$B$28)))=0),"",IF((B1311+B1310*(1-(Controls!$B$28)))&lt;=StartInput!$F$25,"Replace","Evaluate"))</f>
        <v>Evaluate</v>
      </c>
      <c r="N1315" s="631" t="s">
        <v>205</v>
      </c>
      <c r="O1315" s="159">
        <f>IF($B$1312=0,J1315,0)</f>
        <v>0</v>
      </c>
      <c r="P1315" s="156">
        <f t="shared" ref="P1315:AI1315" si="385">IF(OR(($B$1312+YEAR($I$1))=P1314,($B$1310+$B$1312+YEAR($I$1))=P1314,($B$1310*2+$B$1312+YEAR($I$1))=P1314,($B$1310*3+$B$1312+YEAR($I$1))=P1314,($B$1310*4+$B$1312+YEAR($I$1))=P1314,($B$1310*5+$B$1312+YEAR($I$1))=P1314),$G$1315*$I$1315,0)</f>
        <v>0</v>
      </c>
      <c r="Q1315" s="156">
        <f t="shared" si="385"/>
        <v>0</v>
      </c>
      <c r="R1315" s="156">
        <f t="shared" si="385"/>
        <v>0</v>
      </c>
      <c r="S1315" s="156">
        <f t="shared" si="385"/>
        <v>0</v>
      </c>
      <c r="T1315" s="156">
        <f t="shared" si="385"/>
        <v>0</v>
      </c>
      <c r="U1315" s="156">
        <f t="shared" si="385"/>
        <v>0</v>
      </c>
      <c r="V1315" s="156">
        <f t="shared" si="385"/>
        <v>0</v>
      </c>
      <c r="W1315" s="156">
        <f t="shared" si="385"/>
        <v>0</v>
      </c>
      <c r="X1315" s="156">
        <f t="shared" si="385"/>
        <v>0</v>
      </c>
      <c r="Y1315" s="156">
        <f t="shared" si="385"/>
        <v>0</v>
      </c>
      <c r="Z1315" s="156">
        <f t="shared" si="385"/>
        <v>0</v>
      </c>
      <c r="AA1315" s="156">
        <f t="shared" si="385"/>
        <v>0</v>
      </c>
      <c r="AB1315" s="156">
        <f t="shared" si="385"/>
        <v>0</v>
      </c>
      <c r="AC1315" s="156">
        <f t="shared" si="385"/>
        <v>0</v>
      </c>
      <c r="AD1315" s="156">
        <f t="shared" si="385"/>
        <v>0</v>
      </c>
      <c r="AE1315" s="156">
        <f t="shared" si="385"/>
        <v>0</v>
      </c>
      <c r="AF1315" s="156">
        <f t="shared" si="385"/>
        <v>0</v>
      </c>
      <c r="AG1315" s="156">
        <f t="shared" si="385"/>
        <v>0</v>
      </c>
      <c r="AH1315" s="156">
        <f t="shared" si="385"/>
        <v>0</v>
      </c>
      <c r="AI1315" s="156">
        <f t="shared" si="385"/>
        <v>0</v>
      </c>
      <c r="AJ1315" s="156">
        <f>SUM(P1315:AI1315)</f>
        <v>0</v>
      </c>
    </row>
    <row r="1316" spans="1:41">
      <c r="A1316" s="623" t="str">
        <f>"Standard "&amp;A1309</f>
        <v>Standard Interior-Other 9 (Specify)</v>
      </c>
      <c r="B1316" s="624"/>
      <c r="C1316" s="624"/>
      <c r="D1316" s="624"/>
      <c r="E1316" s="624"/>
      <c r="F1316" s="624"/>
      <c r="G1316" s="452">
        <f>G1315</f>
        <v>0</v>
      </c>
      <c r="H1316" s="459"/>
      <c r="I1316" s="454">
        <v>0</v>
      </c>
      <c r="J1316" s="156">
        <f>G1316*I1316</f>
        <v>0</v>
      </c>
      <c r="K1316" s="627"/>
      <c r="L1316" s="628"/>
      <c r="M1316" s="660"/>
      <c r="N1316" s="632"/>
      <c r="O1316" s="159">
        <f>IF($B$1312=0,J1316,0)</f>
        <v>0</v>
      </c>
      <c r="P1316" s="156">
        <f t="shared" ref="P1316:AI1316" si="386">IF(OR(($B$1312+YEAR($I$1))=P1314,($B$1310+$B$1312+YEAR($I$1))=P1314,($B$1310*2+$B$1312+YEAR($I$1))=P1314,($B$1310*3+$B$1312+YEAR($I$1))=P1314,($B$1310*4+$B$1312+YEAR($I$1))=P1314,($B$1310*5+$B$1312+YEAR($I$1))=P1314),$G$1316*$I$1316,0)</f>
        <v>0</v>
      </c>
      <c r="Q1316" s="156">
        <f t="shared" si="386"/>
        <v>0</v>
      </c>
      <c r="R1316" s="156">
        <f t="shared" si="386"/>
        <v>0</v>
      </c>
      <c r="S1316" s="156">
        <f t="shared" si="386"/>
        <v>0</v>
      </c>
      <c r="T1316" s="156">
        <f t="shared" si="386"/>
        <v>0</v>
      </c>
      <c r="U1316" s="156">
        <f t="shared" si="386"/>
        <v>0</v>
      </c>
      <c r="V1316" s="156">
        <f t="shared" si="386"/>
        <v>0</v>
      </c>
      <c r="W1316" s="156">
        <f t="shared" si="386"/>
        <v>0</v>
      </c>
      <c r="X1316" s="156">
        <f t="shared" si="386"/>
        <v>0</v>
      </c>
      <c r="Y1316" s="156">
        <f t="shared" si="386"/>
        <v>0</v>
      </c>
      <c r="Z1316" s="156">
        <f t="shared" si="386"/>
        <v>0</v>
      </c>
      <c r="AA1316" s="156">
        <f t="shared" si="386"/>
        <v>0</v>
      </c>
      <c r="AB1316" s="156">
        <f t="shared" si="386"/>
        <v>0</v>
      </c>
      <c r="AC1316" s="156">
        <f t="shared" si="386"/>
        <v>0</v>
      </c>
      <c r="AD1316" s="156">
        <f t="shared" si="386"/>
        <v>0</v>
      </c>
      <c r="AE1316" s="156">
        <f t="shared" si="386"/>
        <v>0</v>
      </c>
      <c r="AF1316" s="156">
        <f t="shared" si="386"/>
        <v>0</v>
      </c>
      <c r="AG1316" s="156">
        <f t="shared" si="386"/>
        <v>0</v>
      </c>
      <c r="AH1316" s="156">
        <f t="shared" si="386"/>
        <v>0</v>
      </c>
      <c r="AI1316" s="156">
        <f t="shared" si="386"/>
        <v>0</v>
      </c>
      <c r="AJ1316" s="156">
        <f>SUM(P1316:AI1316)</f>
        <v>0</v>
      </c>
      <c r="AK1316" s="148" t="s">
        <v>391</v>
      </c>
    </row>
    <row r="1317" spans="1:41" ht="14.45" thickBot="1">
      <c r="A1317" s="634" t="str">
        <f>"Green Replacement "&amp;A1309</f>
        <v>Green Replacement Interior-Other 9 (Specify)</v>
      </c>
      <c r="B1317" s="635"/>
      <c r="C1317" s="635"/>
      <c r="D1317" s="635"/>
      <c r="E1317" s="635"/>
      <c r="F1317" s="635"/>
      <c r="G1317" s="202">
        <f>G1316</f>
        <v>0</v>
      </c>
      <c r="H1317" s="204">
        <f>H1316</f>
        <v>0</v>
      </c>
      <c r="I1317" s="455">
        <v>0</v>
      </c>
      <c r="J1317" s="161">
        <f>G1317*I1317</f>
        <v>0</v>
      </c>
      <c r="K1317" s="629"/>
      <c r="L1317" s="630"/>
      <c r="M1317" s="661"/>
      <c r="N1317" s="633"/>
      <c r="O1317" s="159">
        <f>IF($B$1312=0,J1317,0)</f>
        <v>0</v>
      </c>
      <c r="P1317" s="156">
        <f t="shared" ref="P1317:AI1317" si="387">IF(OR(($B$1312+YEAR($I$1))=P1314,($B$1310+$B$1312+YEAR($I$1))=P1314,($B$1310*2+$B$1312+YEAR($I$1))=P1314,($B$1310*3+$B$1312+YEAR($I$1))=P1314,($B$1310*4+$B$1312+YEAR($I$1))=P1314,($B$1310*5+$B$1312+YEAR($I$1))=P1314),$G$1317*$I$1317,0)</f>
        <v>0</v>
      </c>
      <c r="Q1317" s="156">
        <f t="shared" si="387"/>
        <v>0</v>
      </c>
      <c r="R1317" s="156">
        <f t="shared" si="387"/>
        <v>0</v>
      </c>
      <c r="S1317" s="156">
        <f t="shared" si="387"/>
        <v>0</v>
      </c>
      <c r="T1317" s="156">
        <f t="shared" si="387"/>
        <v>0</v>
      </c>
      <c r="U1317" s="156">
        <f t="shared" si="387"/>
        <v>0</v>
      </c>
      <c r="V1317" s="156">
        <f t="shared" si="387"/>
        <v>0</v>
      </c>
      <c r="W1317" s="156">
        <f t="shared" si="387"/>
        <v>0</v>
      </c>
      <c r="X1317" s="156">
        <f t="shared" si="387"/>
        <v>0</v>
      </c>
      <c r="Y1317" s="156">
        <f t="shared" si="387"/>
        <v>0</v>
      </c>
      <c r="Z1317" s="156">
        <f t="shared" si="387"/>
        <v>0</v>
      </c>
      <c r="AA1317" s="156">
        <f t="shared" si="387"/>
        <v>0</v>
      </c>
      <c r="AB1317" s="156">
        <f t="shared" si="387"/>
        <v>0</v>
      </c>
      <c r="AC1317" s="156">
        <f t="shared" si="387"/>
        <v>0</v>
      </c>
      <c r="AD1317" s="156">
        <f t="shared" si="387"/>
        <v>0</v>
      </c>
      <c r="AE1317" s="156">
        <f t="shared" si="387"/>
        <v>0</v>
      </c>
      <c r="AF1317" s="156">
        <f t="shared" si="387"/>
        <v>0</v>
      </c>
      <c r="AG1317" s="156">
        <f t="shared" si="387"/>
        <v>0</v>
      </c>
      <c r="AH1317" s="156">
        <f t="shared" si="387"/>
        <v>0</v>
      </c>
      <c r="AI1317" s="156">
        <f t="shared" si="387"/>
        <v>0</v>
      </c>
      <c r="AJ1317" s="156">
        <f>SUM(P1317:AI1317)</f>
        <v>0</v>
      </c>
      <c r="AK1317" s="183">
        <f>IF((AJ1317-AJ1316)&lt;0,0,(AJ1317-AJ1316))</f>
        <v>0</v>
      </c>
      <c r="AL1317" s="183"/>
      <c r="AM1317" s="183"/>
      <c r="AN1317" s="183"/>
      <c r="AO1317" s="183"/>
    </row>
    <row r="1318" spans="1:41" ht="13.15" customHeight="1" thickBot="1"/>
    <row r="1319" spans="1:41" ht="14.45" thickBot="1">
      <c r="A1319" s="640" t="s">
        <v>550</v>
      </c>
      <c r="B1319" s="641"/>
      <c r="C1319" s="641"/>
      <c r="D1319" s="641"/>
      <c r="E1319" s="641"/>
      <c r="F1319" s="641"/>
      <c r="G1319" s="641"/>
      <c r="H1319" s="641"/>
      <c r="I1319" s="641"/>
      <c r="J1319" s="641"/>
      <c r="K1319" s="641"/>
      <c r="L1319" s="641"/>
      <c r="M1319" s="641"/>
      <c r="N1319" s="642"/>
    </row>
    <row r="1320" spans="1:41" ht="15">
      <c r="A1320" s="164" t="s">
        <v>351</v>
      </c>
      <c r="B1320" s="450">
        <v>19</v>
      </c>
      <c r="C1320" s="165"/>
      <c r="D1320" s="662" t="s">
        <v>272</v>
      </c>
      <c r="E1320" s="663"/>
      <c r="F1320" s="649"/>
      <c r="G1320" s="650"/>
      <c r="H1320" s="650"/>
      <c r="I1320" s="650"/>
      <c r="J1320" s="650"/>
      <c r="K1320" s="650"/>
      <c r="L1320" s="650"/>
      <c r="M1320" s="650"/>
      <c r="N1320" s="651"/>
    </row>
    <row r="1321" spans="1:41" ht="15.6" thickBot="1">
      <c r="A1321" s="163" t="s">
        <v>353</v>
      </c>
      <c r="B1321" s="451">
        <v>2004</v>
      </c>
      <c r="C1321" s="162"/>
      <c r="D1321" s="664"/>
      <c r="E1321" s="665"/>
      <c r="F1321" s="652"/>
      <c r="G1321" s="653"/>
      <c r="H1321" s="653"/>
      <c r="I1321" s="653"/>
      <c r="J1321" s="653"/>
      <c r="K1321" s="653"/>
      <c r="L1321" s="653"/>
      <c r="M1321" s="653"/>
      <c r="N1321" s="654"/>
    </row>
    <row r="1322" spans="1:41" ht="15.6" thickBot="1">
      <c r="A1322" s="171" t="s">
        <v>355</v>
      </c>
      <c r="B1322" s="172">
        <f>IF(B1320-((YEAR(I1))-B1321)&gt;0,(B1320-((YEAR(I1))-B1321)),0)</f>
        <v>13</v>
      </c>
      <c r="C1322" s="173"/>
      <c r="D1322" s="666"/>
      <c r="E1322" s="667"/>
      <c r="F1322" s="643"/>
      <c r="G1322" s="644"/>
      <c r="H1322" s="644"/>
      <c r="I1322" s="644"/>
      <c r="J1322" s="644"/>
      <c r="K1322" s="644"/>
      <c r="L1322" s="644"/>
      <c r="M1322" s="644"/>
      <c r="N1322" s="645"/>
      <c r="O1322" s="640" t="str">
        <f>A1319</f>
        <v>Interior-Other 10 (Specify)</v>
      </c>
      <c r="P1322" s="641"/>
      <c r="Q1322" s="641"/>
      <c r="R1322" s="641"/>
      <c r="S1322" s="641"/>
      <c r="T1322" s="641"/>
      <c r="U1322" s="641"/>
      <c r="V1322" s="641"/>
      <c r="W1322" s="641"/>
      <c r="X1322" s="641"/>
      <c r="Y1322" s="642"/>
      <c r="Z1322" s="640" t="str">
        <f>A1319</f>
        <v>Interior-Other 10 (Specify)</v>
      </c>
      <c r="AA1322" s="641"/>
      <c r="AB1322" s="641"/>
      <c r="AC1322" s="641"/>
      <c r="AD1322" s="641"/>
      <c r="AE1322" s="641"/>
      <c r="AF1322" s="641"/>
      <c r="AG1322" s="641"/>
      <c r="AH1322" s="641"/>
      <c r="AI1322" s="641"/>
      <c r="AJ1322" s="642"/>
    </row>
    <row r="1323" spans="1:41">
      <c r="A1323" s="646" t="s">
        <v>357</v>
      </c>
      <c r="B1323" s="647"/>
      <c r="C1323" s="647"/>
      <c r="D1323" s="636"/>
      <c r="E1323" s="636"/>
      <c r="F1323" s="636"/>
      <c r="G1323" s="636" t="s">
        <v>358</v>
      </c>
      <c r="H1323" s="636" t="s">
        <v>359</v>
      </c>
      <c r="I1323" s="636" t="s">
        <v>360</v>
      </c>
      <c r="J1323" s="636" t="s">
        <v>361</v>
      </c>
      <c r="K1323" s="636" t="s">
        <v>362</v>
      </c>
      <c r="L1323" s="636" t="s">
        <v>363</v>
      </c>
      <c r="M1323" s="636" t="s">
        <v>364</v>
      </c>
      <c r="N1323" s="638" t="s">
        <v>365</v>
      </c>
      <c r="O1323" s="672" t="s">
        <v>366</v>
      </c>
      <c r="P1323" s="167" t="s">
        <v>367</v>
      </c>
      <c r="Q1323" s="167" t="s">
        <v>368</v>
      </c>
      <c r="R1323" s="167" t="s">
        <v>369</v>
      </c>
      <c r="S1323" s="167" t="s">
        <v>370</v>
      </c>
      <c r="T1323" s="167" t="s">
        <v>371</v>
      </c>
      <c r="U1323" s="167" t="s">
        <v>372</v>
      </c>
      <c r="V1323" s="167" t="s">
        <v>373</v>
      </c>
      <c r="W1323" s="167" t="s">
        <v>374</v>
      </c>
      <c r="X1323" s="167" t="s">
        <v>375</v>
      </c>
      <c r="Y1323" s="168" t="s">
        <v>376</v>
      </c>
      <c r="Z1323" s="178" t="s">
        <v>377</v>
      </c>
      <c r="AA1323" s="179" t="s">
        <v>378</v>
      </c>
      <c r="AB1323" s="179" t="s">
        <v>379</v>
      </c>
      <c r="AC1323" s="179" t="s">
        <v>380</v>
      </c>
      <c r="AD1323" s="179" t="s">
        <v>381</v>
      </c>
      <c r="AE1323" s="179" t="s">
        <v>382</v>
      </c>
      <c r="AF1323" s="179" t="s">
        <v>383</v>
      </c>
      <c r="AG1323" s="179" t="s">
        <v>384</v>
      </c>
      <c r="AH1323" s="179" t="s">
        <v>385</v>
      </c>
      <c r="AI1323" s="180" t="s">
        <v>386</v>
      </c>
      <c r="AJ1323" s="674" t="s">
        <v>387</v>
      </c>
    </row>
    <row r="1324" spans="1:41">
      <c r="A1324" s="648"/>
      <c r="B1324" s="637"/>
      <c r="C1324" s="637"/>
      <c r="D1324" s="637"/>
      <c r="E1324" s="637"/>
      <c r="F1324" s="637"/>
      <c r="G1324" s="637"/>
      <c r="H1324" s="637"/>
      <c r="I1324" s="637"/>
      <c r="J1324" s="637"/>
      <c r="K1324" s="637"/>
      <c r="L1324" s="637"/>
      <c r="M1324" s="637"/>
      <c r="N1324" s="639"/>
      <c r="O1324" s="673"/>
      <c r="P1324" s="166">
        <f>YEAR($I$1)+1</f>
        <v>2011</v>
      </c>
      <c r="Q1324" s="166">
        <f>YEAR($I$1)+2</f>
        <v>2012</v>
      </c>
      <c r="R1324" s="166">
        <f>YEAR($I$1)+3</f>
        <v>2013</v>
      </c>
      <c r="S1324" s="166">
        <f>YEAR($I$1)+4</f>
        <v>2014</v>
      </c>
      <c r="T1324" s="166">
        <f>YEAR($I$1)+5</f>
        <v>2015</v>
      </c>
      <c r="U1324" s="166">
        <f>YEAR($I$1)+6</f>
        <v>2016</v>
      </c>
      <c r="V1324" s="166">
        <f>YEAR($I$1)+7</f>
        <v>2017</v>
      </c>
      <c r="W1324" s="166">
        <f>YEAR($I$1)+8</f>
        <v>2018</v>
      </c>
      <c r="X1324" s="166">
        <f>YEAR($I$1)+9</f>
        <v>2019</v>
      </c>
      <c r="Y1324" s="169">
        <f>YEAR($I$1)+10</f>
        <v>2020</v>
      </c>
      <c r="Z1324" s="174">
        <f>YEAR($I$1)+11</f>
        <v>2021</v>
      </c>
      <c r="AA1324" s="166">
        <f>YEAR($I$1)+12</f>
        <v>2022</v>
      </c>
      <c r="AB1324" s="166">
        <f>YEAR($I$1)+13</f>
        <v>2023</v>
      </c>
      <c r="AC1324" s="166">
        <f>YEAR($I$1)+14</f>
        <v>2024</v>
      </c>
      <c r="AD1324" s="166">
        <f>YEAR($I$1)+15</f>
        <v>2025</v>
      </c>
      <c r="AE1324" s="166">
        <f>YEAR($I$1)+16</f>
        <v>2026</v>
      </c>
      <c r="AF1324" s="166">
        <f>YEAR($I$1)+17</f>
        <v>2027</v>
      </c>
      <c r="AG1324" s="166">
        <f>YEAR($I$1)+18</f>
        <v>2028</v>
      </c>
      <c r="AH1324" s="166">
        <f>YEAR($I$1)+19</f>
        <v>2029</v>
      </c>
      <c r="AI1324" s="175">
        <f>YEAR($I$1)+20</f>
        <v>2030</v>
      </c>
      <c r="AJ1324" s="675"/>
    </row>
    <row r="1325" spans="1:41" hidden="1">
      <c r="A1325" s="623" t="str">
        <f>"Existing "&amp;A1319</f>
        <v>Existing Interior-Other 10 (Specify)</v>
      </c>
      <c r="B1325" s="624"/>
      <c r="C1325" s="624"/>
      <c r="D1325" s="624"/>
      <c r="E1325" s="624"/>
      <c r="F1325" s="624"/>
      <c r="G1325" s="170"/>
      <c r="H1325" s="154"/>
      <c r="I1325" s="155">
        <v>0</v>
      </c>
      <c r="J1325" s="156">
        <f>G1325*I1325</f>
        <v>0</v>
      </c>
      <c r="K1325" s="625" t="s">
        <v>390</v>
      </c>
      <c r="L1325" s="626"/>
      <c r="M1325" s="659" t="str">
        <f>IF(OR(ISERROR(B1321+B1320*(1-(Controls!$B$28))),(B1321+B1320*(1-(Controls!$B$28)))=0),"",IF((B1321+B1320*(1-(Controls!$B$28)))&lt;=StartInput!$F$25,"Replace","Evaluate"))</f>
        <v>Evaluate</v>
      </c>
      <c r="N1325" s="631" t="s">
        <v>205</v>
      </c>
      <c r="O1325" s="159">
        <f>IF($B$1322=0,J1325,0)</f>
        <v>0</v>
      </c>
      <c r="P1325" s="156">
        <f t="shared" ref="P1325:AI1325" si="388">IF(OR(($B$1322+YEAR($I$1))=P1324,($B$1320+$B$1322+YEAR($I$1))=P1324,($B$1320*2+$B$1322+YEAR($I$1))=P1324,($B$1320*3+$B$1322+YEAR($I$1))=P1324,($B$1320*4+$B$1322+YEAR($I$1))=P1324,($B$1320*5+$B$1322+YEAR($I$1))=P1324),$G$1325*$I$1325,0)</f>
        <v>0</v>
      </c>
      <c r="Q1325" s="156">
        <f t="shared" si="388"/>
        <v>0</v>
      </c>
      <c r="R1325" s="156">
        <f t="shared" si="388"/>
        <v>0</v>
      </c>
      <c r="S1325" s="156">
        <f t="shared" si="388"/>
        <v>0</v>
      </c>
      <c r="T1325" s="156">
        <f t="shared" si="388"/>
        <v>0</v>
      </c>
      <c r="U1325" s="156">
        <f t="shared" si="388"/>
        <v>0</v>
      </c>
      <c r="V1325" s="156">
        <f t="shared" si="388"/>
        <v>0</v>
      </c>
      <c r="W1325" s="156">
        <f t="shared" si="388"/>
        <v>0</v>
      </c>
      <c r="X1325" s="156">
        <f t="shared" si="388"/>
        <v>0</v>
      </c>
      <c r="Y1325" s="156">
        <f t="shared" si="388"/>
        <v>0</v>
      </c>
      <c r="Z1325" s="156">
        <f t="shared" si="388"/>
        <v>0</v>
      </c>
      <c r="AA1325" s="156">
        <f t="shared" si="388"/>
        <v>0</v>
      </c>
      <c r="AB1325" s="156">
        <f t="shared" si="388"/>
        <v>0</v>
      </c>
      <c r="AC1325" s="156">
        <f t="shared" si="388"/>
        <v>0</v>
      </c>
      <c r="AD1325" s="156">
        <f t="shared" si="388"/>
        <v>0</v>
      </c>
      <c r="AE1325" s="156">
        <f t="shared" si="388"/>
        <v>0</v>
      </c>
      <c r="AF1325" s="156">
        <f t="shared" si="388"/>
        <v>0</v>
      </c>
      <c r="AG1325" s="156">
        <f t="shared" si="388"/>
        <v>0</v>
      </c>
      <c r="AH1325" s="156">
        <f t="shared" si="388"/>
        <v>0</v>
      </c>
      <c r="AI1325" s="156">
        <f t="shared" si="388"/>
        <v>0</v>
      </c>
      <c r="AJ1325" s="156">
        <f>SUM(P1325:AI1325)</f>
        <v>0</v>
      </c>
    </row>
    <row r="1326" spans="1:41">
      <c r="A1326" s="623" t="str">
        <f>"Standard "&amp;A1319</f>
        <v>Standard Interior-Other 10 (Specify)</v>
      </c>
      <c r="B1326" s="624"/>
      <c r="C1326" s="624"/>
      <c r="D1326" s="624"/>
      <c r="E1326" s="624"/>
      <c r="F1326" s="624"/>
      <c r="G1326" s="452">
        <v>0</v>
      </c>
      <c r="H1326" s="459"/>
      <c r="I1326" s="454">
        <v>0</v>
      </c>
      <c r="J1326" s="156">
        <f>G1326*I1326</f>
        <v>0</v>
      </c>
      <c r="K1326" s="627"/>
      <c r="L1326" s="628"/>
      <c r="M1326" s="660"/>
      <c r="N1326" s="632"/>
      <c r="O1326" s="159">
        <f>IF($B$1322=0,J1326,0)</f>
        <v>0</v>
      </c>
      <c r="P1326" s="156">
        <f t="shared" ref="P1326:AI1326" si="389">IF(OR(($B$1322+YEAR($I$1))=P1324,($B$1320+$B$1322+YEAR($I$1))=P1324,($B$1320*2+$B$1322+YEAR($I$1))=P1324,($B$1320*3+$B$1322+YEAR($I$1))=P1324,($B$1320*4+$B$1322+YEAR($I$1))=P1324,($B$1320*5+$B$1322+YEAR($I$1))=P1324),$G$1326*$I$1326,0)</f>
        <v>0</v>
      </c>
      <c r="Q1326" s="156">
        <f t="shared" si="389"/>
        <v>0</v>
      </c>
      <c r="R1326" s="156">
        <f t="shared" si="389"/>
        <v>0</v>
      </c>
      <c r="S1326" s="156">
        <f t="shared" si="389"/>
        <v>0</v>
      </c>
      <c r="T1326" s="156">
        <f t="shared" si="389"/>
        <v>0</v>
      </c>
      <c r="U1326" s="156">
        <f t="shared" si="389"/>
        <v>0</v>
      </c>
      <c r="V1326" s="156">
        <f t="shared" si="389"/>
        <v>0</v>
      </c>
      <c r="W1326" s="156">
        <f t="shared" si="389"/>
        <v>0</v>
      </c>
      <c r="X1326" s="156">
        <f t="shared" si="389"/>
        <v>0</v>
      </c>
      <c r="Y1326" s="156">
        <f t="shared" si="389"/>
        <v>0</v>
      </c>
      <c r="Z1326" s="156">
        <f t="shared" si="389"/>
        <v>0</v>
      </c>
      <c r="AA1326" s="156">
        <f t="shared" si="389"/>
        <v>0</v>
      </c>
      <c r="AB1326" s="156">
        <f t="shared" si="389"/>
        <v>0</v>
      </c>
      <c r="AC1326" s="156">
        <f t="shared" si="389"/>
        <v>0</v>
      </c>
      <c r="AD1326" s="156">
        <f t="shared" si="389"/>
        <v>0</v>
      </c>
      <c r="AE1326" s="156">
        <f t="shared" si="389"/>
        <v>0</v>
      </c>
      <c r="AF1326" s="156">
        <f t="shared" si="389"/>
        <v>0</v>
      </c>
      <c r="AG1326" s="156">
        <f t="shared" si="389"/>
        <v>0</v>
      </c>
      <c r="AH1326" s="156">
        <f t="shared" si="389"/>
        <v>0</v>
      </c>
      <c r="AI1326" s="156">
        <f t="shared" si="389"/>
        <v>0</v>
      </c>
      <c r="AJ1326" s="156">
        <f>SUM(P1326:AI1326)</f>
        <v>0</v>
      </c>
      <c r="AK1326" s="148" t="s">
        <v>391</v>
      </c>
    </row>
    <row r="1327" spans="1:41" ht="14.45" thickBot="1">
      <c r="A1327" s="634" t="str">
        <f>"Green Replacement "&amp;A1319</f>
        <v>Green Replacement Interior-Other 10 (Specify)</v>
      </c>
      <c r="B1327" s="635"/>
      <c r="C1327" s="635"/>
      <c r="D1327" s="635"/>
      <c r="E1327" s="635"/>
      <c r="F1327" s="635"/>
      <c r="G1327" s="202">
        <f>G1326</f>
        <v>0</v>
      </c>
      <c r="H1327" s="204">
        <f>H1326</f>
        <v>0</v>
      </c>
      <c r="I1327" s="455">
        <v>0</v>
      </c>
      <c r="J1327" s="161">
        <f>G1327*I1327</f>
        <v>0</v>
      </c>
      <c r="K1327" s="629"/>
      <c r="L1327" s="630"/>
      <c r="M1327" s="661"/>
      <c r="N1327" s="633"/>
      <c r="O1327" s="159">
        <f>IF($B$1322=0,J1327,0)</f>
        <v>0</v>
      </c>
      <c r="P1327" s="156">
        <f t="shared" ref="P1327:AI1327" si="390">IF(OR(($B$1322+YEAR($I$1))=P1324,($B$1320+$B$1322+YEAR($I$1))=P1324,($B$1320*2+$B$1322+YEAR($I$1))=P1324,($B$1320*3+$B$1322+YEAR($I$1))=P1324,($B$1320*4+$B$1322+YEAR($I$1))=P1324,($B$1320*5+$B$1322+YEAR($I$1))=P1324),$G$1327*$I$1327,0)</f>
        <v>0</v>
      </c>
      <c r="Q1327" s="156">
        <f t="shared" si="390"/>
        <v>0</v>
      </c>
      <c r="R1327" s="156">
        <f t="shared" si="390"/>
        <v>0</v>
      </c>
      <c r="S1327" s="156">
        <f t="shared" si="390"/>
        <v>0</v>
      </c>
      <c r="T1327" s="156">
        <f t="shared" si="390"/>
        <v>0</v>
      </c>
      <c r="U1327" s="156">
        <f t="shared" si="390"/>
        <v>0</v>
      </c>
      <c r="V1327" s="156">
        <f t="shared" si="390"/>
        <v>0</v>
      </c>
      <c r="W1327" s="156">
        <f t="shared" si="390"/>
        <v>0</v>
      </c>
      <c r="X1327" s="156">
        <f t="shared" si="390"/>
        <v>0</v>
      </c>
      <c r="Y1327" s="156">
        <f t="shared" si="390"/>
        <v>0</v>
      </c>
      <c r="Z1327" s="156">
        <f t="shared" si="390"/>
        <v>0</v>
      </c>
      <c r="AA1327" s="156">
        <f t="shared" si="390"/>
        <v>0</v>
      </c>
      <c r="AB1327" s="156">
        <f t="shared" si="390"/>
        <v>0</v>
      </c>
      <c r="AC1327" s="156">
        <f t="shared" si="390"/>
        <v>0</v>
      </c>
      <c r="AD1327" s="156">
        <f t="shared" si="390"/>
        <v>0</v>
      </c>
      <c r="AE1327" s="156">
        <f t="shared" si="390"/>
        <v>0</v>
      </c>
      <c r="AF1327" s="156">
        <f t="shared" si="390"/>
        <v>0</v>
      </c>
      <c r="AG1327" s="156">
        <f t="shared" si="390"/>
        <v>0</v>
      </c>
      <c r="AH1327" s="156">
        <f t="shared" si="390"/>
        <v>0</v>
      </c>
      <c r="AI1327" s="156">
        <f t="shared" si="390"/>
        <v>0</v>
      </c>
      <c r="AJ1327" s="156">
        <f>SUM(P1327:AI1327)</f>
        <v>0</v>
      </c>
      <c r="AK1327" s="183">
        <f>IF((AJ1327-AJ1326)&lt;0,0,(AJ1327-AJ1326))</f>
        <v>0</v>
      </c>
      <c r="AL1327" s="183"/>
      <c r="AM1327" s="183"/>
      <c r="AN1327" s="183"/>
      <c r="AO1327" s="183"/>
    </row>
    <row r="1328" spans="1:41" ht="3" customHeight="1"/>
    <row r="1329" spans="1:36" ht="3" customHeight="1"/>
    <row r="1330" spans="1:36" ht="3" customHeight="1"/>
    <row r="1331" spans="1:36" ht="3" customHeight="1"/>
    <row r="1332" spans="1:36" ht="3" customHeight="1"/>
    <row r="1333" spans="1:36" ht="3" customHeight="1"/>
    <row r="1334" spans="1:36" ht="3" customHeight="1"/>
    <row r="1335" spans="1:36" ht="3" customHeight="1"/>
    <row r="1336" spans="1:36" ht="3" customHeight="1" thickBot="1"/>
    <row r="1337" spans="1:36" ht="22.7" thickBot="1">
      <c r="A1337" s="655" t="s">
        <v>551</v>
      </c>
      <c r="B1337" s="656"/>
      <c r="C1337" s="656"/>
      <c r="D1337" s="656"/>
      <c r="E1337" s="656"/>
      <c r="F1337" s="656"/>
      <c r="G1337" s="656"/>
      <c r="H1337" s="656"/>
      <c r="I1337" s="656"/>
      <c r="J1337" s="656"/>
      <c r="K1337" s="656"/>
      <c r="L1337" s="656"/>
      <c r="M1337" s="656"/>
      <c r="N1337" s="657"/>
    </row>
    <row r="1338" spans="1:36" ht="13.15" customHeight="1" thickBot="1"/>
    <row r="1339" spans="1:36" ht="14.45" thickBot="1">
      <c r="A1339" s="640" t="s">
        <v>552</v>
      </c>
      <c r="B1339" s="641"/>
      <c r="C1339" s="641"/>
      <c r="D1339" s="641"/>
      <c r="E1339" s="641"/>
      <c r="F1339" s="641"/>
      <c r="G1339" s="641"/>
      <c r="H1339" s="641"/>
      <c r="I1339" s="641"/>
      <c r="J1339" s="641"/>
      <c r="K1339" s="641"/>
      <c r="L1339" s="641"/>
      <c r="M1339" s="641"/>
      <c r="N1339" s="642"/>
    </row>
    <row r="1340" spans="1:36" ht="15">
      <c r="A1340" s="164" t="s">
        <v>351</v>
      </c>
      <c r="B1340" s="450">
        <v>20</v>
      </c>
      <c r="C1340" s="165"/>
      <c r="D1340" s="662" t="s">
        <v>272</v>
      </c>
      <c r="E1340" s="663"/>
      <c r="F1340" s="649"/>
      <c r="G1340" s="650"/>
      <c r="H1340" s="650"/>
      <c r="I1340" s="650"/>
      <c r="J1340" s="650"/>
      <c r="K1340" s="650"/>
      <c r="L1340" s="650"/>
      <c r="M1340" s="650"/>
      <c r="N1340" s="651"/>
    </row>
    <row r="1341" spans="1:36" ht="15.6" thickBot="1">
      <c r="A1341" s="163" t="s">
        <v>353</v>
      </c>
      <c r="B1341" s="451">
        <v>2004</v>
      </c>
      <c r="C1341" s="162"/>
      <c r="D1341" s="664"/>
      <c r="E1341" s="665"/>
      <c r="F1341" s="652"/>
      <c r="G1341" s="653"/>
      <c r="H1341" s="653"/>
      <c r="I1341" s="653"/>
      <c r="J1341" s="653"/>
      <c r="K1341" s="653"/>
      <c r="L1341" s="653"/>
      <c r="M1341" s="653"/>
      <c r="N1341" s="654"/>
    </row>
    <row r="1342" spans="1:36" ht="15.6" thickBot="1">
      <c r="A1342" s="171" t="s">
        <v>355</v>
      </c>
      <c r="B1342" s="172">
        <f>IF(B1340-((YEAR(I1))-B1341)&gt;0,(B1340-((YEAR(I1))-B1341)),0)</f>
        <v>14</v>
      </c>
      <c r="C1342" s="173"/>
      <c r="D1342" s="666"/>
      <c r="E1342" s="667"/>
      <c r="F1342" s="643"/>
      <c r="G1342" s="644"/>
      <c r="H1342" s="644"/>
      <c r="I1342" s="644"/>
      <c r="J1342" s="644"/>
      <c r="K1342" s="644"/>
      <c r="L1342" s="644"/>
      <c r="M1342" s="644"/>
      <c r="N1342" s="645"/>
      <c r="O1342" s="640" t="str">
        <f>A1339</f>
        <v>Water Distribution</v>
      </c>
      <c r="P1342" s="641"/>
      <c r="Q1342" s="641"/>
      <c r="R1342" s="641"/>
      <c r="S1342" s="641"/>
      <c r="T1342" s="641"/>
      <c r="U1342" s="641"/>
      <c r="V1342" s="641"/>
      <c r="W1342" s="641"/>
      <c r="X1342" s="641"/>
      <c r="Y1342" s="642"/>
      <c r="Z1342" s="640" t="str">
        <f>A1339</f>
        <v>Water Distribution</v>
      </c>
      <c r="AA1342" s="641"/>
      <c r="AB1342" s="641"/>
      <c r="AC1342" s="641"/>
      <c r="AD1342" s="641"/>
      <c r="AE1342" s="641"/>
      <c r="AF1342" s="641"/>
      <c r="AG1342" s="641"/>
      <c r="AH1342" s="641"/>
      <c r="AI1342" s="641"/>
      <c r="AJ1342" s="642"/>
    </row>
    <row r="1343" spans="1:36">
      <c r="A1343" s="646" t="s">
        <v>357</v>
      </c>
      <c r="B1343" s="647"/>
      <c r="C1343" s="647"/>
      <c r="D1343" s="636"/>
      <c r="E1343" s="636"/>
      <c r="F1343" s="636"/>
      <c r="G1343" s="636" t="s">
        <v>358</v>
      </c>
      <c r="H1343" s="636" t="s">
        <v>359</v>
      </c>
      <c r="I1343" s="636" t="s">
        <v>360</v>
      </c>
      <c r="J1343" s="636" t="s">
        <v>361</v>
      </c>
      <c r="K1343" s="636" t="s">
        <v>362</v>
      </c>
      <c r="L1343" s="636" t="s">
        <v>363</v>
      </c>
      <c r="M1343" s="636" t="s">
        <v>364</v>
      </c>
      <c r="N1343" s="638" t="s">
        <v>365</v>
      </c>
      <c r="O1343" s="672" t="s">
        <v>366</v>
      </c>
      <c r="P1343" s="167" t="s">
        <v>367</v>
      </c>
      <c r="Q1343" s="167" t="s">
        <v>368</v>
      </c>
      <c r="R1343" s="167" t="s">
        <v>369</v>
      </c>
      <c r="S1343" s="167" t="s">
        <v>370</v>
      </c>
      <c r="T1343" s="167" t="s">
        <v>371</v>
      </c>
      <c r="U1343" s="167" t="s">
        <v>372</v>
      </c>
      <c r="V1343" s="167" t="s">
        <v>373</v>
      </c>
      <c r="W1343" s="167" t="s">
        <v>374</v>
      </c>
      <c r="X1343" s="167" t="s">
        <v>375</v>
      </c>
      <c r="Y1343" s="168" t="s">
        <v>376</v>
      </c>
      <c r="Z1343" s="178" t="s">
        <v>377</v>
      </c>
      <c r="AA1343" s="179" t="s">
        <v>378</v>
      </c>
      <c r="AB1343" s="179" t="s">
        <v>379</v>
      </c>
      <c r="AC1343" s="179" t="s">
        <v>380</v>
      </c>
      <c r="AD1343" s="179" t="s">
        <v>381</v>
      </c>
      <c r="AE1343" s="179" t="s">
        <v>382</v>
      </c>
      <c r="AF1343" s="179" t="s">
        <v>383</v>
      </c>
      <c r="AG1343" s="179" t="s">
        <v>384</v>
      </c>
      <c r="AH1343" s="179" t="s">
        <v>385</v>
      </c>
      <c r="AI1343" s="180" t="s">
        <v>386</v>
      </c>
      <c r="AJ1343" s="674" t="s">
        <v>387</v>
      </c>
    </row>
    <row r="1344" spans="1:36">
      <c r="A1344" s="648"/>
      <c r="B1344" s="637"/>
      <c r="C1344" s="637"/>
      <c r="D1344" s="637"/>
      <c r="E1344" s="637"/>
      <c r="F1344" s="637"/>
      <c r="G1344" s="637"/>
      <c r="H1344" s="637"/>
      <c r="I1344" s="637"/>
      <c r="J1344" s="637"/>
      <c r="K1344" s="637"/>
      <c r="L1344" s="637"/>
      <c r="M1344" s="637"/>
      <c r="N1344" s="639"/>
      <c r="O1344" s="673"/>
      <c r="P1344" s="166">
        <f>YEAR($I$1)+1</f>
        <v>2011</v>
      </c>
      <c r="Q1344" s="166">
        <f>YEAR($I$1)+2</f>
        <v>2012</v>
      </c>
      <c r="R1344" s="166">
        <f>YEAR($I$1)+3</f>
        <v>2013</v>
      </c>
      <c r="S1344" s="166">
        <f>YEAR($I$1)+4</f>
        <v>2014</v>
      </c>
      <c r="T1344" s="166">
        <f>YEAR($I$1)+5</f>
        <v>2015</v>
      </c>
      <c r="U1344" s="166">
        <f>YEAR($I$1)+6</f>
        <v>2016</v>
      </c>
      <c r="V1344" s="166">
        <f>YEAR($I$1)+7</f>
        <v>2017</v>
      </c>
      <c r="W1344" s="166">
        <f>YEAR($I$1)+8</f>
        <v>2018</v>
      </c>
      <c r="X1344" s="166">
        <f>YEAR($I$1)+9</f>
        <v>2019</v>
      </c>
      <c r="Y1344" s="169">
        <f>YEAR($I$1)+10</f>
        <v>2020</v>
      </c>
      <c r="Z1344" s="174">
        <f>YEAR($I$1)+11</f>
        <v>2021</v>
      </c>
      <c r="AA1344" s="166">
        <f>YEAR($I$1)+12</f>
        <v>2022</v>
      </c>
      <c r="AB1344" s="166">
        <f>YEAR($I$1)+13</f>
        <v>2023</v>
      </c>
      <c r="AC1344" s="166">
        <f>YEAR($I$1)+14</f>
        <v>2024</v>
      </c>
      <c r="AD1344" s="166">
        <f>YEAR($I$1)+15</f>
        <v>2025</v>
      </c>
      <c r="AE1344" s="166">
        <f>YEAR($I$1)+16</f>
        <v>2026</v>
      </c>
      <c r="AF1344" s="166">
        <f>YEAR($I$1)+17</f>
        <v>2027</v>
      </c>
      <c r="AG1344" s="166">
        <f>YEAR($I$1)+18</f>
        <v>2028</v>
      </c>
      <c r="AH1344" s="166">
        <f>YEAR($I$1)+19</f>
        <v>2029</v>
      </c>
      <c r="AI1344" s="175">
        <f>YEAR($I$1)+20</f>
        <v>2030</v>
      </c>
      <c r="AJ1344" s="675"/>
    </row>
    <row r="1345" spans="1:41" hidden="1">
      <c r="A1345" s="623" t="str">
        <f>"Existing "&amp;A1339</f>
        <v>Existing Water Distribution</v>
      </c>
      <c r="B1345" s="624"/>
      <c r="C1345" s="624"/>
      <c r="D1345" s="624"/>
      <c r="E1345" s="624"/>
      <c r="F1345" s="624"/>
      <c r="G1345" s="170">
        <v>4500</v>
      </c>
      <c r="H1345" s="154" t="s">
        <v>350</v>
      </c>
      <c r="I1345" s="155">
        <v>1</v>
      </c>
      <c r="J1345" s="156">
        <f>G1345*I1345</f>
        <v>4500</v>
      </c>
      <c r="K1345" s="625" t="s">
        <v>390</v>
      </c>
      <c r="L1345" s="626"/>
      <c r="M1345" s="659" t="str">
        <f>IF(OR(ISERROR(B1341+B1340*(1-(Controls!$B$28))),(B1341+B1340*(1-(Controls!$B$28)))=0),"",IF((B1341+B1340*(1-(Controls!$B$28)))&lt;=StartInput!$F$25,"Replace","Evaluate"))</f>
        <v>Evaluate</v>
      </c>
      <c r="N1345" s="631" t="s">
        <v>205</v>
      </c>
      <c r="O1345" s="159">
        <f>IF($B$1342=0,J1345,0)</f>
        <v>0</v>
      </c>
      <c r="P1345" s="156">
        <f t="shared" ref="P1345:AI1345" si="391">IF(OR(($B$1342+YEAR($I$1))=P1344,($B$1340+$B$1342+YEAR($I$1))=P1344,($B$1340*2+$B$1342+YEAR($I$1))=P1344,($B$1340*3+$B$1342+YEAR($I$1))=P1344,($B$1340*4+$B$1342+YEAR($I$1))=P1344,($B$1340*5+$B$1342+YEAR($I$1))=P1344),$G$1345*$I$1345,0)</f>
        <v>0</v>
      </c>
      <c r="Q1345" s="156">
        <f t="shared" si="391"/>
        <v>0</v>
      </c>
      <c r="R1345" s="156">
        <f t="shared" si="391"/>
        <v>0</v>
      </c>
      <c r="S1345" s="156">
        <f t="shared" si="391"/>
        <v>0</v>
      </c>
      <c r="T1345" s="156">
        <f t="shared" si="391"/>
        <v>0</v>
      </c>
      <c r="U1345" s="156">
        <f t="shared" si="391"/>
        <v>0</v>
      </c>
      <c r="V1345" s="156">
        <f t="shared" si="391"/>
        <v>0</v>
      </c>
      <c r="W1345" s="156">
        <f t="shared" si="391"/>
        <v>0</v>
      </c>
      <c r="X1345" s="156">
        <f t="shared" si="391"/>
        <v>0</v>
      </c>
      <c r="Y1345" s="156">
        <f t="shared" si="391"/>
        <v>0</v>
      </c>
      <c r="Z1345" s="156">
        <f t="shared" si="391"/>
        <v>0</v>
      </c>
      <c r="AA1345" s="156">
        <f t="shared" si="391"/>
        <v>0</v>
      </c>
      <c r="AB1345" s="156">
        <f t="shared" si="391"/>
        <v>0</v>
      </c>
      <c r="AC1345" s="156">
        <f t="shared" si="391"/>
        <v>4500</v>
      </c>
      <c r="AD1345" s="156">
        <f t="shared" si="391"/>
        <v>0</v>
      </c>
      <c r="AE1345" s="156">
        <f t="shared" si="391"/>
        <v>0</v>
      </c>
      <c r="AF1345" s="156">
        <f t="shared" si="391"/>
        <v>0</v>
      </c>
      <c r="AG1345" s="156">
        <f t="shared" si="391"/>
        <v>0</v>
      </c>
      <c r="AH1345" s="156">
        <f t="shared" si="391"/>
        <v>0</v>
      </c>
      <c r="AI1345" s="156">
        <f t="shared" si="391"/>
        <v>0</v>
      </c>
      <c r="AJ1345" s="156">
        <f>SUM(P1345:AI1345)</f>
        <v>4500</v>
      </c>
    </row>
    <row r="1346" spans="1:41">
      <c r="A1346" s="623" t="str">
        <f>"Standard "&amp;A1339</f>
        <v>Standard Water Distribution</v>
      </c>
      <c r="B1346" s="624"/>
      <c r="C1346" s="624"/>
      <c r="D1346" s="624"/>
      <c r="E1346" s="624"/>
      <c r="F1346" s="624"/>
      <c r="G1346" s="452">
        <v>4500</v>
      </c>
      <c r="H1346" s="459" t="s">
        <v>350</v>
      </c>
      <c r="I1346" s="454">
        <v>1</v>
      </c>
      <c r="J1346" s="156">
        <f>G1346*I1346</f>
        <v>4500</v>
      </c>
      <c r="K1346" s="627"/>
      <c r="L1346" s="628"/>
      <c r="M1346" s="660"/>
      <c r="N1346" s="632"/>
      <c r="O1346" s="159">
        <f>IF($B$1342=0,J1346,0)</f>
        <v>0</v>
      </c>
      <c r="P1346" s="156">
        <f t="shared" ref="P1346:AI1346" si="392">IF(OR(($B$1342+YEAR($I$1))=P1344,($B$1340+$B$1342+YEAR($I$1))=P1344,($B$1340*2+$B$1342+YEAR($I$1))=P1344,($B$1340*3+$B$1342+YEAR($I$1))=P1344,($B$1340*4+$B$1342+YEAR($I$1))=P1344,($B$1340*5+$B$1342+YEAR($I$1))=P1344),$G$1346*$I$1346,0)</f>
        <v>0</v>
      </c>
      <c r="Q1346" s="156">
        <f t="shared" si="392"/>
        <v>0</v>
      </c>
      <c r="R1346" s="156">
        <f t="shared" si="392"/>
        <v>0</v>
      </c>
      <c r="S1346" s="156">
        <f t="shared" si="392"/>
        <v>0</v>
      </c>
      <c r="T1346" s="156">
        <f t="shared" si="392"/>
        <v>0</v>
      </c>
      <c r="U1346" s="156">
        <f t="shared" si="392"/>
        <v>0</v>
      </c>
      <c r="V1346" s="156">
        <f t="shared" si="392"/>
        <v>0</v>
      </c>
      <c r="W1346" s="156">
        <f t="shared" si="392"/>
        <v>0</v>
      </c>
      <c r="X1346" s="156">
        <f t="shared" si="392"/>
        <v>0</v>
      </c>
      <c r="Y1346" s="156">
        <f t="shared" si="392"/>
        <v>0</v>
      </c>
      <c r="Z1346" s="156">
        <f t="shared" si="392"/>
        <v>0</v>
      </c>
      <c r="AA1346" s="156">
        <f t="shared" si="392"/>
        <v>0</v>
      </c>
      <c r="AB1346" s="156">
        <f t="shared" si="392"/>
        <v>0</v>
      </c>
      <c r="AC1346" s="156">
        <f t="shared" si="392"/>
        <v>4500</v>
      </c>
      <c r="AD1346" s="156">
        <f t="shared" si="392"/>
        <v>0</v>
      </c>
      <c r="AE1346" s="156">
        <f t="shared" si="392"/>
        <v>0</v>
      </c>
      <c r="AF1346" s="156">
        <f t="shared" si="392"/>
        <v>0</v>
      </c>
      <c r="AG1346" s="156">
        <f t="shared" si="392"/>
        <v>0</v>
      </c>
      <c r="AH1346" s="156">
        <f t="shared" si="392"/>
        <v>0</v>
      </c>
      <c r="AI1346" s="156">
        <f t="shared" si="392"/>
        <v>0</v>
      </c>
      <c r="AJ1346" s="156">
        <f>SUM(P1346:AI1346)</f>
        <v>4500</v>
      </c>
      <c r="AK1346" s="148" t="s">
        <v>391</v>
      </c>
    </row>
    <row r="1347" spans="1:41" ht="14.45" thickBot="1">
      <c r="A1347" s="634" t="str">
        <f>"Green Replacement "&amp;A1339</f>
        <v>Green Replacement Water Distribution</v>
      </c>
      <c r="B1347" s="635"/>
      <c r="C1347" s="635"/>
      <c r="D1347" s="635"/>
      <c r="E1347" s="635"/>
      <c r="F1347" s="635"/>
      <c r="G1347" s="202">
        <f>G1346</f>
        <v>4500</v>
      </c>
      <c r="H1347" s="204" t="str">
        <f>H1346</f>
        <v>per linear ft.</v>
      </c>
      <c r="I1347" s="455">
        <v>1</v>
      </c>
      <c r="J1347" s="161">
        <f>G1347*I1347</f>
        <v>4500</v>
      </c>
      <c r="K1347" s="629"/>
      <c r="L1347" s="630"/>
      <c r="M1347" s="661"/>
      <c r="N1347" s="633"/>
      <c r="O1347" s="159">
        <f>IF($B$1342=0,J1347,0)</f>
        <v>0</v>
      </c>
      <c r="P1347" s="156">
        <f t="shared" ref="P1347:AI1347" si="393">IF(OR(($B$1342+YEAR($I$1))=P1344,($B$1340+$B$1342+YEAR($I$1))=P1344,($B$1340*2+$B$1342+YEAR($I$1))=P1344,($B$1340*3+$B$1342+YEAR($I$1))=P1344,($B$1340*4+$B$1342+YEAR($I$1))=P1344,($B$1340*5+$B$1342+YEAR($I$1))=P1344),$G$1347*$I$1347,0)</f>
        <v>0</v>
      </c>
      <c r="Q1347" s="156">
        <f t="shared" si="393"/>
        <v>0</v>
      </c>
      <c r="R1347" s="156">
        <f t="shared" si="393"/>
        <v>0</v>
      </c>
      <c r="S1347" s="156">
        <f t="shared" si="393"/>
        <v>0</v>
      </c>
      <c r="T1347" s="156">
        <f t="shared" si="393"/>
        <v>0</v>
      </c>
      <c r="U1347" s="156">
        <f t="shared" si="393"/>
        <v>0</v>
      </c>
      <c r="V1347" s="156">
        <f t="shared" si="393"/>
        <v>0</v>
      </c>
      <c r="W1347" s="156">
        <f t="shared" si="393"/>
        <v>0</v>
      </c>
      <c r="X1347" s="156">
        <f t="shared" si="393"/>
        <v>0</v>
      </c>
      <c r="Y1347" s="156">
        <f t="shared" si="393"/>
        <v>0</v>
      </c>
      <c r="Z1347" s="156">
        <f t="shared" si="393"/>
        <v>0</v>
      </c>
      <c r="AA1347" s="156">
        <f t="shared" si="393"/>
        <v>0</v>
      </c>
      <c r="AB1347" s="156">
        <f t="shared" si="393"/>
        <v>0</v>
      </c>
      <c r="AC1347" s="156">
        <f t="shared" si="393"/>
        <v>4500</v>
      </c>
      <c r="AD1347" s="156">
        <f t="shared" si="393"/>
        <v>0</v>
      </c>
      <c r="AE1347" s="156">
        <f t="shared" si="393"/>
        <v>0</v>
      </c>
      <c r="AF1347" s="156">
        <f t="shared" si="393"/>
        <v>0</v>
      </c>
      <c r="AG1347" s="156">
        <f t="shared" si="393"/>
        <v>0</v>
      </c>
      <c r="AH1347" s="156">
        <f t="shared" si="393"/>
        <v>0</v>
      </c>
      <c r="AI1347" s="156">
        <f t="shared" si="393"/>
        <v>0</v>
      </c>
      <c r="AJ1347" s="156">
        <f>SUM(P1347:AI1347)</f>
        <v>4500</v>
      </c>
      <c r="AK1347" s="183">
        <f>IF((AJ1347-AJ1346)&lt;0,0,(AJ1347-AJ1346))</f>
        <v>0</v>
      </c>
      <c r="AL1347" s="183"/>
      <c r="AM1347" s="183"/>
      <c r="AN1347" s="183"/>
      <c r="AO1347" s="183"/>
    </row>
    <row r="1348" spans="1:41" ht="13.15" customHeight="1" thickBot="1"/>
    <row r="1349" spans="1:41" ht="14.45" thickBot="1">
      <c r="A1349" s="640" t="s">
        <v>553</v>
      </c>
      <c r="B1349" s="641"/>
      <c r="C1349" s="641"/>
      <c r="D1349" s="641"/>
      <c r="E1349" s="641"/>
      <c r="F1349" s="641"/>
      <c r="G1349" s="641"/>
      <c r="H1349" s="641"/>
      <c r="I1349" s="641"/>
      <c r="J1349" s="641"/>
      <c r="K1349" s="641"/>
      <c r="L1349" s="641"/>
      <c r="M1349" s="641"/>
      <c r="N1349" s="642"/>
    </row>
    <row r="1350" spans="1:41" ht="15">
      <c r="A1350" s="164" t="s">
        <v>351</v>
      </c>
      <c r="B1350" s="450">
        <v>5</v>
      </c>
      <c r="C1350" s="165"/>
      <c r="D1350" s="662" t="s">
        <v>272</v>
      </c>
      <c r="E1350" s="663"/>
      <c r="F1350" s="649"/>
      <c r="G1350" s="650"/>
      <c r="H1350" s="650"/>
      <c r="I1350" s="650"/>
      <c r="J1350" s="650"/>
      <c r="K1350" s="650"/>
      <c r="L1350" s="650"/>
      <c r="M1350" s="650"/>
      <c r="N1350" s="651"/>
    </row>
    <row r="1351" spans="1:41" ht="15.6" thickBot="1">
      <c r="A1351" s="163" t="s">
        <v>353</v>
      </c>
      <c r="B1351" s="451">
        <v>2005</v>
      </c>
      <c r="C1351" s="162"/>
      <c r="D1351" s="664"/>
      <c r="E1351" s="665"/>
      <c r="F1351" s="652"/>
      <c r="G1351" s="653"/>
      <c r="H1351" s="653"/>
      <c r="I1351" s="653"/>
      <c r="J1351" s="653"/>
      <c r="K1351" s="653"/>
      <c r="L1351" s="653"/>
      <c r="M1351" s="653"/>
      <c r="N1351" s="654"/>
    </row>
    <row r="1352" spans="1:41" ht="15.6" thickBot="1">
      <c r="A1352" s="171" t="s">
        <v>355</v>
      </c>
      <c r="B1352" s="172">
        <f>IF(B1350-((YEAR(I1))-B1351)&gt;0,(B1350-((YEAR(I1))-B1351)),0)</f>
        <v>0</v>
      </c>
      <c r="C1352" s="173"/>
      <c r="D1352" s="666"/>
      <c r="E1352" s="667"/>
      <c r="F1352" s="643"/>
      <c r="G1352" s="644"/>
      <c r="H1352" s="644"/>
      <c r="I1352" s="644"/>
      <c r="J1352" s="644"/>
      <c r="K1352" s="644"/>
      <c r="L1352" s="644"/>
      <c r="M1352" s="644"/>
      <c r="N1352" s="645"/>
      <c r="O1352" s="640" t="str">
        <f>A1349</f>
        <v>Heating Equipment/System</v>
      </c>
      <c r="P1352" s="641"/>
      <c r="Q1352" s="641"/>
      <c r="R1352" s="641"/>
      <c r="S1352" s="641"/>
      <c r="T1352" s="641"/>
      <c r="U1352" s="641"/>
      <c r="V1352" s="641"/>
      <c r="W1352" s="641"/>
      <c r="X1352" s="641"/>
      <c r="Y1352" s="642"/>
      <c r="Z1352" s="640" t="str">
        <f>A1349</f>
        <v>Heating Equipment/System</v>
      </c>
      <c r="AA1352" s="641"/>
      <c r="AB1352" s="641"/>
      <c r="AC1352" s="641"/>
      <c r="AD1352" s="641"/>
      <c r="AE1352" s="641"/>
      <c r="AF1352" s="641"/>
      <c r="AG1352" s="641"/>
      <c r="AH1352" s="641"/>
      <c r="AI1352" s="641"/>
      <c r="AJ1352" s="642"/>
    </row>
    <row r="1353" spans="1:41">
      <c r="A1353" s="646" t="s">
        <v>357</v>
      </c>
      <c r="B1353" s="647"/>
      <c r="C1353" s="647"/>
      <c r="D1353" s="636"/>
      <c r="E1353" s="636"/>
      <c r="F1353" s="636"/>
      <c r="G1353" s="636" t="s">
        <v>358</v>
      </c>
      <c r="H1353" s="636" t="s">
        <v>359</v>
      </c>
      <c r="I1353" s="636" t="s">
        <v>360</v>
      </c>
      <c r="J1353" s="636" t="s">
        <v>361</v>
      </c>
      <c r="K1353" s="636" t="s">
        <v>362</v>
      </c>
      <c r="L1353" s="636" t="s">
        <v>363</v>
      </c>
      <c r="M1353" s="636" t="s">
        <v>364</v>
      </c>
      <c r="N1353" s="638" t="s">
        <v>365</v>
      </c>
      <c r="O1353" s="672" t="s">
        <v>366</v>
      </c>
      <c r="P1353" s="167" t="s">
        <v>367</v>
      </c>
      <c r="Q1353" s="167" t="s">
        <v>368</v>
      </c>
      <c r="R1353" s="167" t="s">
        <v>369</v>
      </c>
      <c r="S1353" s="167" t="s">
        <v>370</v>
      </c>
      <c r="T1353" s="167" t="s">
        <v>371</v>
      </c>
      <c r="U1353" s="167" t="s">
        <v>372</v>
      </c>
      <c r="V1353" s="167" t="s">
        <v>373</v>
      </c>
      <c r="W1353" s="167" t="s">
        <v>374</v>
      </c>
      <c r="X1353" s="167" t="s">
        <v>375</v>
      </c>
      <c r="Y1353" s="168" t="s">
        <v>376</v>
      </c>
      <c r="Z1353" s="178" t="s">
        <v>377</v>
      </c>
      <c r="AA1353" s="179" t="s">
        <v>378</v>
      </c>
      <c r="AB1353" s="179" t="s">
        <v>379</v>
      </c>
      <c r="AC1353" s="179" t="s">
        <v>380</v>
      </c>
      <c r="AD1353" s="179" t="s">
        <v>381</v>
      </c>
      <c r="AE1353" s="179" t="s">
        <v>382</v>
      </c>
      <c r="AF1353" s="179" t="s">
        <v>383</v>
      </c>
      <c r="AG1353" s="179" t="s">
        <v>384</v>
      </c>
      <c r="AH1353" s="179" t="s">
        <v>385</v>
      </c>
      <c r="AI1353" s="180" t="s">
        <v>386</v>
      </c>
      <c r="AJ1353" s="674" t="s">
        <v>387</v>
      </c>
    </row>
    <row r="1354" spans="1:41">
      <c r="A1354" s="648"/>
      <c r="B1354" s="637"/>
      <c r="C1354" s="637"/>
      <c r="D1354" s="637"/>
      <c r="E1354" s="637"/>
      <c r="F1354" s="637"/>
      <c r="G1354" s="637"/>
      <c r="H1354" s="637"/>
      <c r="I1354" s="637"/>
      <c r="J1354" s="637"/>
      <c r="K1354" s="637"/>
      <c r="L1354" s="637"/>
      <c r="M1354" s="637"/>
      <c r="N1354" s="639"/>
      <c r="O1354" s="673"/>
      <c r="P1354" s="166">
        <f>YEAR($I$1)+1</f>
        <v>2011</v>
      </c>
      <c r="Q1354" s="166">
        <f>YEAR($I$1)+2</f>
        <v>2012</v>
      </c>
      <c r="R1354" s="166">
        <f>YEAR($I$1)+3</f>
        <v>2013</v>
      </c>
      <c r="S1354" s="166">
        <f>YEAR($I$1)+4</f>
        <v>2014</v>
      </c>
      <c r="T1354" s="166">
        <f>YEAR($I$1)+5</f>
        <v>2015</v>
      </c>
      <c r="U1354" s="166">
        <f>YEAR($I$1)+6</f>
        <v>2016</v>
      </c>
      <c r="V1354" s="166">
        <f>YEAR($I$1)+7</f>
        <v>2017</v>
      </c>
      <c r="W1354" s="166">
        <f>YEAR($I$1)+8</f>
        <v>2018</v>
      </c>
      <c r="X1354" s="166">
        <f>YEAR($I$1)+9</f>
        <v>2019</v>
      </c>
      <c r="Y1354" s="169">
        <f>YEAR($I$1)+10</f>
        <v>2020</v>
      </c>
      <c r="Z1354" s="174">
        <f>YEAR($I$1)+11</f>
        <v>2021</v>
      </c>
      <c r="AA1354" s="166">
        <f>YEAR($I$1)+12</f>
        <v>2022</v>
      </c>
      <c r="AB1354" s="166">
        <f>YEAR($I$1)+13</f>
        <v>2023</v>
      </c>
      <c r="AC1354" s="166">
        <f>YEAR($I$1)+14</f>
        <v>2024</v>
      </c>
      <c r="AD1354" s="166">
        <f>YEAR($I$1)+15</f>
        <v>2025</v>
      </c>
      <c r="AE1354" s="166">
        <f>YEAR($I$1)+16</f>
        <v>2026</v>
      </c>
      <c r="AF1354" s="166">
        <f>YEAR($I$1)+17</f>
        <v>2027</v>
      </c>
      <c r="AG1354" s="166">
        <f>YEAR($I$1)+18</f>
        <v>2028</v>
      </c>
      <c r="AH1354" s="166">
        <f>YEAR($I$1)+19</f>
        <v>2029</v>
      </c>
      <c r="AI1354" s="175">
        <f>YEAR($I$1)+20</f>
        <v>2030</v>
      </c>
      <c r="AJ1354" s="675"/>
    </row>
    <row r="1355" spans="1:41" hidden="1">
      <c r="A1355" s="623" t="str">
        <f>"Existing "&amp;A1349</f>
        <v>Existing Heating Equipment/System</v>
      </c>
      <c r="B1355" s="624"/>
      <c r="C1355" s="624"/>
      <c r="D1355" s="624"/>
      <c r="E1355" s="624"/>
      <c r="F1355" s="624"/>
      <c r="G1355" s="170">
        <v>20</v>
      </c>
      <c r="H1355" s="154" t="s">
        <v>347</v>
      </c>
      <c r="I1355" s="155">
        <v>5600</v>
      </c>
      <c r="J1355" s="156">
        <f>G1355*I1355</f>
        <v>112000</v>
      </c>
      <c r="K1355" s="625" t="s">
        <v>390</v>
      </c>
      <c r="L1355" s="626"/>
      <c r="M1355" s="659" t="str">
        <f>IF(OR(ISERROR(B1351+B1350*(1-(Controls!$B$28))),(B1351+B1350*(1-(Controls!$B$28)))=0),"",IF((B1351+B1350*(1-(Controls!$B$28)))&lt;=StartInput!$F$25,"Replace","Evaluate"))</f>
        <v>Replace</v>
      </c>
      <c r="N1355" s="631" t="s">
        <v>205</v>
      </c>
      <c r="O1355" s="159">
        <f>IF($B$1352=0,J1355,0)</f>
        <v>112000</v>
      </c>
      <c r="P1355" s="156">
        <f t="shared" ref="P1355:AI1355" si="394">IF(OR(($B$1352+YEAR($I$1))=P1354,($B$1350+$B$1352+YEAR($I$1))=P1354,($B$1350*2+$B$1352+YEAR($I$1))=P1354,($B$1350*3+$B$1352+YEAR($I$1))=P1354,($B$1350*4+$B$1352+YEAR($I$1))=P1354,($B$1350*5+$B$1352+YEAR($I$1))=P1354),$G$1355*$I$1355,0)</f>
        <v>0</v>
      </c>
      <c r="Q1355" s="156">
        <f t="shared" si="394"/>
        <v>0</v>
      </c>
      <c r="R1355" s="156">
        <f t="shared" si="394"/>
        <v>0</v>
      </c>
      <c r="S1355" s="156">
        <f t="shared" si="394"/>
        <v>0</v>
      </c>
      <c r="T1355" s="156">
        <f t="shared" si="394"/>
        <v>112000</v>
      </c>
      <c r="U1355" s="156">
        <f t="shared" si="394"/>
        <v>0</v>
      </c>
      <c r="V1355" s="156">
        <f t="shared" si="394"/>
        <v>0</v>
      </c>
      <c r="W1355" s="156">
        <f t="shared" si="394"/>
        <v>0</v>
      </c>
      <c r="X1355" s="156">
        <f t="shared" si="394"/>
        <v>0</v>
      </c>
      <c r="Y1355" s="156">
        <f t="shared" si="394"/>
        <v>112000</v>
      </c>
      <c r="Z1355" s="156">
        <f t="shared" si="394"/>
        <v>0</v>
      </c>
      <c r="AA1355" s="156">
        <f t="shared" si="394"/>
        <v>0</v>
      </c>
      <c r="AB1355" s="156">
        <f t="shared" si="394"/>
        <v>0</v>
      </c>
      <c r="AC1355" s="156">
        <f t="shared" si="394"/>
        <v>0</v>
      </c>
      <c r="AD1355" s="156">
        <f t="shared" si="394"/>
        <v>112000</v>
      </c>
      <c r="AE1355" s="156">
        <f t="shared" si="394"/>
        <v>0</v>
      </c>
      <c r="AF1355" s="156">
        <f t="shared" si="394"/>
        <v>0</v>
      </c>
      <c r="AG1355" s="156">
        <f t="shared" si="394"/>
        <v>0</v>
      </c>
      <c r="AH1355" s="156">
        <f t="shared" si="394"/>
        <v>0</v>
      </c>
      <c r="AI1355" s="156">
        <f t="shared" si="394"/>
        <v>112000</v>
      </c>
      <c r="AJ1355" s="156">
        <f>SUM(P1355:AI1355)</f>
        <v>448000</v>
      </c>
    </row>
    <row r="1356" spans="1:41">
      <c r="A1356" s="623" t="str">
        <f>"Standard "&amp;A1349</f>
        <v>Standard Heating Equipment/System</v>
      </c>
      <c r="B1356" s="624"/>
      <c r="C1356" s="624"/>
      <c r="D1356" s="624"/>
      <c r="E1356" s="624"/>
      <c r="F1356" s="624"/>
      <c r="G1356" s="452">
        <v>20</v>
      </c>
      <c r="H1356" s="459" t="s">
        <v>350</v>
      </c>
      <c r="I1356" s="454">
        <v>5600</v>
      </c>
      <c r="J1356" s="156">
        <f>G1356*I1356</f>
        <v>112000</v>
      </c>
      <c r="K1356" s="627"/>
      <c r="L1356" s="628"/>
      <c r="M1356" s="660"/>
      <c r="N1356" s="632"/>
      <c r="O1356" s="159">
        <f>IF($B$1352=0,J1356,0)</f>
        <v>112000</v>
      </c>
      <c r="P1356" s="156">
        <f t="shared" ref="P1356:AI1356" si="395">IF(OR(($B$1352+YEAR($I$1))=P1354,($B$1350+$B$1352+YEAR($I$1))=P1354,($B$1350*2+$B$1352+YEAR($I$1))=P1354,($B$1350*3+$B$1352+YEAR($I$1))=P1354,($B$1350*4+$B$1352+YEAR($I$1))=P1354,($B$1350*5+$B$1352+YEAR($I$1))=P1354),$G$1356*$I$1356,0)</f>
        <v>0</v>
      </c>
      <c r="Q1356" s="156">
        <f t="shared" si="395"/>
        <v>0</v>
      </c>
      <c r="R1356" s="156">
        <f t="shared" si="395"/>
        <v>0</v>
      </c>
      <c r="S1356" s="156">
        <f t="shared" si="395"/>
        <v>0</v>
      </c>
      <c r="T1356" s="156">
        <f t="shared" si="395"/>
        <v>112000</v>
      </c>
      <c r="U1356" s="156">
        <f t="shared" si="395"/>
        <v>0</v>
      </c>
      <c r="V1356" s="156">
        <f t="shared" si="395"/>
        <v>0</v>
      </c>
      <c r="W1356" s="156">
        <f t="shared" si="395"/>
        <v>0</v>
      </c>
      <c r="X1356" s="156">
        <f t="shared" si="395"/>
        <v>0</v>
      </c>
      <c r="Y1356" s="156">
        <f t="shared" si="395"/>
        <v>112000</v>
      </c>
      <c r="Z1356" s="156">
        <f t="shared" si="395"/>
        <v>0</v>
      </c>
      <c r="AA1356" s="156">
        <f t="shared" si="395"/>
        <v>0</v>
      </c>
      <c r="AB1356" s="156">
        <f t="shared" si="395"/>
        <v>0</v>
      </c>
      <c r="AC1356" s="156">
        <f t="shared" si="395"/>
        <v>0</v>
      </c>
      <c r="AD1356" s="156">
        <f t="shared" si="395"/>
        <v>112000</v>
      </c>
      <c r="AE1356" s="156">
        <f t="shared" si="395"/>
        <v>0</v>
      </c>
      <c r="AF1356" s="156">
        <f t="shared" si="395"/>
        <v>0</v>
      </c>
      <c r="AG1356" s="156">
        <f t="shared" si="395"/>
        <v>0</v>
      </c>
      <c r="AH1356" s="156">
        <f t="shared" si="395"/>
        <v>0</v>
      </c>
      <c r="AI1356" s="156">
        <f t="shared" si="395"/>
        <v>112000</v>
      </c>
      <c r="AJ1356" s="156">
        <f>SUM(P1356:AI1356)</f>
        <v>448000</v>
      </c>
      <c r="AK1356" s="148" t="s">
        <v>391</v>
      </c>
    </row>
    <row r="1357" spans="1:41" ht="14.45" thickBot="1">
      <c r="A1357" s="634" t="str">
        <f>"Green Replacement "&amp;A1349</f>
        <v>Green Replacement Heating Equipment/System</v>
      </c>
      <c r="B1357" s="635"/>
      <c r="C1357" s="635"/>
      <c r="D1357" s="635"/>
      <c r="E1357" s="635"/>
      <c r="F1357" s="635"/>
      <c r="G1357" s="202">
        <f>G1356</f>
        <v>20</v>
      </c>
      <c r="H1357" s="204" t="str">
        <f>H1356</f>
        <v>per linear ft.</v>
      </c>
      <c r="I1357" s="455">
        <v>7800</v>
      </c>
      <c r="J1357" s="161">
        <f>G1357*I1357</f>
        <v>156000</v>
      </c>
      <c r="K1357" s="629"/>
      <c r="L1357" s="630"/>
      <c r="M1357" s="661"/>
      <c r="N1357" s="633"/>
      <c r="O1357" s="159">
        <f>IF($B$1352=0,J1357,0)</f>
        <v>156000</v>
      </c>
      <c r="P1357" s="156">
        <f t="shared" ref="P1357:AI1357" si="396">IF(OR(($B$1352+YEAR($I$1))=P1354,($B$1350+$B$1352+YEAR($I$1))=P1354,($B$1350*2+$B$1352+YEAR($I$1))=P1354,($B$1350*3+$B$1352+YEAR($I$1))=P1354,($B$1350*4+$B$1352+YEAR($I$1))=P1354,($B$1350*5+$B$1352+YEAR($I$1))=P1354),$G$1357*$I$1357,0)</f>
        <v>0</v>
      </c>
      <c r="Q1357" s="156">
        <f t="shared" si="396"/>
        <v>0</v>
      </c>
      <c r="R1357" s="156">
        <f t="shared" si="396"/>
        <v>0</v>
      </c>
      <c r="S1357" s="156">
        <f t="shared" si="396"/>
        <v>0</v>
      </c>
      <c r="T1357" s="156">
        <f t="shared" si="396"/>
        <v>156000</v>
      </c>
      <c r="U1357" s="156">
        <f t="shared" si="396"/>
        <v>0</v>
      </c>
      <c r="V1357" s="156">
        <f t="shared" si="396"/>
        <v>0</v>
      </c>
      <c r="W1357" s="156">
        <f t="shared" si="396"/>
        <v>0</v>
      </c>
      <c r="X1357" s="156">
        <f t="shared" si="396"/>
        <v>0</v>
      </c>
      <c r="Y1357" s="156">
        <f t="shared" si="396"/>
        <v>156000</v>
      </c>
      <c r="Z1357" s="156">
        <f t="shared" si="396"/>
        <v>0</v>
      </c>
      <c r="AA1357" s="156">
        <f t="shared" si="396"/>
        <v>0</v>
      </c>
      <c r="AB1357" s="156">
        <f t="shared" si="396"/>
        <v>0</v>
      </c>
      <c r="AC1357" s="156">
        <f t="shared" si="396"/>
        <v>0</v>
      </c>
      <c r="AD1357" s="156">
        <f t="shared" si="396"/>
        <v>156000</v>
      </c>
      <c r="AE1357" s="156">
        <f t="shared" si="396"/>
        <v>0</v>
      </c>
      <c r="AF1357" s="156">
        <f t="shared" si="396"/>
        <v>0</v>
      </c>
      <c r="AG1357" s="156">
        <f t="shared" si="396"/>
        <v>0</v>
      </c>
      <c r="AH1357" s="156">
        <f t="shared" si="396"/>
        <v>0</v>
      </c>
      <c r="AI1357" s="156">
        <f t="shared" si="396"/>
        <v>156000</v>
      </c>
      <c r="AJ1357" s="156">
        <f>SUM(P1357:AI1357)</f>
        <v>624000</v>
      </c>
      <c r="AK1357" s="183">
        <f>IF((AJ1357-AJ1356)&lt;0,0,(AJ1357-AJ1356))</f>
        <v>176000</v>
      </c>
      <c r="AL1357" s="183"/>
      <c r="AM1357" s="183"/>
      <c r="AN1357" s="183"/>
      <c r="AO1357" s="183"/>
    </row>
    <row r="1358" spans="1:41" ht="13.15" customHeight="1" thickBot="1"/>
    <row r="1359" spans="1:41" ht="14.45" thickBot="1">
      <c r="A1359" s="640" t="s">
        <v>554</v>
      </c>
      <c r="B1359" s="641"/>
      <c r="C1359" s="641"/>
      <c r="D1359" s="641"/>
      <c r="E1359" s="641"/>
      <c r="F1359" s="641"/>
      <c r="G1359" s="641"/>
      <c r="H1359" s="641"/>
      <c r="I1359" s="641"/>
      <c r="J1359" s="641"/>
      <c r="K1359" s="641"/>
      <c r="L1359" s="641"/>
      <c r="M1359" s="641"/>
      <c r="N1359" s="642"/>
    </row>
    <row r="1360" spans="1:41" ht="15">
      <c r="A1360" s="164" t="s">
        <v>351</v>
      </c>
      <c r="B1360" s="450">
        <v>6</v>
      </c>
      <c r="C1360" s="165"/>
      <c r="D1360" s="662" t="s">
        <v>272</v>
      </c>
      <c r="E1360" s="663"/>
      <c r="F1360" s="649"/>
      <c r="G1360" s="650"/>
      <c r="H1360" s="650"/>
      <c r="I1360" s="650"/>
      <c r="J1360" s="650"/>
      <c r="K1360" s="650"/>
      <c r="L1360" s="650"/>
      <c r="M1360" s="650"/>
      <c r="N1360" s="651"/>
    </row>
    <row r="1361" spans="1:41" ht="15.6" thickBot="1">
      <c r="A1361" s="163" t="s">
        <v>353</v>
      </c>
      <c r="B1361" s="451">
        <v>2005</v>
      </c>
      <c r="C1361" s="162"/>
      <c r="D1361" s="664"/>
      <c r="E1361" s="665"/>
      <c r="F1361" s="652"/>
      <c r="G1361" s="653"/>
      <c r="H1361" s="653"/>
      <c r="I1361" s="653"/>
      <c r="J1361" s="653"/>
      <c r="K1361" s="653"/>
      <c r="L1361" s="653"/>
      <c r="M1361" s="653"/>
      <c r="N1361" s="654"/>
    </row>
    <row r="1362" spans="1:41" ht="15.6" thickBot="1">
      <c r="A1362" s="171" t="s">
        <v>355</v>
      </c>
      <c r="B1362" s="172">
        <f>IF(B1360-((YEAR(I1))-B1361)&gt;0,(B1360-((YEAR(I1))-B1361)),0)</f>
        <v>1</v>
      </c>
      <c r="C1362" s="173"/>
      <c r="D1362" s="666"/>
      <c r="E1362" s="667"/>
      <c r="F1362" s="643"/>
      <c r="G1362" s="644"/>
      <c r="H1362" s="644"/>
      <c r="I1362" s="644"/>
      <c r="J1362" s="644"/>
      <c r="K1362" s="644"/>
      <c r="L1362" s="644"/>
      <c r="M1362" s="644"/>
      <c r="N1362" s="645"/>
      <c r="O1362" s="640" t="str">
        <f>A1359</f>
        <v>Electric Distribution</v>
      </c>
      <c r="P1362" s="641"/>
      <c r="Q1362" s="641"/>
      <c r="R1362" s="641"/>
      <c r="S1362" s="641"/>
      <c r="T1362" s="641"/>
      <c r="U1362" s="641"/>
      <c r="V1362" s="641"/>
      <c r="W1362" s="641"/>
      <c r="X1362" s="641"/>
      <c r="Y1362" s="642"/>
      <c r="Z1362" s="640" t="str">
        <f>A1359</f>
        <v>Electric Distribution</v>
      </c>
      <c r="AA1362" s="641"/>
      <c r="AB1362" s="641"/>
      <c r="AC1362" s="641"/>
      <c r="AD1362" s="641"/>
      <c r="AE1362" s="641"/>
      <c r="AF1362" s="641"/>
      <c r="AG1362" s="641"/>
      <c r="AH1362" s="641"/>
      <c r="AI1362" s="641"/>
      <c r="AJ1362" s="642"/>
    </row>
    <row r="1363" spans="1:41">
      <c r="A1363" s="646" t="s">
        <v>357</v>
      </c>
      <c r="B1363" s="647"/>
      <c r="C1363" s="647"/>
      <c r="D1363" s="636"/>
      <c r="E1363" s="636"/>
      <c r="F1363" s="636"/>
      <c r="G1363" s="636" t="s">
        <v>358</v>
      </c>
      <c r="H1363" s="636" t="s">
        <v>359</v>
      </c>
      <c r="I1363" s="636" t="s">
        <v>360</v>
      </c>
      <c r="J1363" s="636" t="s">
        <v>361</v>
      </c>
      <c r="K1363" s="636" t="s">
        <v>362</v>
      </c>
      <c r="L1363" s="636" t="s">
        <v>363</v>
      </c>
      <c r="M1363" s="636" t="s">
        <v>364</v>
      </c>
      <c r="N1363" s="638" t="s">
        <v>365</v>
      </c>
      <c r="O1363" s="672" t="s">
        <v>366</v>
      </c>
      <c r="P1363" s="167" t="s">
        <v>367</v>
      </c>
      <c r="Q1363" s="167" t="s">
        <v>368</v>
      </c>
      <c r="R1363" s="167" t="s">
        <v>369</v>
      </c>
      <c r="S1363" s="167" t="s">
        <v>370</v>
      </c>
      <c r="T1363" s="167" t="s">
        <v>371</v>
      </c>
      <c r="U1363" s="167" t="s">
        <v>372</v>
      </c>
      <c r="V1363" s="167" t="s">
        <v>373</v>
      </c>
      <c r="W1363" s="167" t="s">
        <v>374</v>
      </c>
      <c r="X1363" s="167" t="s">
        <v>375</v>
      </c>
      <c r="Y1363" s="168" t="s">
        <v>376</v>
      </c>
      <c r="Z1363" s="178" t="s">
        <v>377</v>
      </c>
      <c r="AA1363" s="179" t="s">
        <v>378</v>
      </c>
      <c r="AB1363" s="179" t="s">
        <v>379</v>
      </c>
      <c r="AC1363" s="179" t="s">
        <v>380</v>
      </c>
      <c r="AD1363" s="179" t="s">
        <v>381</v>
      </c>
      <c r="AE1363" s="179" t="s">
        <v>382</v>
      </c>
      <c r="AF1363" s="179" t="s">
        <v>383</v>
      </c>
      <c r="AG1363" s="179" t="s">
        <v>384</v>
      </c>
      <c r="AH1363" s="179" t="s">
        <v>385</v>
      </c>
      <c r="AI1363" s="180" t="s">
        <v>386</v>
      </c>
      <c r="AJ1363" s="674" t="s">
        <v>387</v>
      </c>
    </row>
    <row r="1364" spans="1:41">
      <c r="A1364" s="648"/>
      <c r="B1364" s="637"/>
      <c r="C1364" s="637"/>
      <c r="D1364" s="637"/>
      <c r="E1364" s="637"/>
      <c r="F1364" s="637"/>
      <c r="G1364" s="637"/>
      <c r="H1364" s="637"/>
      <c r="I1364" s="637"/>
      <c r="J1364" s="637"/>
      <c r="K1364" s="637"/>
      <c r="L1364" s="637"/>
      <c r="M1364" s="637"/>
      <c r="N1364" s="639"/>
      <c r="O1364" s="673"/>
      <c r="P1364" s="166">
        <f>YEAR($I$1)+1</f>
        <v>2011</v>
      </c>
      <c r="Q1364" s="166">
        <f>YEAR($I$1)+2</f>
        <v>2012</v>
      </c>
      <c r="R1364" s="166">
        <f>YEAR($I$1)+3</f>
        <v>2013</v>
      </c>
      <c r="S1364" s="166">
        <f>YEAR($I$1)+4</f>
        <v>2014</v>
      </c>
      <c r="T1364" s="166">
        <f>YEAR($I$1)+5</f>
        <v>2015</v>
      </c>
      <c r="U1364" s="166">
        <f>YEAR($I$1)+6</f>
        <v>2016</v>
      </c>
      <c r="V1364" s="166">
        <f>YEAR($I$1)+7</f>
        <v>2017</v>
      </c>
      <c r="W1364" s="166">
        <f>YEAR($I$1)+8</f>
        <v>2018</v>
      </c>
      <c r="X1364" s="166">
        <f>YEAR($I$1)+9</f>
        <v>2019</v>
      </c>
      <c r="Y1364" s="169">
        <f>YEAR($I$1)+10</f>
        <v>2020</v>
      </c>
      <c r="Z1364" s="174">
        <f>YEAR($I$1)+11</f>
        <v>2021</v>
      </c>
      <c r="AA1364" s="166">
        <f>YEAR($I$1)+12</f>
        <v>2022</v>
      </c>
      <c r="AB1364" s="166">
        <f>YEAR($I$1)+13</f>
        <v>2023</v>
      </c>
      <c r="AC1364" s="166">
        <f>YEAR($I$1)+14</f>
        <v>2024</v>
      </c>
      <c r="AD1364" s="166">
        <f>YEAR($I$1)+15</f>
        <v>2025</v>
      </c>
      <c r="AE1364" s="166">
        <f>YEAR($I$1)+16</f>
        <v>2026</v>
      </c>
      <c r="AF1364" s="166">
        <f>YEAR($I$1)+17</f>
        <v>2027</v>
      </c>
      <c r="AG1364" s="166">
        <f>YEAR($I$1)+18</f>
        <v>2028</v>
      </c>
      <c r="AH1364" s="166">
        <f>YEAR($I$1)+19</f>
        <v>2029</v>
      </c>
      <c r="AI1364" s="175">
        <f>YEAR($I$1)+20</f>
        <v>2030</v>
      </c>
      <c r="AJ1364" s="675"/>
    </row>
    <row r="1365" spans="1:41" hidden="1">
      <c r="A1365" s="623" t="str">
        <f>"Existing "&amp;A1359</f>
        <v>Existing Electric Distribution</v>
      </c>
      <c r="B1365" s="624"/>
      <c r="C1365" s="624"/>
      <c r="D1365" s="624"/>
      <c r="E1365" s="624"/>
      <c r="F1365" s="624"/>
      <c r="G1365" s="170">
        <v>1</v>
      </c>
      <c r="H1365" s="154" t="s">
        <v>339</v>
      </c>
      <c r="I1365" s="155">
        <v>4580</v>
      </c>
      <c r="J1365" s="156">
        <f>G1365*I1365</f>
        <v>4580</v>
      </c>
      <c r="K1365" s="625" t="s">
        <v>390</v>
      </c>
      <c r="L1365" s="626"/>
      <c r="M1365" s="659" t="str">
        <f>IF(OR(ISERROR(B1361+B1360*(1-(Controls!$B$28))),(B1361+B1360*(1-(Controls!$B$28)))=0),"",IF((B1361+B1360*(1-(Controls!$B$28)))&lt;=StartInput!$F$25,"Replace","Evaluate"))</f>
        <v>Evaluate</v>
      </c>
      <c r="N1365" s="631" t="s">
        <v>205</v>
      </c>
      <c r="O1365" s="159">
        <f>IF($B$1362=0,J1365,0)</f>
        <v>0</v>
      </c>
      <c r="P1365" s="156">
        <f t="shared" ref="P1365:AI1365" si="397">IF(OR(($B$1362+YEAR($I$1))=P1364,($B$1360+$B$1362+YEAR($I$1))=P1364,($B$1360*2+$B$1362+YEAR($I$1))=P1364,($B$1360*3+$B$1362+YEAR($I$1))=P1364,($B$1360*4+$B$1362+YEAR($I$1))=P1364,($B$1360*5+$B$1362+YEAR($I$1))=P1364),$G$1365*$I$1365,0)</f>
        <v>4580</v>
      </c>
      <c r="Q1365" s="156">
        <f t="shared" si="397"/>
        <v>0</v>
      </c>
      <c r="R1365" s="156">
        <f t="shared" si="397"/>
        <v>0</v>
      </c>
      <c r="S1365" s="156">
        <f t="shared" si="397"/>
        <v>0</v>
      </c>
      <c r="T1365" s="156">
        <f t="shared" si="397"/>
        <v>0</v>
      </c>
      <c r="U1365" s="156">
        <f t="shared" si="397"/>
        <v>0</v>
      </c>
      <c r="V1365" s="156">
        <f t="shared" si="397"/>
        <v>4580</v>
      </c>
      <c r="W1365" s="156">
        <f t="shared" si="397"/>
        <v>0</v>
      </c>
      <c r="X1365" s="156">
        <f t="shared" si="397"/>
        <v>0</v>
      </c>
      <c r="Y1365" s="156">
        <f t="shared" si="397"/>
        <v>0</v>
      </c>
      <c r="Z1365" s="156">
        <f t="shared" si="397"/>
        <v>0</v>
      </c>
      <c r="AA1365" s="156">
        <f t="shared" si="397"/>
        <v>0</v>
      </c>
      <c r="AB1365" s="156">
        <f t="shared" si="397"/>
        <v>4580</v>
      </c>
      <c r="AC1365" s="156">
        <f t="shared" si="397"/>
        <v>0</v>
      </c>
      <c r="AD1365" s="156">
        <f t="shared" si="397"/>
        <v>0</v>
      </c>
      <c r="AE1365" s="156">
        <f t="shared" si="397"/>
        <v>0</v>
      </c>
      <c r="AF1365" s="156">
        <f t="shared" si="397"/>
        <v>0</v>
      </c>
      <c r="AG1365" s="156">
        <f t="shared" si="397"/>
        <v>0</v>
      </c>
      <c r="AH1365" s="156">
        <f t="shared" si="397"/>
        <v>4580</v>
      </c>
      <c r="AI1365" s="156">
        <f t="shared" si="397"/>
        <v>0</v>
      </c>
      <c r="AJ1365" s="156">
        <f>SUM(P1365:AI1365)</f>
        <v>18320</v>
      </c>
    </row>
    <row r="1366" spans="1:41">
      <c r="A1366" s="623" t="str">
        <f>"Standard "&amp;A1359</f>
        <v>Standard Electric Distribution</v>
      </c>
      <c r="B1366" s="624"/>
      <c r="C1366" s="624"/>
      <c r="D1366" s="624"/>
      <c r="E1366" s="624"/>
      <c r="F1366" s="624"/>
      <c r="G1366" s="452">
        <v>1</v>
      </c>
      <c r="H1366" s="459" t="s">
        <v>339</v>
      </c>
      <c r="I1366" s="454">
        <v>4580</v>
      </c>
      <c r="J1366" s="156">
        <f>G1366*I1366</f>
        <v>4580</v>
      </c>
      <c r="K1366" s="627"/>
      <c r="L1366" s="628"/>
      <c r="M1366" s="660"/>
      <c r="N1366" s="632"/>
      <c r="O1366" s="159">
        <f>IF($B$1362=0,J1366,0)</f>
        <v>0</v>
      </c>
      <c r="P1366" s="156">
        <f t="shared" ref="P1366:AI1366" si="398">IF(OR(($B$1362+YEAR($I$1))=P1364,($B$1360+$B$1362+YEAR($I$1))=P1364,($B$1360*2+$B$1362+YEAR($I$1))=P1364,($B$1360*3+$B$1362+YEAR($I$1))=P1364,($B$1360*4+$B$1362+YEAR($I$1))=P1364,($B$1360*5+$B$1362+YEAR($I$1))=P1364),$G$1366*$I$1366,0)</f>
        <v>4580</v>
      </c>
      <c r="Q1366" s="156">
        <f t="shared" si="398"/>
        <v>0</v>
      </c>
      <c r="R1366" s="156">
        <f t="shared" si="398"/>
        <v>0</v>
      </c>
      <c r="S1366" s="156">
        <f t="shared" si="398"/>
        <v>0</v>
      </c>
      <c r="T1366" s="156">
        <f t="shared" si="398"/>
        <v>0</v>
      </c>
      <c r="U1366" s="156">
        <f t="shared" si="398"/>
        <v>0</v>
      </c>
      <c r="V1366" s="156">
        <f t="shared" si="398"/>
        <v>4580</v>
      </c>
      <c r="W1366" s="156">
        <f t="shared" si="398"/>
        <v>0</v>
      </c>
      <c r="X1366" s="156">
        <f t="shared" si="398"/>
        <v>0</v>
      </c>
      <c r="Y1366" s="156">
        <f t="shared" si="398"/>
        <v>0</v>
      </c>
      <c r="Z1366" s="156">
        <f t="shared" si="398"/>
        <v>0</v>
      </c>
      <c r="AA1366" s="156">
        <f t="shared" si="398"/>
        <v>0</v>
      </c>
      <c r="AB1366" s="156">
        <f t="shared" si="398"/>
        <v>4580</v>
      </c>
      <c r="AC1366" s="156">
        <f t="shared" si="398"/>
        <v>0</v>
      </c>
      <c r="AD1366" s="156">
        <f t="shared" si="398"/>
        <v>0</v>
      </c>
      <c r="AE1366" s="156">
        <f t="shared" si="398"/>
        <v>0</v>
      </c>
      <c r="AF1366" s="156">
        <f t="shared" si="398"/>
        <v>0</v>
      </c>
      <c r="AG1366" s="156">
        <f t="shared" si="398"/>
        <v>0</v>
      </c>
      <c r="AH1366" s="156">
        <f t="shared" si="398"/>
        <v>4580</v>
      </c>
      <c r="AI1366" s="156">
        <f t="shared" si="398"/>
        <v>0</v>
      </c>
      <c r="AJ1366" s="156">
        <f>SUM(P1366:AI1366)</f>
        <v>18320</v>
      </c>
      <c r="AK1366" s="148" t="s">
        <v>391</v>
      </c>
    </row>
    <row r="1367" spans="1:41" ht="14.45" thickBot="1">
      <c r="A1367" s="634" t="str">
        <f>"Green Replacement "&amp;A1359</f>
        <v>Green Replacement Electric Distribution</v>
      </c>
      <c r="B1367" s="635"/>
      <c r="C1367" s="635"/>
      <c r="D1367" s="635"/>
      <c r="E1367" s="635"/>
      <c r="F1367" s="635"/>
      <c r="G1367" s="202">
        <f>G1366</f>
        <v>1</v>
      </c>
      <c r="H1367" s="204" t="str">
        <f>H1366</f>
        <v>LUMP SUM</v>
      </c>
      <c r="I1367" s="455">
        <v>6890</v>
      </c>
      <c r="J1367" s="161">
        <f>G1367*I1367</f>
        <v>6890</v>
      </c>
      <c r="K1367" s="629"/>
      <c r="L1367" s="630"/>
      <c r="M1367" s="661"/>
      <c r="N1367" s="633"/>
      <c r="O1367" s="159">
        <f>IF($B$1362=0,J1367,0)</f>
        <v>0</v>
      </c>
      <c r="P1367" s="156">
        <f t="shared" ref="P1367:AI1367" si="399">IF(OR(($B$1362+YEAR($I$1))=P1364,($B$1360+$B$1362+YEAR($I$1))=P1364,($B$1360*2+$B$1362+YEAR($I$1))=P1364,($B$1360*3+$B$1362+YEAR($I$1))=P1364,($B$1360*4+$B$1362+YEAR($I$1))=P1364,($B$1360*5+$B$1362+YEAR($I$1))=P1364),$G$1367*$I$1367,0)</f>
        <v>6890</v>
      </c>
      <c r="Q1367" s="156">
        <f t="shared" si="399"/>
        <v>0</v>
      </c>
      <c r="R1367" s="156">
        <f t="shared" si="399"/>
        <v>0</v>
      </c>
      <c r="S1367" s="156">
        <f t="shared" si="399"/>
        <v>0</v>
      </c>
      <c r="T1367" s="156">
        <f t="shared" si="399"/>
        <v>0</v>
      </c>
      <c r="U1367" s="156">
        <f t="shared" si="399"/>
        <v>0</v>
      </c>
      <c r="V1367" s="156">
        <f t="shared" si="399"/>
        <v>6890</v>
      </c>
      <c r="W1367" s="156">
        <f t="shared" si="399"/>
        <v>0</v>
      </c>
      <c r="X1367" s="156">
        <f t="shared" si="399"/>
        <v>0</v>
      </c>
      <c r="Y1367" s="156">
        <f t="shared" si="399"/>
        <v>0</v>
      </c>
      <c r="Z1367" s="156">
        <f t="shared" si="399"/>
        <v>0</v>
      </c>
      <c r="AA1367" s="156">
        <f t="shared" si="399"/>
        <v>0</v>
      </c>
      <c r="AB1367" s="156">
        <f t="shared" si="399"/>
        <v>6890</v>
      </c>
      <c r="AC1367" s="156">
        <f t="shared" si="399"/>
        <v>0</v>
      </c>
      <c r="AD1367" s="156">
        <f t="shared" si="399"/>
        <v>0</v>
      </c>
      <c r="AE1367" s="156">
        <f t="shared" si="399"/>
        <v>0</v>
      </c>
      <c r="AF1367" s="156">
        <f t="shared" si="399"/>
        <v>0</v>
      </c>
      <c r="AG1367" s="156">
        <f t="shared" si="399"/>
        <v>0</v>
      </c>
      <c r="AH1367" s="156">
        <f t="shared" si="399"/>
        <v>6890</v>
      </c>
      <c r="AI1367" s="156">
        <f t="shared" si="399"/>
        <v>0</v>
      </c>
      <c r="AJ1367" s="156">
        <f>SUM(P1367:AI1367)</f>
        <v>27560</v>
      </c>
      <c r="AK1367" s="183">
        <f>IF((AJ1367-AJ1366)&lt;0,0,(AJ1367-AJ1366))</f>
        <v>9240</v>
      </c>
      <c r="AL1367" s="183"/>
      <c r="AM1367" s="183"/>
      <c r="AN1367" s="183"/>
      <c r="AO1367" s="183"/>
    </row>
    <row r="1368" spans="1:41" ht="13.15" customHeight="1" thickBot="1"/>
    <row r="1369" spans="1:41" ht="14.45" thickBot="1">
      <c r="A1369" s="640" t="s">
        <v>555</v>
      </c>
      <c r="B1369" s="641"/>
      <c r="C1369" s="641"/>
      <c r="D1369" s="641"/>
      <c r="E1369" s="641"/>
      <c r="F1369" s="641"/>
      <c r="G1369" s="641"/>
      <c r="H1369" s="641"/>
      <c r="I1369" s="641"/>
      <c r="J1369" s="641"/>
      <c r="K1369" s="641"/>
      <c r="L1369" s="641"/>
      <c r="M1369" s="641"/>
      <c r="N1369" s="642"/>
    </row>
    <row r="1370" spans="1:41" ht="15">
      <c r="A1370" s="164" t="s">
        <v>351</v>
      </c>
      <c r="B1370" s="450">
        <v>7</v>
      </c>
      <c r="C1370" s="165"/>
      <c r="D1370" s="662" t="s">
        <v>272</v>
      </c>
      <c r="E1370" s="663"/>
      <c r="F1370" s="649"/>
      <c r="G1370" s="650"/>
      <c r="H1370" s="650"/>
      <c r="I1370" s="650"/>
      <c r="J1370" s="650"/>
      <c r="K1370" s="650"/>
      <c r="L1370" s="650"/>
      <c r="M1370" s="650"/>
      <c r="N1370" s="651"/>
    </row>
    <row r="1371" spans="1:41" ht="15.6" thickBot="1">
      <c r="A1371" s="163" t="s">
        <v>353</v>
      </c>
      <c r="B1371" s="451">
        <v>2005</v>
      </c>
      <c r="C1371" s="162"/>
      <c r="D1371" s="664"/>
      <c r="E1371" s="665"/>
      <c r="F1371" s="652"/>
      <c r="G1371" s="653"/>
      <c r="H1371" s="653"/>
      <c r="I1371" s="653"/>
      <c r="J1371" s="653"/>
      <c r="K1371" s="653"/>
      <c r="L1371" s="653"/>
      <c r="M1371" s="653"/>
      <c r="N1371" s="654"/>
    </row>
    <row r="1372" spans="1:41" ht="15.6" thickBot="1">
      <c r="A1372" s="171" t="s">
        <v>355</v>
      </c>
      <c r="B1372" s="172">
        <f>IF(B1370-((YEAR(I1))-B1371)&gt;0,(B1370-((YEAR(I1))-B1371)),0)</f>
        <v>2</v>
      </c>
      <c r="C1372" s="173"/>
      <c r="D1372" s="666"/>
      <c r="E1372" s="667"/>
      <c r="F1372" s="643"/>
      <c r="G1372" s="644"/>
      <c r="H1372" s="644"/>
      <c r="I1372" s="644"/>
      <c r="J1372" s="644"/>
      <c r="K1372" s="644"/>
      <c r="L1372" s="644"/>
      <c r="M1372" s="644"/>
      <c r="N1372" s="645"/>
      <c r="O1372" s="640" t="str">
        <f>A1369</f>
        <v>Water Heaters</v>
      </c>
      <c r="P1372" s="641"/>
      <c r="Q1372" s="641"/>
      <c r="R1372" s="641"/>
      <c r="S1372" s="641"/>
      <c r="T1372" s="641"/>
      <c r="U1372" s="641"/>
      <c r="V1372" s="641"/>
      <c r="W1372" s="641"/>
      <c r="X1372" s="641"/>
      <c r="Y1372" s="642"/>
      <c r="Z1372" s="640" t="str">
        <f>A1369</f>
        <v>Water Heaters</v>
      </c>
      <c r="AA1372" s="641"/>
      <c r="AB1372" s="641"/>
      <c r="AC1372" s="641"/>
      <c r="AD1372" s="641"/>
      <c r="AE1372" s="641"/>
      <c r="AF1372" s="641"/>
      <c r="AG1372" s="641"/>
      <c r="AH1372" s="641"/>
      <c r="AI1372" s="641"/>
      <c r="AJ1372" s="642"/>
    </row>
    <row r="1373" spans="1:41">
      <c r="A1373" s="646" t="s">
        <v>357</v>
      </c>
      <c r="B1373" s="647"/>
      <c r="C1373" s="647"/>
      <c r="D1373" s="636"/>
      <c r="E1373" s="636"/>
      <c r="F1373" s="636"/>
      <c r="G1373" s="636" t="s">
        <v>358</v>
      </c>
      <c r="H1373" s="636" t="s">
        <v>359</v>
      </c>
      <c r="I1373" s="636" t="s">
        <v>360</v>
      </c>
      <c r="J1373" s="636" t="s">
        <v>361</v>
      </c>
      <c r="K1373" s="636" t="s">
        <v>362</v>
      </c>
      <c r="L1373" s="636" t="s">
        <v>363</v>
      </c>
      <c r="M1373" s="636" t="s">
        <v>364</v>
      </c>
      <c r="N1373" s="638" t="s">
        <v>365</v>
      </c>
      <c r="O1373" s="672" t="s">
        <v>366</v>
      </c>
      <c r="P1373" s="167" t="s">
        <v>367</v>
      </c>
      <c r="Q1373" s="167" t="s">
        <v>368</v>
      </c>
      <c r="R1373" s="167" t="s">
        <v>369</v>
      </c>
      <c r="S1373" s="167" t="s">
        <v>370</v>
      </c>
      <c r="T1373" s="167" t="s">
        <v>371</v>
      </c>
      <c r="U1373" s="167" t="s">
        <v>372</v>
      </c>
      <c r="V1373" s="167" t="s">
        <v>373</v>
      </c>
      <c r="W1373" s="167" t="s">
        <v>374</v>
      </c>
      <c r="X1373" s="167" t="s">
        <v>375</v>
      </c>
      <c r="Y1373" s="168" t="s">
        <v>376</v>
      </c>
      <c r="Z1373" s="178" t="s">
        <v>377</v>
      </c>
      <c r="AA1373" s="179" t="s">
        <v>378</v>
      </c>
      <c r="AB1373" s="179" t="s">
        <v>379</v>
      </c>
      <c r="AC1373" s="179" t="s">
        <v>380</v>
      </c>
      <c r="AD1373" s="179" t="s">
        <v>381</v>
      </c>
      <c r="AE1373" s="179" t="s">
        <v>382</v>
      </c>
      <c r="AF1373" s="179" t="s">
        <v>383</v>
      </c>
      <c r="AG1373" s="179" t="s">
        <v>384</v>
      </c>
      <c r="AH1373" s="179" t="s">
        <v>385</v>
      </c>
      <c r="AI1373" s="180" t="s">
        <v>386</v>
      </c>
      <c r="AJ1373" s="674" t="s">
        <v>387</v>
      </c>
    </row>
    <row r="1374" spans="1:41">
      <c r="A1374" s="648"/>
      <c r="B1374" s="637"/>
      <c r="C1374" s="637"/>
      <c r="D1374" s="637"/>
      <c r="E1374" s="637"/>
      <c r="F1374" s="637"/>
      <c r="G1374" s="637"/>
      <c r="H1374" s="637"/>
      <c r="I1374" s="637"/>
      <c r="J1374" s="637"/>
      <c r="K1374" s="637"/>
      <c r="L1374" s="637"/>
      <c r="M1374" s="637"/>
      <c r="N1374" s="639"/>
      <c r="O1374" s="673"/>
      <c r="P1374" s="166">
        <f>YEAR($I$1)+1</f>
        <v>2011</v>
      </c>
      <c r="Q1374" s="166">
        <f>YEAR($I$1)+2</f>
        <v>2012</v>
      </c>
      <c r="R1374" s="166">
        <f>YEAR($I$1)+3</f>
        <v>2013</v>
      </c>
      <c r="S1374" s="166">
        <f>YEAR($I$1)+4</f>
        <v>2014</v>
      </c>
      <c r="T1374" s="166">
        <f>YEAR($I$1)+5</f>
        <v>2015</v>
      </c>
      <c r="U1374" s="166">
        <f>YEAR($I$1)+6</f>
        <v>2016</v>
      </c>
      <c r="V1374" s="166">
        <f>YEAR($I$1)+7</f>
        <v>2017</v>
      </c>
      <c r="W1374" s="166">
        <f>YEAR($I$1)+8</f>
        <v>2018</v>
      </c>
      <c r="X1374" s="166">
        <f>YEAR($I$1)+9</f>
        <v>2019</v>
      </c>
      <c r="Y1374" s="169">
        <f>YEAR($I$1)+10</f>
        <v>2020</v>
      </c>
      <c r="Z1374" s="174">
        <f>YEAR($I$1)+11</f>
        <v>2021</v>
      </c>
      <c r="AA1374" s="166">
        <f>YEAR($I$1)+12</f>
        <v>2022</v>
      </c>
      <c r="AB1374" s="166">
        <f>YEAR($I$1)+13</f>
        <v>2023</v>
      </c>
      <c r="AC1374" s="166">
        <f>YEAR($I$1)+14</f>
        <v>2024</v>
      </c>
      <c r="AD1374" s="166">
        <f>YEAR($I$1)+15</f>
        <v>2025</v>
      </c>
      <c r="AE1374" s="166">
        <f>YEAR($I$1)+16</f>
        <v>2026</v>
      </c>
      <c r="AF1374" s="166">
        <f>YEAR($I$1)+17</f>
        <v>2027</v>
      </c>
      <c r="AG1374" s="166">
        <f>YEAR($I$1)+18</f>
        <v>2028</v>
      </c>
      <c r="AH1374" s="166">
        <f>YEAR($I$1)+19</f>
        <v>2029</v>
      </c>
      <c r="AI1374" s="175">
        <f>YEAR($I$1)+20</f>
        <v>2030</v>
      </c>
      <c r="AJ1374" s="675"/>
    </row>
    <row r="1375" spans="1:41" hidden="1">
      <c r="A1375" s="623" t="str">
        <f>"Existing "&amp;A1369</f>
        <v>Existing Water Heaters</v>
      </c>
      <c r="B1375" s="624"/>
      <c r="C1375" s="624"/>
      <c r="D1375" s="624"/>
      <c r="E1375" s="624"/>
      <c r="F1375" s="624"/>
      <c r="G1375" s="170">
        <v>1</v>
      </c>
      <c r="H1375" s="154" t="s">
        <v>339</v>
      </c>
      <c r="I1375" s="155">
        <v>18600</v>
      </c>
      <c r="J1375" s="156">
        <f>G1375*I1375</f>
        <v>18600</v>
      </c>
      <c r="K1375" s="625" t="s">
        <v>390</v>
      </c>
      <c r="L1375" s="626"/>
      <c r="M1375" s="659" t="str">
        <f>IF(OR(ISERROR(B1371+B1370*(1-(Controls!$B$28))),(B1371+B1370*(1-(Controls!$B$28)))=0),"",IF((B1371+B1370*(1-(Controls!$B$28)))&lt;=StartInput!$F$25,"Replace","Evaluate"))</f>
        <v>Evaluate</v>
      </c>
      <c r="N1375" s="631" t="s">
        <v>205</v>
      </c>
      <c r="O1375" s="159">
        <f>IF($B$1372=0,J1375,0)</f>
        <v>0</v>
      </c>
      <c r="P1375" s="156">
        <f t="shared" ref="P1375:AI1375" si="400">IF(OR(($B$1372+YEAR($I$1))=P1374,($B$1370+$B$1372+YEAR($I$1))=P1374,($B$1370*2+$B$1372+YEAR($I$1))=P1374,($B$1370*3+$B$1372+YEAR($I$1))=P1374,($B$1370*4+$B$1372+YEAR($I$1))=P1374,($B$1370*5+$B$1372+YEAR($I$1))=P1374),$G$1375*$I$1375,0)</f>
        <v>0</v>
      </c>
      <c r="Q1375" s="156">
        <f t="shared" si="400"/>
        <v>18600</v>
      </c>
      <c r="R1375" s="156">
        <f t="shared" si="400"/>
        <v>0</v>
      </c>
      <c r="S1375" s="156">
        <f t="shared" si="400"/>
        <v>0</v>
      </c>
      <c r="T1375" s="156">
        <f t="shared" si="400"/>
        <v>0</v>
      </c>
      <c r="U1375" s="156">
        <f t="shared" si="400"/>
        <v>0</v>
      </c>
      <c r="V1375" s="156">
        <f t="shared" si="400"/>
        <v>0</v>
      </c>
      <c r="W1375" s="156">
        <f t="shared" si="400"/>
        <v>0</v>
      </c>
      <c r="X1375" s="156">
        <f t="shared" si="400"/>
        <v>18600</v>
      </c>
      <c r="Y1375" s="156">
        <f t="shared" si="400"/>
        <v>0</v>
      </c>
      <c r="Z1375" s="156">
        <f t="shared" si="400"/>
        <v>0</v>
      </c>
      <c r="AA1375" s="156">
        <f t="shared" si="400"/>
        <v>0</v>
      </c>
      <c r="AB1375" s="156">
        <f t="shared" si="400"/>
        <v>0</v>
      </c>
      <c r="AC1375" s="156">
        <f t="shared" si="400"/>
        <v>0</v>
      </c>
      <c r="AD1375" s="156">
        <f t="shared" si="400"/>
        <v>0</v>
      </c>
      <c r="AE1375" s="156">
        <f t="shared" si="400"/>
        <v>18600</v>
      </c>
      <c r="AF1375" s="156">
        <f t="shared" si="400"/>
        <v>0</v>
      </c>
      <c r="AG1375" s="156">
        <f t="shared" si="400"/>
        <v>0</v>
      </c>
      <c r="AH1375" s="156">
        <f t="shared" si="400"/>
        <v>0</v>
      </c>
      <c r="AI1375" s="156">
        <f t="shared" si="400"/>
        <v>0</v>
      </c>
      <c r="AJ1375" s="156">
        <f>SUM(P1375:AI1375)</f>
        <v>55800</v>
      </c>
    </row>
    <row r="1376" spans="1:41">
      <c r="A1376" s="623" t="str">
        <f>"Standard "&amp;A1369</f>
        <v>Standard Water Heaters</v>
      </c>
      <c r="B1376" s="624"/>
      <c r="C1376" s="624"/>
      <c r="D1376" s="624"/>
      <c r="E1376" s="624"/>
      <c r="F1376" s="624"/>
      <c r="G1376" s="452">
        <v>1</v>
      </c>
      <c r="H1376" s="459" t="s">
        <v>339</v>
      </c>
      <c r="I1376" s="454">
        <v>18600</v>
      </c>
      <c r="J1376" s="156">
        <f>G1376*I1376</f>
        <v>18600</v>
      </c>
      <c r="K1376" s="627"/>
      <c r="L1376" s="628"/>
      <c r="M1376" s="660"/>
      <c r="N1376" s="632"/>
      <c r="O1376" s="159">
        <f>IF($B$1372=0,J1376,0)</f>
        <v>0</v>
      </c>
      <c r="P1376" s="156">
        <f t="shared" ref="P1376:AI1376" si="401">IF(OR(($B$1372+YEAR($I$1))=P1374,($B$1370+$B$1372+YEAR($I$1))=P1374,($B$1370*2+$B$1372+YEAR($I$1))=P1374,($B$1370*3+$B$1372+YEAR($I$1))=P1374,($B$1370*4+$B$1372+YEAR($I$1))=P1374,($B$1370*5+$B$1372+YEAR($I$1))=P1374),$G$1376*$I$1376,0)</f>
        <v>0</v>
      </c>
      <c r="Q1376" s="156">
        <f t="shared" si="401"/>
        <v>18600</v>
      </c>
      <c r="R1376" s="156">
        <f t="shared" si="401"/>
        <v>0</v>
      </c>
      <c r="S1376" s="156">
        <f t="shared" si="401"/>
        <v>0</v>
      </c>
      <c r="T1376" s="156">
        <f t="shared" si="401"/>
        <v>0</v>
      </c>
      <c r="U1376" s="156">
        <f t="shared" si="401"/>
        <v>0</v>
      </c>
      <c r="V1376" s="156">
        <f t="shared" si="401"/>
        <v>0</v>
      </c>
      <c r="W1376" s="156">
        <f t="shared" si="401"/>
        <v>0</v>
      </c>
      <c r="X1376" s="156">
        <f t="shared" si="401"/>
        <v>18600</v>
      </c>
      <c r="Y1376" s="156">
        <f t="shared" si="401"/>
        <v>0</v>
      </c>
      <c r="Z1376" s="156">
        <f t="shared" si="401"/>
        <v>0</v>
      </c>
      <c r="AA1376" s="156">
        <f t="shared" si="401"/>
        <v>0</v>
      </c>
      <c r="AB1376" s="156">
        <f t="shared" si="401"/>
        <v>0</v>
      </c>
      <c r="AC1376" s="156">
        <f t="shared" si="401"/>
        <v>0</v>
      </c>
      <c r="AD1376" s="156">
        <f t="shared" si="401"/>
        <v>0</v>
      </c>
      <c r="AE1376" s="156">
        <f t="shared" si="401"/>
        <v>18600</v>
      </c>
      <c r="AF1376" s="156">
        <f t="shared" si="401"/>
        <v>0</v>
      </c>
      <c r="AG1376" s="156">
        <f t="shared" si="401"/>
        <v>0</v>
      </c>
      <c r="AH1376" s="156">
        <f t="shared" si="401"/>
        <v>0</v>
      </c>
      <c r="AI1376" s="156">
        <f t="shared" si="401"/>
        <v>0</v>
      </c>
      <c r="AJ1376" s="156">
        <f>SUM(P1376:AI1376)</f>
        <v>55800</v>
      </c>
      <c r="AK1376" s="148" t="s">
        <v>391</v>
      </c>
    </row>
    <row r="1377" spans="1:41" ht="14.45" thickBot="1">
      <c r="A1377" s="634" t="str">
        <f>"Green Replacement "&amp;A1369</f>
        <v>Green Replacement Water Heaters</v>
      </c>
      <c r="B1377" s="635"/>
      <c r="C1377" s="635"/>
      <c r="D1377" s="635"/>
      <c r="E1377" s="635"/>
      <c r="F1377" s="635"/>
      <c r="G1377" s="202">
        <f>G1376</f>
        <v>1</v>
      </c>
      <c r="H1377" s="204" t="str">
        <f>H1376</f>
        <v>LUMP SUM</v>
      </c>
      <c r="I1377" s="455">
        <v>25000</v>
      </c>
      <c r="J1377" s="161">
        <f>G1377*I1377</f>
        <v>25000</v>
      </c>
      <c r="K1377" s="629"/>
      <c r="L1377" s="630"/>
      <c r="M1377" s="661"/>
      <c r="N1377" s="633"/>
      <c r="O1377" s="159">
        <f>IF($B$1372=0,J1377,0)</f>
        <v>0</v>
      </c>
      <c r="P1377" s="156">
        <f t="shared" ref="P1377:AI1377" si="402">IF(OR(($B$1372+YEAR($I$1))=P1374,($B$1370+$B$1372+YEAR($I$1))=P1374,($B$1370*2+$B$1372+YEAR($I$1))=P1374,($B$1370*3+$B$1372+YEAR($I$1))=P1374,($B$1370*4+$B$1372+YEAR($I$1))=P1374,($B$1370*5+$B$1372+YEAR($I$1))=P1374),$G$1377*$I$1377,0)</f>
        <v>0</v>
      </c>
      <c r="Q1377" s="156">
        <f t="shared" si="402"/>
        <v>25000</v>
      </c>
      <c r="R1377" s="156">
        <f t="shared" si="402"/>
        <v>0</v>
      </c>
      <c r="S1377" s="156">
        <f t="shared" si="402"/>
        <v>0</v>
      </c>
      <c r="T1377" s="156">
        <f t="shared" si="402"/>
        <v>0</v>
      </c>
      <c r="U1377" s="156">
        <f t="shared" si="402"/>
        <v>0</v>
      </c>
      <c r="V1377" s="156">
        <f t="shared" si="402"/>
        <v>0</v>
      </c>
      <c r="W1377" s="156">
        <f t="shared" si="402"/>
        <v>0</v>
      </c>
      <c r="X1377" s="156">
        <f t="shared" si="402"/>
        <v>25000</v>
      </c>
      <c r="Y1377" s="156">
        <f t="shared" si="402"/>
        <v>0</v>
      </c>
      <c r="Z1377" s="156">
        <f t="shared" si="402"/>
        <v>0</v>
      </c>
      <c r="AA1377" s="156">
        <f t="shared" si="402"/>
        <v>0</v>
      </c>
      <c r="AB1377" s="156">
        <f t="shared" si="402"/>
        <v>0</v>
      </c>
      <c r="AC1377" s="156">
        <f t="shared" si="402"/>
        <v>0</v>
      </c>
      <c r="AD1377" s="156">
        <f t="shared" si="402"/>
        <v>0</v>
      </c>
      <c r="AE1377" s="156">
        <f t="shared" si="402"/>
        <v>25000</v>
      </c>
      <c r="AF1377" s="156">
        <f t="shared" si="402"/>
        <v>0</v>
      </c>
      <c r="AG1377" s="156">
        <f t="shared" si="402"/>
        <v>0</v>
      </c>
      <c r="AH1377" s="156">
        <f t="shared" si="402"/>
        <v>0</v>
      </c>
      <c r="AI1377" s="156">
        <f t="shared" si="402"/>
        <v>0</v>
      </c>
      <c r="AJ1377" s="156">
        <f>SUM(P1377:AI1377)</f>
        <v>75000</v>
      </c>
      <c r="AK1377" s="183">
        <f>IF((AJ1377-AJ1376)&lt;0,0,(AJ1377-AJ1376))</f>
        <v>19200</v>
      </c>
      <c r="AL1377" s="183"/>
      <c r="AM1377" s="183"/>
      <c r="AN1377" s="183"/>
      <c r="AO1377" s="183"/>
    </row>
    <row r="1378" spans="1:41" ht="13.15" customHeight="1" thickBot="1"/>
    <row r="1379" spans="1:41" ht="14.45" thickBot="1">
      <c r="A1379" s="640" t="s">
        <v>556</v>
      </c>
      <c r="B1379" s="641"/>
      <c r="C1379" s="641"/>
      <c r="D1379" s="641"/>
      <c r="E1379" s="641"/>
      <c r="F1379" s="641"/>
      <c r="G1379" s="641"/>
      <c r="H1379" s="641"/>
      <c r="I1379" s="641"/>
      <c r="J1379" s="641"/>
      <c r="K1379" s="641"/>
      <c r="L1379" s="641"/>
      <c r="M1379" s="641"/>
      <c r="N1379" s="642"/>
    </row>
    <row r="1380" spans="1:41" ht="15">
      <c r="A1380" s="164" t="s">
        <v>351</v>
      </c>
      <c r="B1380" s="450">
        <v>8</v>
      </c>
      <c r="C1380" s="165"/>
      <c r="D1380" s="662" t="s">
        <v>272</v>
      </c>
      <c r="E1380" s="663"/>
      <c r="F1380" s="649"/>
      <c r="G1380" s="650"/>
      <c r="H1380" s="650"/>
      <c r="I1380" s="650"/>
      <c r="J1380" s="650"/>
      <c r="K1380" s="650"/>
      <c r="L1380" s="650"/>
      <c r="M1380" s="650"/>
      <c r="N1380" s="651"/>
    </row>
    <row r="1381" spans="1:41" ht="15.6" thickBot="1">
      <c r="A1381" s="163" t="s">
        <v>353</v>
      </c>
      <c r="B1381" s="451">
        <v>2005</v>
      </c>
      <c r="C1381" s="162"/>
      <c r="D1381" s="664"/>
      <c r="E1381" s="665"/>
      <c r="F1381" s="652"/>
      <c r="G1381" s="653"/>
      <c r="H1381" s="653"/>
      <c r="I1381" s="653"/>
      <c r="J1381" s="653"/>
      <c r="K1381" s="653"/>
      <c r="L1381" s="653"/>
      <c r="M1381" s="653"/>
      <c r="N1381" s="654"/>
    </row>
    <row r="1382" spans="1:41" ht="15.6" thickBot="1">
      <c r="A1382" s="171" t="s">
        <v>355</v>
      </c>
      <c r="B1382" s="172">
        <f>IF(B1380-((YEAR(I1))-B1381)&gt;0,(B1380-((YEAR(I1))-B1381)),0)</f>
        <v>3</v>
      </c>
      <c r="C1382" s="173"/>
      <c r="D1382" s="666"/>
      <c r="E1382" s="667"/>
      <c r="F1382" s="643"/>
      <c r="G1382" s="644"/>
      <c r="H1382" s="644"/>
      <c r="I1382" s="644"/>
      <c r="J1382" s="644"/>
      <c r="K1382" s="644"/>
      <c r="L1382" s="644"/>
      <c r="M1382" s="644"/>
      <c r="N1382" s="645"/>
      <c r="O1382" s="640" t="str">
        <f>A1379</f>
        <v>Domestic Water - Boilers</v>
      </c>
      <c r="P1382" s="641"/>
      <c r="Q1382" s="641"/>
      <c r="R1382" s="641"/>
      <c r="S1382" s="641"/>
      <c r="T1382" s="641"/>
      <c r="U1382" s="641"/>
      <c r="V1382" s="641"/>
      <c r="W1382" s="641"/>
      <c r="X1382" s="641"/>
      <c r="Y1382" s="642"/>
      <c r="Z1382" s="640" t="str">
        <f>A1379</f>
        <v>Domestic Water - Boilers</v>
      </c>
      <c r="AA1382" s="641"/>
      <c r="AB1382" s="641"/>
      <c r="AC1382" s="641"/>
      <c r="AD1382" s="641"/>
      <c r="AE1382" s="641"/>
      <c r="AF1382" s="641"/>
      <c r="AG1382" s="641"/>
      <c r="AH1382" s="641"/>
      <c r="AI1382" s="641"/>
      <c r="AJ1382" s="642"/>
    </row>
    <row r="1383" spans="1:41">
      <c r="A1383" s="646" t="s">
        <v>357</v>
      </c>
      <c r="B1383" s="647"/>
      <c r="C1383" s="647"/>
      <c r="D1383" s="636"/>
      <c r="E1383" s="636"/>
      <c r="F1383" s="636"/>
      <c r="G1383" s="636" t="s">
        <v>358</v>
      </c>
      <c r="H1383" s="636" t="s">
        <v>359</v>
      </c>
      <c r="I1383" s="636" t="s">
        <v>360</v>
      </c>
      <c r="J1383" s="636" t="s">
        <v>361</v>
      </c>
      <c r="K1383" s="636" t="s">
        <v>362</v>
      </c>
      <c r="L1383" s="636" t="s">
        <v>363</v>
      </c>
      <c r="M1383" s="636" t="s">
        <v>364</v>
      </c>
      <c r="N1383" s="638" t="s">
        <v>365</v>
      </c>
      <c r="O1383" s="672" t="s">
        <v>366</v>
      </c>
      <c r="P1383" s="167" t="s">
        <v>367</v>
      </c>
      <c r="Q1383" s="167" t="s">
        <v>368</v>
      </c>
      <c r="R1383" s="167" t="s">
        <v>369</v>
      </c>
      <c r="S1383" s="167" t="s">
        <v>370</v>
      </c>
      <c r="T1383" s="167" t="s">
        <v>371</v>
      </c>
      <c r="U1383" s="167" t="s">
        <v>372</v>
      </c>
      <c r="V1383" s="167" t="s">
        <v>373</v>
      </c>
      <c r="W1383" s="167" t="s">
        <v>374</v>
      </c>
      <c r="X1383" s="167" t="s">
        <v>375</v>
      </c>
      <c r="Y1383" s="168" t="s">
        <v>376</v>
      </c>
      <c r="Z1383" s="178" t="s">
        <v>377</v>
      </c>
      <c r="AA1383" s="179" t="s">
        <v>378</v>
      </c>
      <c r="AB1383" s="179" t="s">
        <v>379</v>
      </c>
      <c r="AC1383" s="179" t="s">
        <v>380</v>
      </c>
      <c r="AD1383" s="179" t="s">
        <v>381</v>
      </c>
      <c r="AE1383" s="179" t="s">
        <v>382</v>
      </c>
      <c r="AF1383" s="179" t="s">
        <v>383</v>
      </c>
      <c r="AG1383" s="179" t="s">
        <v>384</v>
      </c>
      <c r="AH1383" s="179" t="s">
        <v>385</v>
      </c>
      <c r="AI1383" s="180" t="s">
        <v>386</v>
      </c>
      <c r="AJ1383" s="674" t="s">
        <v>387</v>
      </c>
    </row>
    <row r="1384" spans="1:41">
      <c r="A1384" s="648"/>
      <c r="B1384" s="637"/>
      <c r="C1384" s="637"/>
      <c r="D1384" s="637"/>
      <c r="E1384" s="637"/>
      <c r="F1384" s="637"/>
      <c r="G1384" s="637"/>
      <c r="H1384" s="637"/>
      <c r="I1384" s="637"/>
      <c r="J1384" s="637"/>
      <c r="K1384" s="637"/>
      <c r="L1384" s="637"/>
      <c r="M1384" s="637"/>
      <c r="N1384" s="639"/>
      <c r="O1384" s="673"/>
      <c r="P1384" s="166">
        <f>YEAR($I$1)+1</f>
        <v>2011</v>
      </c>
      <c r="Q1384" s="166">
        <f>YEAR($I$1)+2</f>
        <v>2012</v>
      </c>
      <c r="R1384" s="166">
        <f>YEAR($I$1)+3</f>
        <v>2013</v>
      </c>
      <c r="S1384" s="166">
        <f>YEAR($I$1)+4</f>
        <v>2014</v>
      </c>
      <c r="T1384" s="166">
        <f>YEAR($I$1)+5</f>
        <v>2015</v>
      </c>
      <c r="U1384" s="166">
        <f>YEAR($I$1)+6</f>
        <v>2016</v>
      </c>
      <c r="V1384" s="166">
        <f>YEAR($I$1)+7</f>
        <v>2017</v>
      </c>
      <c r="W1384" s="166">
        <f>YEAR($I$1)+8</f>
        <v>2018</v>
      </c>
      <c r="X1384" s="166">
        <f>YEAR($I$1)+9</f>
        <v>2019</v>
      </c>
      <c r="Y1384" s="169">
        <f>YEAR($I$1)+10</f>
        <v>2020</v>
      </c>
      <c r="Z1384" s="174">
        <f>YEAR($I$1)+11</f>
        <v>2021</v>
      </c>
      <c r="AA1384" s="166">
        <f>YEAR($I$1)+12</f>
        <v>2022</v>
      </c>
      <c r="AB1384" s="166">
        <f>YEAR($I$1)+13</f>
        <v>2023</v>
      </c>
      <c r="AC1384" s="166">
        <f>YEAR($I$1)+14</f>
        <v>2024</v>
      </c>
      <c r="AD1384" s="166">
        <f>YEAR($I$1)+15</f>
        <v>2025</v>
      </c>
      <c r="AE1384" s="166">
        <f>YEAR($I$1)+16</f>
        <v>2026</v>
      </c>
      <c r="AF1384" s="166">
        <f>YEAR($I$1)+17</f>
        <v>2027</v>
      </c>
      <c r="AG1384" s="166">
        <f>YEAR($I$1)+18</f>
        <v>2028</v>
      </c>
      <c r="AH1384" s="166">
        <f>YEAR($I$1)+19</f>
        <v>2029</v>
      </c>
      <c r="AI1384" s="175">
        <f>YEAR($I$1)+20</f>
        <v>2030</v>
      </c>
      <c r="AJ1384" s="675"/>
    </row>
    <row r="1385" spans="1:41" hidden="1">
      <c r="A1385" s="623" t="str">
        <f>"Existing "&amp;A1379</f>
        <v>Existing Domestic Water - Boilers</v>
      </c>
      <c r="B1385" s="624"/>
      <c r="C1385" s="624"/>
      <c r="D1385" s="624"/>
      <c r="E1385" s="624"/>
      <c r="F1385" s="624"/>
      <c r="G1385" s="170"/>
      <c r="H1385" s="154"/>
      <c r="I1385" s="155">
        <v>0</v>
      </c>
      <c r="J1385" s="156">
        <f>G1385*I1385</f>
        <v>0</v>
      </c>
      <c r="K1385" s="625" t="s">
        <v>390</v>
      </c>
      <c r="L1385" s="626"/>
      <c r="M1385" s="659" t="str">
        <f>IF(OR(ISERROR(B1381+B1380*(1-(Controls!$B$28))),(B1381+B1380*(1-(Controls!$B$28)))=0),"",IF((B1381+B1380*(1-(Controls!$B$28)))&lt;=StartInput!$F$25,"Replace","Evaluate"))</f>
        <v>Evaluate</v>
      </c>
      <c r="N1385" s="631" t="s">
        <v>205</v>
      </c>
      <c r="O1385" s="159">
        <f>IF($B$1382=0,J1385,0)</f>
        <v>0</v>
      </c>
      <c r="P1385" s="156">
        <f t="shared" ref="P1385:AI1385" si="403">IF(OR(($B$1382+YEAR($I$1))=P1384,($B$1380+$B$1382+YEAR($I$1))=P1384,($B$1380*2+$B$1382+YEAR($I$1))=P1384,($B$1380*3+$B$1382+YEAR($I$1))=P1384,($B$1380*4+$B$1382+YEAR($I$1))=P1384,($B$1380*5+$B$1382+YEAR($I$1))=P1384),$G$1385*$I$1385,0)</f>
        <v>0</v>
      </c>
      <c r="Q1385" s="156">
        <f t="shared" si="403"/>
        <v>0</v>
      </c>
      <c r="R1385" s="156">
        <f t="shared" si="403"/>
        <v>0</v>
      </c>
      <c r="S1385" s="156">
        <f t="shared" si="403"/>
        <v>0</v>
      </c>
      <c r="T1385" s="156">
        <f t="shared" si="403"/>
        <v>0</v>
      </c>
      <c r="U1385" s="156">
        <f t="shared" si="403"/>
        <v>0</v>
      </c>
      <c r="V1385" s="156">
        <f t="shared" si="403"/>
        <v>0</v>
      </c>
      <c r="W1385" s="156">
        <f t="shared" si="403"/>
        <v>0</v>
      </c>
      <c r="X1385" s="156">
        <f t="shared" si="403"/>
        <v>0</v>
      </c>
      <c r="Y1385" s="156">
        <f t="shared" si="403"/>
        <v>0</v>
      </c>
      <c r="Z1385" s="156">
        <f t="shared" si="403"/>
        <v>0</v>
      </c>
      <c r="AA1385" s="156">
        <f t="shared" si="403"/>
        <v>0</v>
      </c>
      <c r="AB1385" s="156">
        <f t="shared" si="403"/>
        <v>0</v>
      </c>
      <c r="AC1385" s="156">
        <f t="shared" si="403"/>
        <v>0</v>
      </c>
      <c r="AD1385" s="156">
        <f t="shared" si="403"/>
        <v>0</v>
      </c>
      <c r="AE1385" s="156">
        <f t="shared" si="403"/>
        <v>0</v>
      </c>
      <c r="AF1385" s="156">
        <f t="shared" si="403"/>
        <v>0</v>
      </c>
      <c r="AG1385" s="156">
        <f t="shared" si="403"/>
        <v>0</v>
      </c>
      <c r="AH1385" s="156">
        <f t="shared" si="403"/>
        <v>0</v>
      </c>
      <c r="AI1385" s="156">
        <f t="shared" si="403"/>
        <v>0</v>
      </c>
      <c r="AJ1385" s="156">
        <f>SUM(P1385:AI1385)</f>
        <v>0</v>
      </c>
    </row>
    <row r="1386" spans="1:41">
      <c r="A1386" s="623" t="str">
        <f>"Standard "&amp;A1379</f>
        <v>Standard Domestic Water - Boilers</v>
      </c>
      <c r="B1386" s="624"/>
      <c r="C1386" s="624"/>
      <c r="D1386" s="624"/>
      <c r="E1386" s="624"/>
      <c r="F1386" s="624"/>
      <c r="G1386" s="452">
        <v>0</v>
      </c>
      <c r="H1386" s="459"/>
      <c r="I1386" s="454">
        <v>0</v>
      </c>
      <c r="J1386" s="156">
        <f>G1386*I1386</f>
        <v>0</v>
      </c>
      <c r="K1386" s="627"/>
      <c r="L1386" s="628"/>
      <c r="M1386" s="660"/>
      <c r="N1386" s="632"/>
      <c r="O1386" s="159">
        <f>IF($B$1382=0,J1386,0)</f>
        <v>0</v>
      </c>
      <c r="P1386" s="156">
        <f t="shared" ref="P1386:AI1386" si="404">IF(OR(($B$1382+YEAR($I$1))=P1384,($B$1380+$B$1382+YEAR($I$1))=P1384,($B$1380*2+$B$1382+YEAR($I$1))=P1384,($B$1380*3+$B$1382+YEAR($I$1))=P1384,($B$1380*4+$B$1382+YEAR($I$1))=P1384,($B$1380*5+$B$1382+YEAR($I$1))=P1384),$G$1386*$I$1386,0)</f>
        <v>0</v>
      </c>
      <c r="Q1386" s="156">
        <f t="shared" si="404"/>
        <v>0</v>
      </c>
      <c r="R1386" s="156">
        <f t="shared" si="404"/>
        <v>0</v>
      </c>
      <c r="S1386" s="156">
        <f t="shared" si="404"/>
        <v>0</v>
      </c>
      <c r="T1386" s="156">
        <f t="shared" si="404"/>
        <v>0</v>
      </c>
      <c r="U1386" s="156">
        <f t="shared" si="404"/>
        <v>0</v>
      </c>
      <c r="V1386" s="156">
        <f t="shared" si="404"/>
        <v>0</v>
      </c>
      <c r="W1386" s="156">
        <f t="shared" si="404"/>
        <v>0</v>
      </c>
      <c r="X1386" s="156">
        <f t="shared" si="404"/>
        <v>0</v>
      </c>
      <c r="Y1386" s="156">
        <f t="shared" si="404"/>
        <v>0</v>
      </c>
      <c r="Z1386" s="156">
        <f t="shared" si="404"/>
        <v>0</v>
      </c>
      <c r="AA1386" s="156">
        <f t="shared" si="404"/>
        <v>0</v>
      </c>
      <c r="AB1386" s="156">
        <f t="shared" si="404"/>
        <v>0</v>
      </c>
      <c r="AC1386" s="156">
        <f t="shared" si="404"/>
        <v>0</v>
      </c>
      <c r="AD1386" s="156">
        <f t="shared" si="404"/>
        <v>0</v>
      </c>
      <c r="AE1386" s="156">
        <f t="shared" si="404"/>
        <v>0</v>
      </c>
      <c r="AF1386" s="156">
        <f t="shared" si="404"/>
        <v>0</v>
      </c>
      <c r="AG1386" s="156">
        <f t="shared" si="404"/>
        <v>0</v>
      </c>
      <c r="AH1386" s="156">
        <f t="shared" si="404"/>
        <v>0</v>
      </c>
      <c r="AI1386" s="156">
        <f t="shared" si="404"/>
        <v>0</v>
      </c>
      <c r="AJ1386" s="156">
        <f>SUM(P1386:AI1386)</f>
        <v>0</v>
      </c>
      <c r="AK1386" s="148" t="s">
        <v>391</v>
      </c>
    </row>
    <row r="1387" spans="1:41" ht="14.45" thickBot="1">
      <c r="A1387" s="634" t="str">
        <f>"Green Replacement "&amp;A1379</f>
        <v>Green Replacement Domestic Water - Boilers</v>
      </c>
      <c r="B1387" s="635"/>
      <c r="C1387" s="635"/>
      <c r="D1387" s="635"/>
      <c r="E1387" s="635"/>
      <c r="F1387" s="635"/>
      <c r="G1387" s="202">
        <f>G1386</f>
        <v>0</v>
      </c>
      <c r="H1387" s="204">
        <f>H1386</f>
        <v>0</v>
      </c>
      <c r="I1387" s="455">
        <v>0</v>
      </c>
      <c r="J1387" s="161">
        <f>G1387*I1387</f>
        <v>0</v>
      </c>
      <c r="K1387" s="629"/>
      <c r="L1387" s="630"/>
      <c r="M1387" s="661"/>
      <c r="N1387" s="633"/>
      <c r="O1387" s="159">
        <f>IF($B$1382=0,J1387,0)</f>
        <v>0</v>
      </c>
      <c r="P1387" s="156">
        <f t="shared" ref="P1387:AI1387" si="405">IF(OR(($B$1382+YEAR($I$1))=P1384,($B$1380+$B$1382+YEAR($I$1))=P1384,($B$1380*2+$B$1382+YEAR($I$1))=P1386,($B$1380*3+$B$1382+YEAR($I$1))=P1384,($B$1380*4+$B$1382+YEAR($I$1))=P1384,($B$1380*5+$B$1382+YEAR($I$1))=P1384),$G$1387*$I$1387,0)</f>
        <v>0</v>
      </c>
      <c r="Q1387" s="156">
        <f t="shared" si="405"/>
        <v>0</v>
      </c>
      <c r="R1387" s="156">
        <f t="shared" si="405"/>
        <v>0</v>
      </c>
      <c r="S1387" s="156">
        <f t="shared" si="405"/>
        <v>0</v>
      </c>
      <c r="T1387" s="156">
        <f t="shared" si="405"/>
        <v>0</v>
      </c>
      <c r="U1387" s="156">
        <f t="shared" si="405"/>
        <v>0</v>
      </c>
      <c r="V1387" s="156">
        <f t="shared" si="405"/>
        <v>0</v>
      </c>
      <c r="W1387" s="156">
        <f t="shared" si="405"/>
        <v>0</v>
      </c>
      <c r="X1387" s="156">
        <f t="shared" si="405"/>
        <v>0</v>
      </c>
      <c r="Y1387" s="156">
        <f t="shared" si="405"/>
        <v>0</v>
      </c>
      <c r="Z1387" s="156">
        <f t="shared" si="405"/>
        <v>0</v>
      </c>
      <c r="AA1387" s="156">
        <f t="shared" si="405"/>
        <v>0</v>
      </c>
      <c r="AB1387" s="156">
        <f t="shared" si="405"/>
        <v>0</v>
      </c>
      <c r="AC1387" s="156">
        <f t="shared" si="405"/>
        <v>0</v>
      </c>
      <c r="AD1387" s="156">
        <f t="shared" si="405"/>
        <v>0</v>
      </c>
      <c r="AE1387" s="156">
        <f t="shared" si="405"/>
        <v>0</v>
      </c>
      <c r="AF1387" s="156">
        <f t="shared" si="405"/>
        <v>0</v>
      </c>
      <c r="AG1387" s="156">
        <f t="shared" si="405"/>
        <v>0</v>
      </c>
      <c r="AH1387" s="156">
        <f t="shared" si="405"/>
        <v>0</v>
      </c>
      <c r="AI1387" s="156">
        <f t="shared" si="405"/>
        <v>0</v>
      </c>
      <c r="AJ1387" s="156">
        <f>SUM(P1387:AI1387)</f>
        <v>0</v>
      </c>
      <c r="AK1387" s="183">
        <f>IF((AJ1387-AJ1386)&lt;0,0,(AJ1387-AJ1386))</f>
        <v>0</v>
      </c>
      <c r="AL1387" s="183"/>
      <c r="AM1387" s="183"/>
      <c r="AN1387" s="183"/>
      <c r="AO1387" s="183"/>
    </row>
    <row r="1388" spans="1:41" ht="13.15" customHeight="1" thickBot="1"/>
    <row r="1389" spans="1:41" ht="14.45" thickBot="1">
      <c r="A1389" s="640" t="s">
        <v>557</v>
      </c>
      <c r="B1389" s="641"/>
      <c r="C1389" s="641"/>
      <c r="D1389" s="641"/>
      <c r="E1389" s="641"/>
      <c r="F1389" s="641"/>
      <c r="G1389" s="641"/>
      <c r="H1389" s="641"/>
      <c r="I1389" s="641"/>
      <c r="J1389" s="641"/>
      <c r="K1389" s="641"/>
      <c r="L1389" s="641"/>
      <c r="M1389" s="641"/>
      <c r="N1389" s="642"/>
    </row>
    <row r="1390" spans="1:41" ht="15">
      <c r="A1390" s="164" t="s">
        <v>351</v>
      </c>
      <c r="B1390" s="450">
        <v>9</v>
      </c>
      <c r="C1390" s="165"/>
      <c r="D1390" s="662" t="s">
        <v>272</v>
      </c>
      <c r="E1390" s="663"/>
      <c r="F1390" s="649"/>
      <c r="G1390" s="650"/>
      <c r="H1390" s="650"/>
      <c r="I1390" s="650"/>
      <c r="J1390" s="650"/>
      <c r="K1390" s="650"/>
      <c r="L1390" s="650"/>
      <c r="M1390" s="650"/>
      <c r="N1390" s="651"/>
    </row>
    <row r="1391" spans="1:41" ht="15.6" thickBot="1">
      <c r="A1391" s="163" t="s">
        <v>353</v>
      </c>
      <c r="B1391" s="451">
        <v>2005</v>
      </c>
      <c r="C1391" s="162"/>
      <c r="D1391" s="664"/>
      <c r="E1391" s="665"/>
      <c r="F1391" s="652"/>
      <c r="G1391" s="653"/>
      <c r="H1391" s="653"/>
      <c r="I1391" s="653"/>
      <c r="J1391" s="653"/>
      <c r="K1391" s="653"/>
      <c r="L1391" s="653"/>
      <c r="M1391" s="653"/>
      <c r="N1391" s="654"/>
    </row>
    <row r="1392" spans="1:41" ht="15.6" thickBot="1">
      <c r="A1392" s="171" t="s">
        <v>355</v>
      </c>
      <c r="B1392" s="172">
        <f>IF(B1390-((YEAR(I1))-B1391)&gt;0,(B1390-((YEAR(I1))-B1391)),0)</f>
        <v>4</v>
      </c>
      <c r="C1392" s="173"/>
      <c r="D1392" s="666"/>
      <c r="E1392" s="667"/>
      <c r="F1392" s="643"/>
      <c r="G1392" s="644"/>
      <c r="H1392" s="644"/>
      <c r="I1392" s="644"/>
      <c r="J1392" s="644"/>
      <c r="K1392" s="644"/>
      <c r="L1392" s="644"/>
      <c r="M1392" s="644"/>
      <c r="N1392" s="645"/>
      <c r="O1392" s="640" t="str">
        <f>A1389</f>
        <v>Domestic Water-Pumps</v>
      </c>
      <c r="P1392" s="641"/>
      <c r="Q1392" s="641"/>
      <c r="R1392" s="641"/>
      <c r="S1392" s="641"/>
      <c r="T1392" s="641"/>
      <c r="U1392" s="641"/>
      <c r="V1392" s="641"/>
      <c r="W1392" s="641"/>
      <c r="X1392" s="641"/>
      <c r="Y1392" s="642"/>
      <c r="Z1392" s="640" t="str">
        <f>A1389</f>
        <v>Domestic Water-Pumps</v>
      </c>
      <c r="AA1392" s="641"/>
      <c r="AB1392" s="641"/>
      <c r="AC1392" s="641"/>
      <c r="AD1392" s="641"/>
      <c r="AE1392" s="641"/>
      <c r="AF1392" s="641"/>
      <c r="AG1392" s="641"/>
      <c r="AH1392" s="641"/>
      <c r="AI1392" s="641"/>
      <c r="AJ1392" s="642"/>
    </row>
    <row r="1393" spans="1:41">
      <c r="A1393" s="646" t="s">
        <v>357</v>
      </c>
      <c r="B1393" s="647"/>
      <c r="C1393" s="647"/>
      <c r="D1393" s="636"/>
      <c r="E1393" s="636"/>
      <c r="F1393" s="636"/>
      <c r="G1393" s="636" t="s">
        <v>358</v>
      </c>
      <c r="H1393" s="636" t="s">
        <v>359</v>
      </c>
      <c r="I1393" s="636" t="s">
        <v>360</v>
      </c>
      <c r="J1393" s="636" t="s">
        <v>361</v>
      </c>
      <c r="K1393" s="636" t="s">
        <v>362</v>
      </c>
      <c r="L1393" s="636" t="s">
        <v>363</v>
      </c>
      <c r="M1393" s="636" t="s">
        <v>364</v>
      </c>
      <c r="N1393" s="638" t="s">
        <v>365</v>
      </c>
      <c r="O1393" s="672" t="s">
        <v>366</v>
      </c>
      <c r="P1393" s="167" t="s">
        <v>367</v>
      </c>
      <c r="Q1393" s="167" t="s">
        <v>368</v>
      </c>
      <c r="R1393" s="167" t="s">
        <v>369</v>
      </c>
      <c r="S1393" s="167" t="s">
        <v>370</v>
      </c>
      <c r="T1393" s="167" t="s">
        <v>371</v>
      </c>
      <c r="U1393" s="167" t="s">
        <v>372</v>
      </c>
      <c r="V1393" s="167" t="s">
        <v>373</v>
      </c>
      <c r="W1393" s="167" t="s">
        <v>374</v>
      </c>
      <c r="X1393" s="167" t="s">
        <v>375</v>
      </c>
      <c r="Y1393" s="168" t="s">
        <v>376</v>
      </c>
      <c r="Z1393" s="178" t="s">
        <v>377</v>
      </c>
      <c r="AA1393" s="179" t="s">
        <v>378</v>
      </c>
      <c r="AB1393" s="179" t="s">
        <v>379</v>
      </c>
      <c r="AC1393" s="179" t="s">
        <v>380</v>
      </c>
      <c r="AD1393" s="179" t="s">
        <v>381</v>
      </c>
      <c r="AE1393" s="179" t="s">
        <v>382</v>
      </c>
      <c r="AF1393" s="179" t="s">
        <v>383</v>
      </c>
      <c r="AG1393" s="179" t="s">
        <v>384</v>
      </c>
      <c r="AH1393" s="179" t="s">
        <v>385</v>
      </c>
      <c r="AI1393" s="180" t="s">
        <v>386</v>
      </c>
      <c r="AJ1393" s="674" t="s">
        <v>387</v>
      </c>
    </row>
    <row r="1394" spans="1:41">
      <c r="A1394" s="648"/>
      <c r="B1394" s="637"/>
      <c r="C1394" s="637"/>
      <c r="D1394" s="637"/>
      <c r="E1394" s="637"/>
      <c r="F1394" s="637"/>
      <c r="G1394" s="637"/>
      <c r="H1394" s="637"/>
      <c r="I1394" s="637"/>
      <c r="J1394" s="637"/>
      <c r="K1394" s="637"/>
      <c r="L1394" s="637"/>
      <c r="M1394" s="637"/>
      <c r="N1394" s="639"/>
      <c r="O1394" s="673"/>
      <c r="P1394" s="166">
        <f>YEAR($I$1)+1</f>
        <v>2011</v>
      </c>
      <c r="Q1394" s="166">
        <f>YEAR($I$1)+2</f>
        <v>2012</v>
      </c>
      <c r="R1394" s="166">
        <f>YEAR($I$1)+3</f>
        <v>2013</v>
      </c>
      <c r="S1394" s="166">
        <f>YEAR($I$1)+4</f>
        <v>2014</v>
      </c>
      <c r="T1394" s="166">
        <f>YEAR($I$1)+5</f>
        <v>2015</v>
      </c>
      <c r="U1394" s="166">
        <f>YEAR($I$1)+6</f>
        <v>2016</v>
      </c>
      <c r="V1394" s="166">
        <f>YEAR($I$1)+7</f>
        <v>2017</v>
      </c>
      <c r="W1394" s="166">
        <f>YEAR($I$1)+8</f>
        <v>2018</v>
      </c>
      <c r="X1394" s="166">
        <f>YEAR($I$1)+9</f>
        <v>2019</v>
      </c>
      <c r="Y1394" s="169">
        <f>YEAR($I$1)+10</f>
        <v>2020</v>
      </c>
      <c r="Z1394" s="174">
        <f>YEAR($I$1)+11</f>
        <v>2021</v>
      </c>
      <c r="AA1394" s="166">
        <f>YEAR($I$1)+12</f>
        <v>2022</v>
      </c>
      <c r="AB1394" s="166">
        <f>YEAR($I$1)+13</f>
        <v>2023</v>
      </c>
      <c r="AC1394" s="166">
        <f>YEAR($I$1)+14</f>
        <v>2024</v>
      </c>
      <c r="AD1394" s="166">
        <f>YEAR($I$1)+15</f>
        <v>2025</v>
      </c>
      <c r="AE1394" s="166">
        <f>YEAR($I$1)+16</f>
        <v>2026</v>
      </c>
      <c r="AF1394" s="166">
        <f>YEAR($I$1)+17</f>
        <v>2027</v>
      </c>
      <c r="AG1394" s="166">
        <f>YEAR($I$1)+18</f>
        <v>2028</v>
      </c>
      <c r="AH1394" s="166">
        <f>YEAR($I$1)+19</f>
        <v>2029</v>
      </c>
      <c r="AI1394" s="175">
        <f>YEAR($I$1)+20</f>
        <v>2030</v>
      </c>
      <c r="AJ1394" s="675"/>
    </row>
    <row r="1395" spans="1:41" hidden="1">
      <c r="A1395" s="623" t="str">
        <f>"Existing "&amp;A1389</f>
        <v>Existing Domestic Water-Pumps</v>
      </c>
      <c r="B1395" s="624"/>
      <c r="C1395" s="624"/>
      <c r="D1395" s="624"/>
      <c r="E1395" s="624"/>
      <c r="F1395" s="624"/>
      <c r="G1395" s="170"/>
      <c r="H1395" s="154"/>
      <c r="I1395" s="155">
        <v>0</v>
      </c>
      <c r="J1395" s="156">
        <f>G1395*I1395</f>
        <v>0</v>
      </c>
      <c r="K1395" s="625" t="s">
        <v>390</v>
      </c>
      <c r="L1395" s="626"/>
      <c r="M1395" s="659" t="str">
        <f>IF(OR(ISERROR(B1391+B1390*(1-(Controls!$B$28))),(B1391+B1390*(1-(Controls!$B$28)))=0),"",IF((B1391+B1390*(1-(Controls!$B$28)))&lt;=StartInput!$F$25,"Replace","Evaluate"))</f>
        <v>Evaluate</v>
      </c>
      <c r="N1395" s="631" t="s">
        <v>205</v>
      </c>
      <c r="O1395" s="159">
        <f>IF($B$1392=0,J1395,0)</f>
        <v>0</v>
      </c>
      <c r="P1395" s="156">
        <f t="shared" ref="P1395:AI1395" si="406">IF(OR(($B$1392+YEAR($I$1))=P1394,($B$1390+$B$1392+YEAR($I$1))=P1394,($B$1390*2+$B$1392+YEAR($I$1))=P1394,($B$1390*3+$B$1392+YEAR($I$1))=P1394,($B$1390*4+$B$1392+YEAR($I$1))=P1394,($B$1390*5+$B$1392+YEAR($I$1))=P1394),$G$1395*$I$1395,0)</f>
        <v>0</v>
      </c>
      <c r="Q1395" s="156">
        <f t="shared" si="406"/>
        <v>0</v>
      </c>
      <c r="R1395" s="156">
        <f t="shared" si="406"/>
        <v>0</v>
      </c>
      <c r="S1395" s="156">
        <f t="shared" si="406"/>
        <v>0</v>
      </c>
      <c r="T1395" s="156">
        <f t="shared" si="406"/>
        <v>0</v>
      </c>
      <c r="U1395" s="156">
        <f t="shared" si="406"/>
        <v>0</v>
      </c>
      <c r="V1395" s="156">
        <f t="shared" si="406"/>
        <v>0</v>
      </c>
      <c r="W1395" s="156">
        <f t="shared" si="406"/>
        <v>0</v>
      </c>
      <c r="X1395" s="156">
        <f t="shared" si="406"/>
        <v>0</v>
      </c>
      <c r="Y1395" s="156">
        <f t="shared" si="406"/>
        <v>0</v>
      </c>
      <c r="Z1395" s="156">
        <f t="shared" si="406"/>
        <v>0</v>
      </c>
      <c r="AA1395" s="156">
        <f t="shared" si="406"/>
        <v>0</v>
      </c>
      <c r="AB1395" s="156">
        <f t="shared" si="406"/>
        <v>0</v>
      </c>
      <c r="AC1395" s="156">
        <f t="shared" si="406"/>
        <v>0</v>
      </c>
      <c r="AD1395" s="156">
        <f t="shared" si="406"/>
        <v>0</v>
      </c>
      <c r="AE1395" s="156">
        <f t="shared" si="406"/>
        <v>0</v>
      </c>
      <c r="AF1395" s="156">
        <f t="shared" si="406"/>
        <v>0</v>
      </c>
      <c r="AG1395" s="156">
        <f t="shared" si="406"/>
        <v>0</v>
      </c>
      <c r="AH1395" s="156">
        <f t="shared" si="406"/>
        <v>0</v>
      </c>
      <c r="AI1395" s="156">
        <f t="shared" si="406"/>
        <v>0</v>
      </c>
      <c r="AJ1395" s="156">
        <f>SUM(P1395:AI1395)</f>
        <v>0</v>
      </c>
    </row>
    <row r="1396" spans="1:41">
      <c r="A1396" s="623" t="str">
        <f>"Standard "&amp;A1389</f>
        <v>Standard Domestic Water-Pumps</v>
      </c>
      <c r="B1396" s="624"/>
      <c r="C1396" s="624"/>
      <c r="D1396" s="624"/>
      <c r="E1396" s="624"/>
      <c r="F1396" s="624"/>
      <c r="G1396" s="452">
        <v>0</v>
      </c>
      <c r="H1396" s="459"/>
      <c r="I1396" s="454">
        <v>0</v>
      </c>
      <c r="J1396" s="156">
        <f>G1396*I1396</f>
        <v>0</v>
      </c>
      <c r="K1396" s="627"/>
      <c r="L1396" s="628"/>
      <c r="M1396" s="660"/>
      <c r="N1396" s="632"/>
      <c r="O1396" s="159">
        <f>IF($B$1392=0,J1396,0)</f>
        <v>0</v>
      </c>
      <c r="P1396" s="156">
        <f t="shared" ref="P1396:AI1396" si="407">IF(OR(($B$1392+YEAR($I$1))=P1394,($B$1390+$B$1392+YEAR($I$1))=P1394,($B$1390*2+$B$1392+YEAR($I$1))=P1394,($B$1390*3+$B$1392+YEAR($I$1))=P1394,($B$1390*4+$B$1392+YEAR($I$1))=P1394,($B$1390*5+$B$1392+YEAR($I$1))=P1394),$G$1396*$I$1396,0)</f>
        <v>0</v>
      </c>
      <c r="Q1396" s="156">
        <f t="shared" si="407"/>
        <v>0</v>
      </c>
      <c r="R1396" s="156">
        <f t="shared" si="407"/>
        <v>0</v>
      </c>
      <c r="S1396" s="156">
        <f t="shared" si="407"/>
        <v>0</v>
      </c>
      <c r="T1396" s="156">
        <f t="shared" si="407"/>
        <v>0</v>
      </c>
      <c r="U1396" s="156">
        <f t="shared" si="407"/>
        <v>0</v>
      </c>
      <c r="V1396" s="156">
        <f t="shared" si="407"/>
        <v>0</v>
      </c>
      <c r="W1396" s="156">
        <f t="shared" si="407"/>
        <v>0</v>
      </c>
      <c r="X1396" s="156">
        <f t="shared" si="407"/>
        <v>0</v>
      </c>
      <c r="Y1396" s="156">
        <f t="shared" si="407"/>
        <v>0</v>
      </c>
      <c r="Z1396" s="156">
        <f t="shared" si="407"/>
        <v>0</v>
      </c>
      <c r="AA1396" s="156">
        <f t="shared" si="407"/>
        <v>0</v>
      </c>
      <c r="AB1396" s="156">
        <f t="shared" si="407"/>
        <v>0</v>
      </c>
      <c r="AC1396" s="156">
        <f t="shared" si="407"/>
        <v>0</v>
      </c>
      <c r="AD1396" s="156">
        <f t="shared" si="407"/>
        <v>0</v>
      </c>
      <c r="AE1396" s="156">
        <f t="shared" si="407"/>
        <v>0</v>
      </c>
      <c r="AF1396" s="156">
        <f t="shared" si="407"/>
        <v>0</v>
      </c>
      <c r="AG1396" s="156">
        <f t="shared" si="407"/>
        <v>0</v>
      </c>
      <c r="AH1396" s="156">
        <f t="shared" si="407"/>
        <v>0</v>
      </c>
      <c r="AI1396" s="156">
        <f t="shared" si="407"/>
        <v>0</v>
      </c>
      <c r="AJ1396" s="156">
        <f>SUM(P1396:AI1396)</f>
        <v>0</v>
      </c>
      <c r="AK1396" s="148" t="s">
        <v>391</v>
      </c>
    </row>
    <row r="1397" spans="1:41" ht="14.45" thickBot="1">
      <c r="A1397" s="634" t="str">
        <f>"Green Replacement "&amp;A1389</f>
        <v>Green Replacement Domestic Water-Pumps</v>
      </c>
      <c r="B1397" s="635"/>
      <c r="C1397" s="635"/>
      <c r="D1397" s="635"/>
      <c r="E1397" s="635"/>
      <c r="F1397" s="635"/>
      <c r="G1397" s="202">
        <f>G1396</f>
        <v>0</v>
      </c>
      <c r="H1397" s="204">
        <f>H1396</f>
        <v>0</v>
      </c>
      <c r="I1397" s="455">
        <v>0</v>
      </c>
      <c r="J1397" s="161">
        <f>G1397*I1397</f>
        <v>0</v>
      </c>
      <c r="K1397" s="629"/>
      <c r="L1397" s="630"/>
      <c r="M1397" s="661"/>
      <c r="N1397" s="633"/>
      <c r="O1397" s="159">
        <f>IF($B$1392=0,J1397,0)</f>
        <v>0</v>
      </c>
      <c r="P1397" s="156">
        <f t="shared" ref="P1397:AI1397" si="408">IF(OR(($B$1392+YEAR($I$1))=P1394,($B$1390+$B$1392+YEAR($I$1))=P1394,($B$1390*2+$B$1392+YEAR($I$1))=P1394,($B$1390*3+$B$1392+YEAR($I$1))=P1394,($B$1390*4+$B$1392+YEAR($I$1))=P1394,($B$1390*5+$B$1392+YEAR($I$1))=P1394),$G$1397*$I$1397,0)</f>
        <v>0</v>
      </c>
      <c r="Q1397" s="156">
        <f t="shared" si="408"/>
        <v>0</v>
      </c>
      <c r="R1397" s="156">
        <f t="shared" si="408"/>
        <v>0</v>
      </c>
      <c r="S1397" s="156">
        <f t="shared" si="408"/>
        <v>0</v>
      </c>
      <c r="T1397" s="156">
        <f t="shared" si="408"/>
        <v>0</v>
      </c>
      <c r="U1397" s="156">
        <f t="shared" si="408"/>
        <v>0</v>
      </c>
      <c r="V1397" s="156">
        <f t="shared" si="408"/>
        <v>0</v>
      </c>
      <c r="W1397" s="156">
        <f t="shared" si="408"/>
        <v>0</v>
      </c>
      <c r="X1397" s="156">
        <f t="shared" si="408"/>
        <v>0</v>
      </c>
      <c r="Y1397" s="156">
        <f t="shared" si="408"/>
        <v>0</v>
      </c>
      <c r="Z1397" s="156">
        <f t="shared" si="408"/>
        <v>0</v>
      </c>
      <c r="AA1397" s="156">
        <f t="shared" si="408"/>
        <v>0</v>
      </c>
      <c r="AB1397" s="156">
        <f t="shared" si="408"/>
        <v>0</v>
      </c>
      <c r="AC1397" s="156">
        <f t="shared" si="408"/>
        <v>0</v>
      </c>
      <c r="AD1397" s="156">
        <f t="shared" si="408"/>
        <v>0</v>
      </c>
      <c r="AE1397" s="156">
        <f t="shared" si="408"/>
        <v>0</v>
      </c>
      <c r="AF1397" s="156">
        <f t="shared" si="408"/>
        <v>0</v>
      </c>
      <c r="AG1397" s="156">
        <f t="shared" si="408"/>
        <v>0</v>
      </c>
      <c r="AH1397" s="156">
        <f t="shared" si="408"/>
        <v>0</v>
      </c>
      <c r="AI1397" s="156">
        <f t="shared" si="408"/>
        <v>0</v>
      </c>
      <c r="AJ1397" s="156">
        <f>SUM(P1397:AI1397)</f>
        <v>0</v>
      </c>
      <c r="AK1397" s="183">
        <f>IF((AJ1397-AJ1396)&lt;0,0,(AJ1397-AJ1396))</f>
        <v>0</v>
      </c>
      <c r="AL1397" s="183"/>
      <c r="AM1397" s="183"/>
      <c r="AN1397" s="183"/>
      <c r="AO1397" s="183"/>
    </row>
    <row r="1398" spans="1:41" ht="13.15" customHeight="1" thickBot="1"/>
    <row r="1399" spans="1:41" ht="14.45" thickBot="1">
      <c r="A1399" s="640" t="s">
        <v>558</v>
      </c>
      <c r="B1399" s="641"/>
      <c r="C1399" s="641"/>
      <c r="D1399" s="641"/>
      <c r="E1399" s="641"/>
      <c r="F1399" s="641"/>
      <c r="G1399" s="641"/>
      <c r="H1399" s="641"/>
      <c r="I1399" s="641"/>
      <c r="J1399" s="641"/>
      <c r="K1399" s="641"/>
      <c r="L1399" s="641"/>
      <c r="M1399" s="641"/>
      <c r="N1399" s="642"/>
    </row>
    <row r="1400" spans="1:41" ht="15">
      <c r="A1400" s="164" t="s">
        <v>351</v>
      </c>
      <c r="B1400" s="450">
        <v>10</v>
      </c>
      <c r="C1400" s="165"/>
      <c r="D1400" s="662" t="s">
        <v>272</v>
      </c>
      <c r="E1400" s="663"/>
      <c r="F1400" s="649"/>
      <c r="G1400" s="650"/>
      <c r="H1400" s="650"/>
      <c r="I1400" s="650"/>
      <c r="J1400" s="650"/>
      <c r="K1400" s="650"/>
      <c r="L1400" s="650"/>
      <c r="M1400" s="650"/>
      <c r="N1400" s="651"/>
    </row>
    <row r="1401" spans="1:41" ht="15.6" thickBot="1">
      <c r="A1401" s="163" t="s">
        <v>353</v>
      </c>
      <c r="B1401" s="451">
        <v>2005</v>
      </c>
      <c r="C1401" s="162"/>
      <c r="D1401" s="664"/>
      <c r="E1401" s="665"/>
      <c r="F1401" s="652"/>
      <c r="G1401" s="653"/>
      <c r="H1401" s="653"/>
      <c r="I1401" s="653"/>
      <c r="J1401" s="653"/>
      <c r="K1401" s="653"/>
      <c r="L1401" s="653"/>
      <c r="M1401" s="653"/>
      <c r="N1401" s="654"/>
    </row>
    <row r="1402" spans="1:41" ht="15.6" thickBot="1">
      <c r="A1402" s="171" t="s">
        <v>355</v>
      </c>
      <c r="B1402" s="172">
        <f>IF(B1400-((YEAR(I1))-B1401)&gt;0,(B1400-((YEAR(I1))-B1401)),0)</f>
        <v>5</v>
      </c>
      <c r="C1402" s="173"/>
      <c r="D1402" s="666"/>
      <c r="E1402" s="667"/>
      <c r="F1402" s="643"/>
      <c r="G1402" s="644"/>
      <c r="H1402" s="644"/>
      <c r="I1402" s="644"/>
      <c r="J1402" s="644"/>
      <c r="K1402" s="644"/>
      <c r="L1402" s="644"/>
      <c r="M1402" s="644"/>
      <c r="N1402" s="645"/>
      <c r="O1402" s="640" t="str">
        <f>A1399</f>
        <v>Unit Sub-Panels</v>
      </c>
      <c r="P1402" s="641"/>
      <c r="Q1402" s="641"/>
      <c r="R1402" s="641"/>
      <c r="S1402" s="641"/>
      <c r="T1402" s="641"/>
      <c r="U1402" s="641"/>
      <c r="V1402" s="641"/>
      <c r="W1402" s="641"/>
      <c r="X1402" s="641"/>
      <c r="Y1402" s="642"/>
      <c r="Z1402" s="640" t="str">
        <f>A1399</f>
        <v>Unit Sub-Panels</v>
      </c>
      <c r="AA1402" s="641"/>
      <c r="AB1402" s="641"/>
      <c r="AC1402" s="641"/>
      <c r="AD1402" s="641"/>
      <c r="AE1402" s="641"/>
      <c r="AF1402" s="641"/>
      <c r="AG1402" s="641"/>
      <c r="AH1402" s="641"/>
      <c r="AI1402" s="641"/>
      <c r="AJ1402" s="642"/>
    </row>
    <row r="1403" spans="1:41">
      <c r="A1403" s="646" t="s">
        <v>357</v>
      </c>
      <c r="B1403" s="647"/>
      <c r="C1403" s="647"/>
      <c r="D1403" s="636"/>
      <c r="E1403" s="636"/>
      <c r="F1403" s="636"/>
      <c r="G1403" s="636" t="s">
        <v>358</v>
      </c>
      <c r="H1403" s="636" t="s">
        <v>359</v>
      </c>
      <c r="I1403" s="636" t="s">
        <v>360</v>
      </c>
      <c r="J1403" s="636" t="s">
        <v>361</v>
      </c>
      <c r="K1403" s="636" t="s">
        <v>362</v>
      </c>
      <c r="L1403" s="636" t="s">
        <v>363</v>
      </c>
      <c r="M1403" s="636" t="s">
        <v>364</v>
      </c>
      <c r="N1403" s="638" t="s">
        <v>365</v>
      </c>
      <c r="O1403" s="672" t="s">
        <v>366</v>
      </c>
      <c r="P1403" s="167" t="s">
        <v>367</v>
      </c>
      <c r="Q1403" s="167" t="s">
        <v>368</v>
      </c>
      <c r="R1403" s="167" t="s">
        <v>369</v>
      </c>
      <c r="S1403" s="167" t="s">
        <v>370</v>
      </c>
      <c r="T1403" s="167" t="s">
        <v>371</v>
      </c>
      <c r="U1403" s="167" t="s">
        <v>372</v>
      </c>
      <c r="V1403" s="167" t="s">
        <v>373</v>
      </c>
      <c r="W1403" s="167" t="s">
        <v>374</v>
      </c>
      <c r="X1403" s="167" t="s">
        <v>375</v>
      </c>
      <c r="Y1403" s="168" t="s">
        <v>376</v>
      </c>
      <c r="Z1403" s="178" t="s">
        <v>377</v>
      </c>
      <c r="AA1403" s="179" t="s">
        <v>378</v>
      </c>
      <c r="AB1403" s="179" t="s">
        <v>379</v>
      </c>
      <c r="AC1403" s="179" t="s">
        <v>380</v>
      </c>
      <c r="AD1403" s="179" t="s">
        <v>381</v>
      </c>
      <c r="AE1403" s="179" t="s">
        <v>382</v>
      </c>
      <c r="AF1403" s="179" t="s">
        <v>383</v>
      </c>
      <c r="AG1403" s="179" t="s">
        <v>384</v>
      </c>
      <c r="AH1403" s="179" t="s">
        <v>385</v>
      </c>
      <c r="AI1403" s="180" t="s">
        <v>386</v>
      </c>
      <c r="AJ1403" s="674" t="s">
        <v>387</v>
      </c>
    </row>
    <row r="1404" spans="1:41">
      <c r="A1404" s="648"/>
      <c r="B1404" s="637"/>
      <c r="C1404" s="637"/>
      <c r="D1404" s="637"/>
      <c r="E1404" s="637"/>
      <c r="F1404" s="637"/>
      <c r="G1404" s="637"/>
      <c r="H1404" s="637"/>
      <c r="I1404" s="637"/>
      <c r="J1404" s="637"/>
      <c r="K1404" s="637"/>
      <c r="L1404" s="637"/>
      <c r="M1404" s="637"/>
      <c r="N1404" s="639"/>
      <c r="O1404" s="673"/>
      <c r="P1404" s="166">
        <f>YEAR($I$1)+1</f>
        <v>2011</v>
      </c>
      <c r="Q1404" s="166">
        <f>YEAR($I$1)+2</f>
        <v>2012</v>
      </c>
      <c r="R1404" s="166">
        <f>YEAR($I$1)+3</f>
        <v>2013</v>
      </c>
      <c r="S1404" s="166">
        <f>YEAR($I$1)+4</f>
        <v>2014</v>
      </c>
      <c r="T1404" s="166">
        <f>YEAR($I$1)+5</f>
        <v>2015</v>
      </c>
      <c r="U1404" s="166">
        <f>YEAR($I$1)+6</f>
        <v>2016</v>
      </c>
      <c r="V1404" s="166">
        <f>YEAR($I$1)+7</f>
        <v>2017</v>
      </c>
      <c r="W1404" s="166">
        <f>YEAR($I$1)+8</f>
        <v>2018</v>
      </c>
      <c r="X1404" s="166">
        <f>YEAR($I$1)+9</f>
        <v>2019</v>
      </c>
      <c r="Y1404" s="169">
        <f>YEAR($I$1)+10</f>
        <v>2020</v>
      </c>
      <c r="Z1404" s="174">
        <f>YEAR($I$1)+11</f>
        <v>2021</v>
      </c>
      <c r="AA1404" s="166">
        <f>YEAR($I$1)+12</f>
        <v>2022</v>
      </c>
      <c r="AB1404" s="166">
        <f>YEAR($I$1)+13</f>
        <v>2023</v>
      </c>
      <c r="AC1404" s="166">
        <f>YEAR($I$1)+14</f>
        <v>2024</v>
      </c>
      <c r="AD1404" s="166">
        <f>YEAR($I$1)+15</f>
        <v>2025</v>
      </c>
      <c r="AE1404" s="166">
        <f>YEAR($I$1)+16</f>
        <v>2026</v>
      </c>
      <c r="AF1404" s="166">
        <f>YEAR($I$1)+17</f>
        <v>2027</v>
      </c>
      <c r="AG1404" s="166">
        <f>YEAR($I$1)+18</f>
        <v>2028</v>
      </c>
      <c r="AH1404" s="166">
        <f>YEAR($I$1)+19</f>
        <v>2029</v>
      </c>
      <c r="AI1404" s="175">
        <f>YEAR($I$1)+20</f>
        <v>2030</v>
      </c>
      <c r="AJ1404" s="675"/>
    </row>
    <row r="1405" spans="1:41" hidden="1">
      <c r="A1405" s="623" t="str">
        <f>"Existing "&amp;A1399</f>
        <v>Existing Unit Sub-Panels</v>
      </c>
      <c r="B1405" s="624"/>
      <c r="C1405" s="624"/>
      <c r="D1405" s="624"/>
      <c r="E1405" s="624"/>
      <c r="F1405" s="624"/>
      <c r="G1405" s="170"/>
      <c r="H1405" s="154"/>
      <c r="I1405" s="155">
        <v>0</v>
      </c>
      <c r="J1405" s="156">
        <f>G1405*I1405</f>
        <v>0</v>
      </c>
      <c r="K1405" s="625" t="s">
        <v>390</v>
      </c>
      <c r="L1405" s="626"/>
      <c r="M1405" s="659" t="str">
        <f>IF(OR(ISERROR(B1401+B1400*(1-(Controls!$B$28))),(B1401+B1400*(1-(Controls!$B$28)))=0),"",IF((B1401+B1400*(1-(Controls!$B$28)))&lt;=StartInput!$F$25,"Replace","Evaluate"))</f>
        <v>Evaluate</v>
      </c>
      <c r="N1405" s="631" t="s">
        <v>205</v>
      </c>
      <c r="O1405" s="159">
        <f>IF($B$1402=0,J1405,0)</f>
        <v>0</v>
      </c>
      <c r="P1405" s="156">
        <f t="shared" ref="P1405:AI1405" si="409">IF(OR(($B$1402+YEAR($I$1))=P1404,($B$1400+$B$1402+YEAR($I$1))=P1404,($B$1400*2+$B$1402+YEAR($I$1))=P1404,($B$1400*3+$B$1402+YEAR($I$1))=P1404,($B$1400*4+$B$1402+YEAR($I$1))=P1404,($B$1400*5+$B$1402+YEAR($I$1))=P1404),$G$1405*$I$1405,0)</f>
        <v>0</v>
      </c>
      <c r="Q1405" s="156">
        <f t="shared" si="409"/>
        <v>0</v>
      </c>
      <c r="R1405" s="156">
        <f t="shared" si="409"/>
        <v>0</v>
      </c>
      <c r="S1405" s="156">
        <f t="shared" si="409"/>
        <v>0</v>
      </c>
      <c r="T1405" s="156">
        <f t="shared" si="409"/>
        <v>0</v>
      </c>
      <c r="U1405" s="156">
        <f t="shared" si="409"/>
        <v>0</v>
      </c>
      <c r="V1405" s="156">
        <f t="shared" si="409"/>
        <v>0</v>
      </c>
      <c r="W1405" s="156">
        <f t="shared" si="409"/>
        <v>0</v>
      </c>
      <c r="X1405" s="156">
        <f t="shared" si="409"/>
        <v>0</v>
      </c>
      <c r="Y1405" s="156">
        <f t="shared" si="409"/>
        <v>0</v>
      </c>
      <c r="Z1405" s="156">
        <f t="shared" si="409"/>
        <v>0</v>
      </c>
      <c r="AA1405" s="156">
        <f t="shared" si="409"/>
        <v>0</v>
      </c>
      <c r="AB1405" s="156">
        <f t="shared" si="409"/>
        <v>0</v>
      </c>
      <c r="AC1405" s="156">
        <f t="shared" si="409"/>
        <v>0</v>
      </c>
      <c r="AD1405" s="156">
        <f t="shared" si="409"/>
        <v>0</v>
      </c>
      <c r="AE1405" s="156">
        <f t="shared" si="409"/>
        <v>0</v>
      </c>
      <c r="AF1405" s="156">
        <f t="shared" si="409"/>
        <v>0</v>
      </c>
      <c r="AG1405" s="156">
        <f t="shared" si="409"/>
        <v>0</v>
      </c>
      <c r="AH1405" s="156">
        <f t="shared" si="409"/>
        <v>0</v>
      </c>
      <c r="AI1405" s="156">
        <f t="shared" si="409"/>
        <v>0</v>
      </c>
      <c r="AJ1405" s="156">
        <f>SUM(P1405:AI1405)</f>
        <v>0</v>
      </c>
    </row>
    <row r="1406" spans="1:41">
      <c r="A1406" s="623" t="str">
        <f>"Standard "&amp;A1399</f>
        <v>Standard Unit Sub-Panels</v>
      </c>
      <c r="B1406" s="624"/>
      <c r="C1406" s="624"/>
      <c r="D1406" s="624"/>
      <c r="E1406" s="624"/>
      <c r="F1406" s="624"/>
      <c r="G1406" s="452">
        <v>0</v>
      </c>
      <c r="H1406" s="459"/>
      <c r="I1406" s="454">
        <v>0</v>
      </c>
      <c r="J1406" s="156">
        <f>G1406*I1406</f>
        <v>0</v>
      </c>
      <c r="K1406" s="627"/>
      <c r="L1406" s="628"/>
      <c r="M1406" s="660"/>
      <c r="N1406" s="632"/>
      <c r="O1406" s="159">
        <f>IF($B$1402=0,J1406,0)</f>
        <v>0</v>
      </c>
      <c r="P1406" s="156">
        <f t="shared" ref="P1406:AI1406" si="410">IF(OR(($B$1402+YEAR($I$1))=P1404,($B$1400+$B$1402+YEAR($I$1))=P1404,($B$1400*2+$B$1402+YEAR($I$1))=P1404,($B$1400*3+$B$1402+YEAR($I$1))=P1404,($B$1400*4+$B$1402+YEAR($I$1))=P1404,($B$1400*5+$B$1402+YEAR($I$1))=P1404),$G$1406*$I$1406,0)</f>
        <v>0</v>
      </c>
      <c r="Q1406" s="156">
        <f t="shared" si="410"/>
        <v>0</v>
      </c>
      <c r="R1406" s="156">
        <f t="shared" si="410"/>
        <v>0</v>
      </c>
      <c r="S1406" s="156">
        <f t="shared" si="410"/>
        <v>0</v>
      </c>
      <c r="T1406" s="156">
        <f t="shared" si="410"/>
        <v>0</v>
      </c>
      <c r="U1406" s="156">
        <f t="shared" si="410"/>
        <v>0</v>
      </c>
      <c r="V1406" s="156">
        <f t="shared" si="410"/>
        <v>0</v>
      </c>
      <c r="W1406" s="156">
        <f t="shared" si="410"/>
        <v>0</v>
      </c>
      <c r="X1406" s="156">
        <f t="shared" si="410"/>
        <v>0</v>
      </c>
      <c r="Y1406" s="156">
        <f t="shared" si="410"/>
        <v>0</v>
      </c>
      <c r="Z1406" s="156">
        <f t="shared" si="410"/>
        <v>0</v>
      </c>
      <c r="AA1406" s="156">
        <f t="shared" si="410"/>
        <v>0</v>
      </c>
      <c r="AB1406" s="156">
        <f t="shared" si="410"/>
        <v>0</v>
      </c>
      <c r="AC1406" s="156">
        <f t="shared" si="410"/>
        <v>0</v>
      </c>
      <c r="AD1406" s="156">
        <f t="shared" si="410"/>
        <v>0</v>
      </c>
      <c r="AE1406" s="156">
        <f t="shared" si="410"/>
        <v>0</v>
      </c>
      <c r="AF1406" s="156">
        <f t="shared" si="410"/>
        <v>0</v>
      </c>
      <c r="AG1406" s="156">
        <f t="shared" si="410"/>
        <v>0</v>
      </c>
      <c r="AH1406" s="156">
        <f t="shared" si="410"/>
        <v>0</v>
      </c>
      <c r="AI1406" s="156">
        <f t="shared" si="410"/>
        <v>0</v>
      </c>
      <c r="AJ1406" s="156">
        <f>SUM(P1406:AI1406)</f>
        <v>0</v>
      </c>
      <c r="AK1406" s="148" t="s">
        <v>391</v>
      </c>
    </row>
    <row r="1407" spans="1:41" ht="14.45" thickBot="1">
      <c r="A1407" s="634" t="str">
        <f>"Green Replacement "&amp;A1399</f>
        <v>Green Replacement Unit Sub-Panels</v>
      </c>
      <c r="B1407" s="635"/>
      <c r="C1407" s="635"/>
      <c r="D1407" s="635"/>
      <c r="E1407" s="635"/>
      <c r="F1407" s="635"/>
      <c r="G1407" s="202">
        <f>G1406</f>
        <v>0</v>
      </c>
      <c r="H1407" s="204">
        <f>H1406</f>
        <v>0</v>
      </c>
      <c r="I1407" s="455">
        <v>0</v>
      </c>
      <c r="J1407" s="161">
        <f>G1407*I1407</f>
        <v>0</v>
      </c>
      <c r="K1407" s="629"/>
      <c r="L1407" s="630"/>
      <c r="M1407" s="661"/>
      <c r="N1407" s="633"/>
      <c r="O1407" s="159">
        <f>IF($B$1402=0,J1407,0)</f>
        <v>0</v>
      </c>
      <c r="P1407" s="156">
        <f t="shared" ref="P1407:AI1407" si="411">IF(OR(($B$1402+YEAR($I$1))=P1404,($B$1400+$B$1402+YEAR($I$1))=P1404,($B$1400*2+$B$1402+YEAR($I$1))=P1404,($B$1400*3+$B$1402+YEAR($I$1))=P1404,($B$1400*4+$B$1402+YEAR($I$1))=P1404,($B$1400*5+$B$1402+YEAR($I$1))=P1404),$G$1407*$I$1407,0)</f>
        <v>0</v>
      </c>
      <c r="Q1407" s="156">
        <f t="shared" si="411"/>
        <v>0</v>
      </c>
      <c r="R1407" s="156">
        <f t="shared" si="411"/>
        <v>0</v>
      </c>
      <c r="S1407" s="156">
        <f t="shared" si="411"/>
        <v>0</v>
      </c>
      <c r="T1407" s="156">
        <f t="shared" si="411"/>
        <v>0</v>
      </c>
      <c r="U1407" s="156">
        <f t="shared" si="411"/>
        <v>0</v>
      </c>
      <c r="V1407" s="156">
        <f t="shared" si="411"/>
        <v>0</v>
      </c>
      <c r="W1407" s="156">
        <f t="shared" si="411"/>
        <v>0</v>
      </c>
      <c r="X1407" s="156">
        <f t="shared" si="411"/>
        <v>0</v>
      </c>
      <c r="Y1407" s="156">
        <f t="shared" si="411"/>
        <v>0</v>
      </c>
      <c r="Z1407" s="156">
        <f t="shared" si="411"/>
        <v>0</v>
      </c>
      <c r="AA1407" s="156">
        <f t="shared" si="411"/>
        <v>0</v>
      </c>
      <c r="AB1407" s="156">
        <f t="shared" si="411"/>
        <v>0</v>
      </c>
      <c r="AC1407" s="156">
        <f t="shared" si="411"/>
        <v>0</v>
      </c>
      <c r="AD1407" s="156">
        <f t="shared" si="411"/>
        <v>0</v>
      </c>
      <c r="AE1407" s="156">
        <f t="shared" si="411"/>
        <v>0</v>
      </c>
      <c r="AF1407" s="156">
        <f t="shared" si="411"/>
        <v>0</v>
      </c>
      <c r="AG1407" s="156">
        <f t="shared" si="411"/>
        <v>0</v>
      </c>
      <c r="AH1407" s="156">
        <f t="shared" si="411"/>
        <v>0</v>
      </c>
      <c r="AI1407" s="156">
        <f t="shared" si="411"/>
        <v>0</v>
      </c>
      <c r="AJ1407" s="156">
        <f>SUM(P1407:AI1407)</f>
        <v>0</v>
      </c>
      <c r="AK1407" s="183">
        <f>IF((AJ1407-AJ1406)&lt;0,0,(AJ1407-AJ1406))</f>
        <v>0</v>
      </c>
      <c r="AL1407" s="183"/>
      <c r="AM1407" s="183"/>
      <c r="AN1407" s="183"/>
      <c r="AO1407" s="183"/>
    </row>
    <row r="1408" spans="1:41" ht="13.15" customHeight="1" thickBot="1"/>
    <row r="1409" spans="1:41" ht="14.45" thickBot="1">
      <c r="A1409" s="640" t="s">
        <v>559</v>
      </c>
      <c r="B1409" s="641"/>
      <c r="C1409" s="641"/>
      <c r="D1409" s="641"/>
      <c r="E1409" s="641"/>
      <c r="F1409" s="641"/>
      <c r="G1409" s="641"/>
      <c r="H1409" s="641"/>
      <c r="I1409" s="641"/>
      <c r="J1409" s="641"/>
      <c r="K1409" s="641"/>
      <c r="L1409" s="641"/>
      <c r="M1409" s="641"/>
      <c r="N1409" s="642"/>
    </row>
    <row r="1410" spans="1:41" ht="15">
      <c r="A1410" s="164" t="s">
        <v>351</v>
      </c>
      <c r="B1410" s="450">
        <v>11</v>
      </c>
      <c r="C1410" s="165"/>
      <c r="D1410" s="662" t="s">
        <v>272</v>
      </c>
      <c r="E1410" s="663"/>
      <c r="F1410" s="649"/>
      <c r="G1410" s="650"/>
      <c r="H1410" s="650"/>
      <c r="I1410" s="650"/>
      <c r="J1410" s="650"/>
      <c r="K1410" s="650"/>
      <c r="L1410" s="650"/>
      <c r="M1410" s="650"/>
      <c r="N1410" s="651"/>
    </row>
    <row r="1411" spans="1:41" ht="15.6" thickBot="1">
      <c r="A1411" s="163" t="s">
        <v>353</v>
      </c>
      <c r="B1411" s="451">
        <v>2005</v>
      </c>
      <c r="C1411" s="162"/>
      <c r="D1411" s="664"/>
      <c r="E1411" s="665"/>
      <c r="F1411" s="652"/>
      <c r="G1411" s="653"/>
      <c r="H1411" s="653"/>
      <c r="I1411" s="653"/>
      <c r="J1411" s="653"/>
      <c r="K1411" s="653"/>
      <c r="L1411" s="653"/>
      <c r="M1411" s="653"/>
      <c r="N1411" s="654"/>
    </row>
    <row r="1412" spans="1:41" ht="15.6" thickBot="1">
      <c r="A1412" s="171" t="s">
        <v>355</v>
      </c>
      <c r="B1412" s="172">
        <f>IF(B1410-((YEAR(I1))-B1411)&gt;0,(B1410-((YEAR(I1))-B1411)),0)</f>
        <v>6</v>
      </c>
      <c r="C1412" s="173"/>
      <c r="D1412" s="666"/>
      <c r="E1412" s="667"/>
      <c r="F1412" s="643"/>
      <c r="G1412" s="644"/>
      <c r="H1412" s="644"/>
      <c r="I1412" s="644"/>
      <c r="J1412" s="644"/>
      <c r="K1412" s="644"/>
      <c r="L1412" s="644"/>
      <c r="M1412" s="644"/>
      <c r="N1412" s="645"/>
      <c r="O1412" s="640" t="str">
        <f>A1409</f>
        <v>Trash Compactor</v>
      </c>
      <c r="P1412" s="641"/>
      <c r="Q1412" s="641"/>
      <c r="R1412" s="641"/>
      <c r="S1412" s="641"/>
      <c r="T1412" s="641"/>
      <c r="U1412" s="641"/>
      <c r="V1412" s="641"/>
      <c r="W1412" s="641"/>
      <c r="X1412" s="641"/>
      <c r="Y1412" s="642"/>
      <c r="Z1412" s="640" t="str">
        <f>A1409</f>
        <v>Trash Compactor</v>
      </c>
      <c r="AA1412" s="641"/>
      <c r="AB1412" s="641"/>
      <c r="AC1412" s="641"/>
      <c r="AD1412" s="641"/>
      <c r="AE1412" s="641"/>
      <c r="AF1412" s="641"/>
      <c r="AG1412" s="641"/>
      <c r="AH1412" s="641"/>
      <c r="AI1412" s="641"/>
      <c r="AJ1412" s="642"/>
    </row>
    <row r="1413" spans="1:41">
      <c r="A1413" s="646" t="s">
        <v>357</v>
      </c>
      <c r="B1413" s="647"/>
      <c r="C1413" s="647"/>
      <c r="D1413" s="636"/>
      <c r="E1413" s="636"/>
      <c r="F1413" s="636"/>
      <c r="G1413" s="636" t="s">
        <v>358</v>
      </c>
      <c r="H1413" s="636" t="s">
        <v>359</v>
      </c>
      <c r="I1413" s="636" t="s">
        <v>360</v>
      </c>
      <c r="J1413" s="636" t="s">
        <v>361</v>
      </c>
      <c r="K1413" s="636" t="s">
        <v>362</v>
      </c>
      <c r="L1413" s="636" t="s">
        <v>363</v>
      </c>
      <c r="M1413" s="636" t="s">
        <v>364</v>
      </c>
      <c r="N1413" s="638" t="s">
        <v>365</v>
      </c>
      <c r="O1413" s="672" t="s">
        <v>366</v>
      </c>
      <c r="P1413" s="167" t="s">
        <v>367</v>
      </c>
      <c r="Q1413" s="167" t="s">
        <v>368</v>
      </c>
      <c r="R1413" s="167" t="s">
        <v>369</v>
      </c>
      <c r="S1413" s="167" t="s">
        <v>370</v>
      </c>
      <c r="T1413" s="167" t="s">
        <v>371</v>
      </c>
      <c r="U1413" s="167" t="s">
        <v>372</v>
      </c>
      <c r="V1413" s="167" t="s">
        <v>373</v>
      </c>
      <c r="W1413" s="167" t="s">
        <v>374</v>
      </c>
      <c r="X1413" s="167" t="s">
        <v>375</v>
      </c>
      <c r="Y1413" s="168" t="s">
        <v>376</v>
      </c>
      <c r="Z1413" s="178" t="s">
        <v>377</v>
      </c>
      <c r="AA1413" s="179" t="s">
        <v>378</v>
      </c>
      <c r="AB1413" s="179" t="s">
        <v>379</v>
      </c>
      <c r="AC1413" s="179" t="s">
        <v>380</v>
      </c>
      <c r="AD1413" s="179" t="s">
        <v>381</v>
      </c>
      <c r="AE1413" s="179" t="s">
        <v>382</v>
      </c>
      <c r="AF1413" s="179" t="s">
        <v>383</v>
      </c>
      <c r="AG1413" s="179" t="s">
        <v>384</v>
      </c>
      <c r="AH1413" s="179" t="s">
        <v>385</v>
      </c>
      <c r="AI1413" s="180" t="s">
        <v>386</v>
      </c>
      <c r="AJ1413" s="674" t="s">
        <v>387</v>
      </c>
    </row>
    <row r="1414" spans="1:41">
      <c r="A1414" s="648"/>
      <c r="B1414" s="637"/>
      <c r="C1414" s="637"/>
      <c r="D1414" s="637"/>
      <c r="E1414" s="637"/>
      <c r="F1414" s="637"/>
      <c r="G1414" s="637"/>
      <c r="H1414" s="637"/>
      <c r="I1414" s="637"/>
      <c r="J1414" s="637"/>
      <c r="K1414" s="637"/>
      <c r="L1414" s="637"/>
      <c r="M1414" s="637"/>
      <c r="N1414" s="639"/>
      <c r="O1414" s="673"/>
      <c r="P1414" s="166">
        <f>YEAR($I$1)+1</f>
        <v>2011</v>
      </c>
      <c r="Q1414" s="166">
        <f>YEAR($I$1)+2</f>
        <v>2012</v>
      </c>
      <c r="R1414" s="166">
        <f>YEAR($I$1)+3</f>
        <v>2013</v>
      </c>
      <c r="S1414" s="166">
        <f>YEAR($I$1)+4</f>
        <v>2014</v>
      </c>
      <c r="T1414" s="166">
        <f>YEAR($I$1)+5</f>
        <v>2015</v>
      </c>
      <c r="U1414" s="166">
        <f>YEAR($I$1)+6</f>
        <v>2016</v>
      </c>
      <c r="V1414" s="166">
        <f>YEAR($I$1)+7</f>
        <v>2017</v>
      </c>
      <c r="W1414" s="166">
        <f>YEAR($I$1)+8</f>
        <v>2018</v>
      </c>
      <c r="X1414" s="166">
        <f>YEAR($I$1)+9</f>
        <v>2019</v>
      </c>
      <c r="Y1414" s="169">
        <f>YEAR($I$1)+10</f>
        <v>2020</v>
      </c>
      <c r="Z1414" s="174">
        <f>YEAR($I$1)+11</f>
        <v>2021</v>
      </c>
      <c r="AA1414" s="166">
        <f>YEAR($I$1)+12</f>
        <v>2022</v>
      </c>
      <c r="AB1414" s="166">
        <f>YEAR($I$1)+13</f>
        <v>2023</v>
      </c>
      <c r="AC1414" s="166">
        <f>YEAR($I$1)+14</f>
        <v>2024</v>
      </c>
      <c r="AD1414" s="166">
        <f>YEAR($I$1)+15</f>
        <v>2025</v>
      </c>
      <c r="AE1414" s="166">
        <f>YEAR($I$1)+16</f>
        <v>2026</v>
      </c>
      <c r="AF1414" s="166">
        <f>YEAR($I$1)+17</f>
        <v>2027</v>
      </c>
      <c r="AG1414" s="166">
        <f>YEAR($I$1)+18</f>
        <v>2028</v>
      </c>
      <c r="AH1414" s="166">
        <f>YEAR($I$1)+19</f>
        <v>2029</v>
      </c>
      <c r="AI1414" s="175">
        <f>YEAR($I$1)+20</f>
        <v>2030</v>
      </c>
      <c r="AJ1414" s="675"/>
    </row>
    <row r="1415" spans="1:41" hidden="1">
      <c r="A1415" s="623" t="str">
        <f>"Existing "&amp;A1409</f>
        <v>Existing Trash Compactor</v>
      </c>
      <c r="B1415" s="624"/>
      <c r="C1415" s="624"/>
      <c r="D1415" s="624"/>
      <c r="E1415" s="624"/>
      <c r="F1415" s="624"/>
      <c r="G1415" s="170"/>
      <c r="H1415" s="154"/>
      <c r="I1415" s="155">
        <v>0</v>
      </c>
      <c r="J1415" s="156">
        <f>G1415*I1415</f>
        <v>0</v>
      </c>
      <c r="K1415" s="625" t="s">
        <v>390</v>
      </c>
      <c r="L1415" s="626"/>
      <c r="M1415" s="659" t="str">
        <f>IF(OR(ISERROR(B1411+B1410*(1-(Controls!$B$28))),(B1411+B1410*(1-(Controls!$B$28)))=0),"",IF((B1411+B1410*(1-(Controls!$B$28)))&lt;=StartInput!$F$25,"Replace","Evaluate"))</f>
        <v>Evaluate</v>
      </c>
      <c r="N1415" s="631" t="s">
        <v>205</v>
      </c>
      <c r="O1415" s="159">
        <f>IF($B$1412=0,J1415,0)</f>
        <v>0</v>
      </c>
      <c r="P1415" s="156">
        <f t="shared" ref="P1415:AI1415" si="412">IF(OR(($B$1412+YEAR($I$1))=P1414,($B$1410+$B$1412+YEAR($I$1))=P1414,($B$1410*2+$B$1412+YEAR($I$1))=P1414,($B$1410*3+$B$1412+YEAR($I$1))=P1414,($B$1410*4+$B$1412+YEAR($I$1))=P1414,($B$1410*5+$B$1412+YEAR($I$1))=P1414),$G$1415*$I$1415,0)</f>
        <v>0</v>
      </c>
      <c r="Q1415" s="156">
        <f t="shared" si="412"/>
        <v>0</v>
      </c>
      <c r="R1415" s="156">
        <f t="shared" si="412"/>
        <v>0</v>
      </c>
      <c r="S1415" s="156">
        <f t="shared" si="412"/>
        <v>0</v>
      </c>
      <c r="T1415" s="156">
        <f t="shared" si="412"/>
        <v>0</v>
      </c>
      <c r="U1415" s="156">
        <f t="shared" si="412"/>
        <v>0</v>
      </c>
      <c r="V1415" s="156">
        <f t="shared" si="412"/>
        <v>0</v>
      </c>
      <c r="W1415" s="156">
        <f t="shared" si="412"/>
        <v>0</v>
      </c>
      <c r="X1415" s="156">
        <f t="shared" si="412"/>
        <v>0</v>
      </c>
      <c r="Y1415" s="156">
        <f t="shared" si="412"/>
        <v>0</v>
      </c>
      <c r="Z1415" s="156">
        <f t="shared" si="412"/>
        <v>0</v>
      </c>
      <c r="AA1415" s="156">
        <f t="shared" si="412"/>
        <v>0</v>
      </c>
      <c r="AB1415" s="156">
        <f t="shared" si="412"/>
        <v>0</v>
      </c>
      <c r="AC1415" s="156">
        <f t="shared" si="412"/>
        <v>0</v>
      </c>
      <c r="AD1415" s="156">
        <f t="shared" si="412"/>
        <v>0</v>
      </c>
      <c r="AE1415" s="156">
        <f t="shared" si="412"/>
        <v>0</v>
      </c>
      <c r="AF1415" s="156">
        <f t="shared" si="412"/>
        <v>0</v>
      </c>
      <c r="AG1415" s="156">
        <f t="shared" si="412"/>
        <v>0</v>
      </c>
      <c r="AH1415" s="156">
        <f t="shared" si="412"/>
        <v>0</v>
      </c>
      <c r="AI1415" s="156">
        <f t="shared" si="412"/>
        <v>0</v>
      </c>
      <c r="AJ1415" s="156">
        <f>SUM(P1415:AI1415)</f>
        <v>0</v>
      </c>
    </row>
    <row r="1416" spans="1:41">
      <c r="A1416" s="623" t="str">
        <f>"Standard "&amp;A1409</f>
        <v>Standard Trash Compactor</v>
      </c>
      <c r="B1416" s="624"/>
      <c r="C1416" s="624"/>
      <c r="D1416" s="624"/>
      <c r="E1416" s="624"/>
      <c r="F1416" s="624"/>
      <c r="G1416" s="452">
        <v>0</v>
      </c>
      <c r="H1416" s="459"/>
      <c r="I1416" s="454">
        <v>0</v>
      </c>
      <c r="J1416" s="156">
        <f>G1416*I1416</f>
        <v>0</v>
      </c>
      <c r="K1416" s="627"/>
      <c r="L1416" s="628"/>
      <c r="M1416" s="660"/>
      <c r="N1416" s="632"/>
      <c r="O1416" s="159">
        <f>IF($B$1412=0,J1416,0)</f>
        <v>0</v>
      </c>
      <c r="P1416" s="156">
        <f t="shared" ref="P1416:AI1416" si="413">IF(OR(($B$1412+YEAR($I$1))=P1414,($B$1410+$B$1412+YEAR($I$1))=P1414,($B$1410*2+$B$1412+YEAR($I$1))=P1414,($B$1410*3+$B$1412+YEAR($I$1))=P1414,($B$1410*4+$B$1412+YEAR($I$1))=P1414,($B$1410*5+$B$1412+YEAR($I$1))=P1414),$G$1416*$I$1416,0)</f>
        <v>0</v>
      </c>
      <c r="Q1416" s="156">
        <f t="shared" si="413"/>
        <v>0</v>
      </c>
      <c r="R1416" s="156">
        <f t="shared" si="413"/>
        <v>0</v>
      </c>
      <c r="S1416" s="156">
        <f t="shared" si="413"/>
        <v>0</v>
      </c>
      <c r="T1416" s="156">
        <f t="shared" si="413"/>
        <v>0</v>
      </c>
      <c r="U1416" s="156">
        <f t="shared" si="413"/>
        <v>0</v>
      </c>
      <c r="V1416" s="156">
        <f t="shared" si="413"/>
        <v>0</v>
      </c>
      <c r="W1416" s="156">
        <f t="shared" si="413"/>
        <v>0</v>
      </c>
      <c r="X1416" s="156">
        <f t="shared" si="413"/>
        <v>0</v>
      </c>
      <c r="Y1416" s="156">
        <f t="shared" si="413"/>
        <v>0</v>
      </c>
      <c r="Z1416" s="156">
        <f t="shared" si="413"/>
        <v>0</v>
      </c>
      <c r="AA1416" s="156">
        <f t="shared" si="413"/>
        <v>0</v>
      </c>
      <c r="AB1416" s="156">
        <f t="shared" si="413"/>
        <v>0</v>
      </c>
      <c r="AC1416" s="156">
        <f t="shared" si="413"/>
        <v>0</v>
      </c>
      <c r="AD1416" s="156">
        <f t="shared" si="413"/>
        <v>0</v>
      </c>
      <c r="AE1416" s="156">
        <f t="shared" si="413"/>
        <v>0</v>
      </c>
      <c r="AF1416" s="156">
        <f t="shared" si="413"/>
        <v>0</v>
      </c>
      <c r="AG1416" s="156">
        <f t="shared" si="413"/>
        <v>0</v>
      </c>
      <c r="AH1416" s="156">
        <f t="shared" si="413"/>
        <v>0</v>
      </c>
      <c r="AI1416" s="156">
        <f t="shared" si="413"/>
        <v>0</v>
      </c>
      <c r="AJ1416" s="156">
        <f>SUM(P1416:AI1416)</f>
        <v>0</v>
      </c>
      <c r="AK1416" s="148" t="s">
        <v>391</v>
      </c>
    </row>
    <row r="1417" spans="1:41" ht="14.45" thickBot="1">
      <c r="A1417" s="634" t="str">
        <f>"Green Replacement "&amp;A1409</f>
        <v>Green Replacement Trash Compactor</v>
      </c>
      <c r="B1417" s="635"/>
      <c r="C1417" s="635"/>
      <c r="D1417" s="635"/>
      <c r="E1417" s="635"/>
      <c r="F1417" s="635"/>
      <c r="G1417" s="202">
        <f>G1416</f>
        <v>0</v>
      </c>
      <c r="H1417" s="204">
        <f>H1416</f>
        <v>0</v>
      </c>
      <c r="I1417" s="455">
        <v>0</v>
      </c>
      <c r="J1417" s="161">
        <f>G1417*I1417</f>
        <v>0</v>
      </c>
      <c r="K1417" s="629"/>
      <c r="L1417" s="630"/>
      <c r="M1417" s="661"/>
      <c r="N1417" s="633"/>
      <c r="O1417" s="159">
        <f>IF($B$1412=0,J1417,0)</f>
        <v>0</v>
      </c>
      <c r="P1417" s="156">
        <f t="shared" ref="P1417:AI1417" si="414">IF(OR(($B$1412+YEAR($I$1))=P1414,($B$1410+$B$1412+YEAR($I$1))=P1414,($B$1410*2+$B$1412+YEAR($I$1))=P1414,($B$1410*3+$B$1412+YEAR($I$1))=P1414,($B$1410*4+$B$1412+YEAR($I$1))=P1414,($B$1410*5+$B$1412+YEAR($I$1))=P1414),$G$1417*$I$1417,0)</f>
        <v>0</v>
      </c>
      <c r="Q1417" s="156">
        <f t="shared" si="414"/>
        <v>0</v>
      </c>
      <c r="R1417" s="156">
        <f t="shared" si="414"/>
        <v>0</v>
      </c>
      <c r="S1417" s="156">
        <f t="shared" si="414"/>
        <v>0</v>
      </c>
      <c r="T1417" s="156">
        <f t="shared" si="414"/>
        <v>0</v>
      </c>
      <c r="U1417" s="156">
        <f t="shared" si="414"/>
        <v>0</v>
      </c>
      <c r="V1417" s="156">
        <f t="shared" si="414"/>
        <v>0</v>
      </c>
      <c r="W1417" s="156">
        <f t="shared" si="414"/>
        <v>0</v>
      </c>
      <c r="X1417" s="156">
        <f t="shared" si="414"/>
        <v>0</v>
      </c>
      <c r="Y1417" s="156">
        <f t="shared" si="414"/>
        <v>0</v>
      </c>
      <c r="Z1417" s="156">
        <f t="shared" si="414"/>
        <v>0</v>
      </c>
      <c r="AA1417" s="156">
        <f t="shared" si="414"/>
        <v>0</v>
      </c>
      <c r="AB1417" s="156">
        <f t="shared" si="414"/>
        <v>0</v>
      </c>
      <c r="AC1417" s="156">
        <f t="shared" si="414"/>
        <v>0</v>
      </c>
      <c r="AD1417" s="156">
        <f t="shared" si="414"/>
        <v>0</v>
      </c>
      <c r="AE1417" s="156">
        <f t="shared" si="414"/>
        <v>0</v>
      </c>
      <c r="AF1417" s="156">
        <f t="shared" si="414"/>
        <v>0</v>
      </c>
      <c r="AG1417" s="156">
        <f t="shared" si="414"/>
        <v>0</v>
      </c>
      <c r="AH1417" s="156">
        <f t="shared" si="414"/>
        <v>0</v>
      </c>
      <c r="AI1417" s="156">
        <f t="shared" si="414"/>
        <v>0</v>
      </c>
      <c r="AJ1417" s="156">
        <f>SUM(P1417:AI1417)</f>
        <v>0</v>
      </c>
      <c r="AK1417" s="183">
        <f>IF((AJ1417-AJ1416)&lt;0,0,(AJ1417-AJ1416))</f>
        <v>0</v>
      </c>
      <c r="AL1417" s="183"/>
      <c r="AM1417" s="183"/>
      <c r="AN1417" s="183"/>
      <c r="AO1417" s="183"/>
    </row>
    <row r="1418" spans="1:41" ht="13.15" customHeight="1" thickBot="1"/>
    <row r="1419" spans="1:41" ht="14.45" thickBot="1">
      <c r="A1419" s="640" t="s">
        <v>560</v>
      </c>
      <c r="B1419" s="641"/>
      <c r="C1419" s="641"/>
      <c r="D1419" s="641"/>
      <c r="E1419" s="641"/>
      <c r="F1419" s="641"/>
      <c r="G1419" s="641"/>
      <c r="H1419" s="641"/>
      <c r="I1419" s="641"/>
      <c r="J1419" s="641"/>
      <c r="K1419" s="641"/>
      <c r="L1419" s="641"/>
      <c r="M1419" s="641"/>
      <c r="N1419" s="642"/>
    </row>
    <row r="1420" spans="1:41" ht="15">
      <c r="A1420" s="164" t="s">
        <v>351</v>
      </c>
      <c r="B1420" s="450">
        <v>12</v>
      </c>
      <c r="C1420" s="165"/>
      <c r="D1420" s="662" t="s">
        <v>272</v>
      </c>
      <c r="E1420" s="663"/>
      <c r="F1420" s="649"/>
      <c r="G1420" s="650"/>
      <c r="H1420" s="650"/>
      <c r="I1420" s="650"/>
      <c r="J1420" s="650"/>
      <c r="K1420" s="650"/>
      <c r="L1420" s="650"/>
      <c r="M1420" s="650"/>
      <c r="N1420" s="651"/>
    </row>
    <row r="1421" spans="1:41" ht="15.6" thickBot="1">
      <c r="A1421" s="163" t="s">
        <v>353</v>
      </c>
      <c r="B1421" s="451">
        <v>2005</v>
      </c>
      <c r="C1421" s="162"/>
      <c r="D1421" s="664"/>
      <c r="E1421" s="665"/>
      <c r="F1421" s="652"/>
      <c r="G1421" s="653"/>
      <c r="H1421" s="653"/>
      <c r="I1421" s="653"/>
      <c r="J1421" s="653"/>
      <c r="K1421" s="653"/>
      <c r="L1421" s="653"/>
      <c r="M1421" s="653"/>
      <c r="N1421" s="654"/>
    </row>
    <row r="1422" spans="1:41" ht="15.6" thickBot="1">
      <c r="A1422" s="171" t="s">
        <v>355</v>
      </c>
      <c r="B1422" s="172">
        <f>IF(B1420-((YEAR(I1))-B1421)&gt;0,(B1420-((YEAR(I1))-B1421)),0)</f>
        <v>7</v>
      </c>
      <c r="C1422" s="173"/>
      <c r="D1422" s="666"/>
      <c r="E1422" s="667"/>
      <c r="F1422" s="643"/>
      <c r="G1422" s="644"/>
      <c r="H1422" s="644"/>
      <c r="I1422" s="644"/>
      <c r="J1422" s="644"/>
      <c r="K1422" s="644"/>
      <c r="L1422" s="644"/>
      <c r="M1422" s="644"/>
      <c r="N1422" s="645"/>
      <c r="O1422" s="640" t="str">
        <f>A1419</f>
        <v>Cooling Equipment/Systems</v>
      </c>
      <c r="P1422" s="641"/>
      <c r="Q1422" s="641"/>
      <c r="R1422" s="641"/>
      <c r="S1422" s="641"/>
      <c r="T1422" s="641"/>
      <c r="U1422" s="641"/>
      <c r="V1422" s="641"/>
      <c r="W1422" s="641"/>
      <c r="X1422" s="641"/>
      <c r="Y1422" s="642"/>
      <c r="Z1422" s="640" t="str">
        <f>A1419</f>
        <v>Cooling Equipment/Systems</v>
      </c>
      <c r="AA1422" s="641"/>
      <c r="AB1422" s="641"/>
      <c r="AC1422" s="641"/>
      <c r="AD1422" s="641"/>
      <c r="AE1422" s="641"/>
      <c r="AF1422" s="641"/>
      <c r="AG1422" s="641"/>
      <c r="AH1422" s="641"/>
      <c r="AI1422" s="641"/>
      <c r="AJ1422" s="642"/>
    </row>
    <row r="1423" spans="1:41">
      <c r="A1423" s="646" t="s">
        <v>357</v>
      </c>
      <c r="B1423" s="647"/>
      <c r="C1423" s="647"/>
      <c r="D1423" s="636"/>
      <c r="E1423" s="636"/>
      <c r="F1423" s="636"/>
      <c r="G1423" s="636" t="s">
        <v>358</v>
      </c>
      <c r="H1423" s="636" t="s">
        <v>359</v>
      </c>
      <c r="I1423" s="636" t="s">
        <v>360</v>
      </c>
      <c r="J1423" s="636" t="s">
        <v>361</v>
      </c>
      <c r="K1423" s="636" t="s">
        <v>362</v>
      </c>
      <c r="L1423" s="636" t="s">
        <v>363</v>
      </c>
      <c r="M1423" s="636" t="s">
        <v>364</v>
      </c>
      <c r="N1423" s="638" t="s">
        <v>365</v>
      </c>
      <c r="O1423" s="672" t="s">
        <v>366</v>
      </c>
      <c r="P1423" s="167" t="s">
        <v>367</v>
      </c>
      <c r="Q1423" s="167" t="s">
        <v>368</v>
      </c>
      <c r="R1423" s="167" t="s">
        <v>369</v>
      </c>
      <c r="S1423" s="167" t="s">
        <v>370</v>
      </c>
      <c r="T1423" s="167" t="s">
        <v>371</v>
      </c>
      <c r="U1423" s="167" t="s">
        <v>372</v>
      </c>
      <c r="V1423" s="167" t="s">
        <v>373</v>
      </c>
      <c r="W1423" s="167" t="s">
        <v>374</v>
      </c>
      <c r="X1423" s="167" t="s">
        <v>375</v>
      </c>
      <c r="Y1423" s="168" t="s">
        <v>376</v>
      </c>
      <c r="Z1423" s="178" t="s">
        <v>377</v>
      </c>
      <c r="AA1423" s="179" t="s">
        <v>378</v>
      </c>
      <c r="AB1423" s="179" t="s">
        <v>379</v>
      </c>
      <c r="AC1423" s="179" t="s">
        <v>380</v>
      </c>
      <c r="AD1423" s="179" t="s">
        <v>381</v>
      </c>
      <c r="AE1423" s="179" t="s">
        <v>382</v>
      </c>
      <c r="AF1423" s="179" t="s">
        <v>383</v>
      </c>
      <c r="AG1423" s="179" t="s">
        <v>384</v>
      </c>
      <c r="AH1423" s="179" t="s">
        <v>385</v>
      </c>
      <c r="AI1423" s="180" t="s">
        <v>386</v>
      </c>
      <c r="AJ1423" s="674" t="s">
        <v>387</v>
      </c>
    </row>
    <row r="1424" spans="1:41">
      <c r="A1424" s="648"/>
      <c r="B1424" s="637"/>
      <c r="C1424" s="637"/>
      <c r="D1424" s="637"/>
      <c r="E1424" s="637"/>
      <c r="F1424" s="637"/>
      <c r="G1424" s="637"/>
      <c r="H1424" s="637"/>
      <c r="I1424" s="637"/>
      <c r="J1424" s="637"/>
      <c r="K1424" s="637"/>
      <c r="L1424" s="637"/>
      <c r="M1424" s="637"/>
      <c r="N1424" s="639"/>
      <c r="O1424" s="673"/>
      <c r="P1424" s="166">
        <f>YEAR($I$1)+1</f>
        <v>2011</v>
      </c>
      <c r="Q1424" s="166">
        <f>YEAR($I$1)+2</f>
        <v>2012</v>
      </c>
      <c r="R1424" s="166">
        <f>YEAR($I$1)+3</f>
        <v>2013</v>
      </c>
      <c r="S1424" s="166">
        <f>YEAR($I$1)+4</f>
        <v>2014</v>
      </c>
      <c r="T1424" s="166">
        <f>YEAR($I$1)+5</f>
        <v>2015</v>
      </c>
      <c r="U1424" s="166">
        <f>YEAR($I$1)+6</f>
        <v>2016</v>
      </c>
      <c r="V1424" s="166">
        <f>YEAR($I$1)+7</f>
        <v>2017</v>
      </c>
      <c r="W1424" s="166">
        <f>YEAR($I$1)+8</f>
        <v>2018</v>
      </c>
      <c r="X1424" s="166">
        <f>YEAR($I$1)+9</f>
        <v>2019</v>
      </c>
      <c r="Y1424" s="169">
        <f>YEAR($I$1)+10</f>
        <v>2020</v>
      </c>
      <c r="Z1424" s="174">
        <f>YEAR($I$1)+11</f>
        <v>2021</v>
      </c>
      <c r="AA1424" s="166">
        <f>YEAR($I$1)+12</f>
        <v>2022</v>
      </c>
      <c r="AB1424" s="166">
        <f>YEAR($I$1)+13</f>
        <v>2023</v>
      </c>
      <c r="AC1424" s="166">
        <f>YEAR($I$1)+14</f>
        <v>2024</v>
      </c>
      <c r="AD1424" s="166">
        <f>YEAR($I$1)+15</f>
        <v>2025</v>
      </c>
      <c r="AE1424" s="166">
        <f>YEAR($I$1)+16</f>
        <v>2026</v>
      </c>
      <c r="AF1424" s="166">
        <f>YEAR($I$1)+17</f>
        <v>2027</v>
      </c>
      <c r="AG1424" s="166">
        <f>YEAR($I$1)+18</f>
        <v>2028</v>
      </c>
      <c r="AH1424" s="166">
        <f>YEAR($I$1)+19</f>
        <v>2029</v>
      </c>
      <c r="AI1424" s="175">
        <f>YEAR($I$1)+20</f>
        <v>2030</v>
      </c>
      <c r="AJ1424" s="675"/>
    </row>
    <row r="1425" spans="1:41" hidden="1">
      <c r="A1425" s="623" t="str">
        <f>"Existing "&amp;A1419</f>
        <v>Existing Cooling Equipment/Systems</v>
      </c>
      <c r="B1425" s="624"/>
      <c r="C1425" s="624"/>
      <c r="D1425" s="624"/>
      <c r="E1425" s="624"/>
      <c r="F1425" s="624"/>
      <c r="G1425" s="170"/>
      <c r="H1425" s="154"/>
      <c r="I1425" s="155">
        <v>0</v>
      </c>
      <c r="J1425" s="156">
        <f>G1425*I1425</f>
        <v>0</v>
      </c>
      <c r="K1425" s="625" t="s">
        <v>390</v>
      </c>
      <c r="L1425" s="626"/>
      <c r="M1425" s="659" t="str">
        <f>IF(OR(ISERROR(B1421+B1420*(1-(Controls!$B$28))),(B1421+B1420*(1-(Controls!$B$28)))=0),"",IF((B1421+B1420*(1-(Controls!$B$28)))&lt;=StartInput!$F$25,"Replace","Evaluate"))</f>
        <v>Evaluate</v>
      </c>
      <c r="N1425" s="631" t="s">
        <v>205</v>
      </c>
      <c r="O1425" s="159">
        <f>IF($B$1422=0,J1425,0)</f>
        <v>0</v>
      </c>
      <c r="P1425" s="156">
        <f t="shared" ref="P1425:AI1425" si="415">IF(OR(($B$1422+YEAR($I$1))=P1424,($B$1420+$B$1422+YEAR($I$1))=P1424,($B$1420*2+$B$1422+YEAR($I$1))=P1424,($B$1420*3+$B$1422+YEAR($I$1))=P1424,($B$1420*4+$B$1422+YEAR($I$1))=P1424,($B$1420*5+$B$1422+YEAR($I$1))=P1424),$G$1425*$I$1425,0)</f>
        <v>0</v>
      </c>
      <c r="Q1425" s="156">
        <f t="shared" si="415"/>
        <v>0</v>
      </c>
      <c r="R1425" s="156">
        <f t="shared" si="415"/>
        <v>0</v>
      </c>
      <c r="S1425" s="156">
        <f t="shared" si="415"/>
        <v>0</v>
      </c>
      <c r="T1425" s="156">
        <f t="shared" si="415"/>
        <v>0</v>
      </c>
      <c r="U1425" s="156">
        <f t="shared" si="415"/>
        <v>0</v>
      </c>
      <c r="V1425" s="156">
        <f t="shared" si="415"/>
        <v>0</v>
      </c>
      <c r="W1425" s="156">
        <f t="shared" si="415"/>
        <v>0</v>
      </c>
      <c r="X1425" s="156">
        <f t="shared" si="415"/>
        <v>0</v>
      </c>
      <c r="Y1425" s="156">
        <f t="shared" si="415"/>
        <v>0</v>
      </c>
      <c r="Z1425" s="156">
        <f t="shared" si="415"/>
        <v>0</v>
      </c>
      <c r="AA1425" s="156">
        <f t="shared" si="415"/>
        <v>0</v>
      </c>
      <c r="AB1425" s="156">
        <f t="shared" si="415"/>
        <v>0</v>
      </c>
      <c r="AC1425" s="156">
        <f t="shared" si="415"/>
        <v>0</v>
      </c>
      <c r="AD1425" s="156">
        <f t="shared" si="415"/>
        <v>0</v>
      </c>
      <c r="AE1425" s="156">
        <f t="shared" si="415"/>
        <v>0</v>
      </c>
      <c r="AF1425" s="156">
        <f t="shared" si="415"/>
        <v>0</v>
      </c>
      <c r="AG1425" s="156">
        <f t="shared" si="415"/>
        <v>0</v>
      </c>
      <c r="AH1425" s="156">
        <f t="shared" si="415"/>
        <v>0</v>
      </c>
      <c r="AI1425" s="156">
        <f t="shared" si="415"/>
        <v>0</v>
      </c>
      <c r="AJ1425" s="156">
        <f>SUM(P1425:AI1425)</f>
        <v>0</v>
      </c>
    </row>
    <row r="1426" spans="1:41">
      <c r="A1426" s="623" t="str">
        <f>"Standard "&amp;A1419</f>
        <v>Standard Cooling Equipment/Systems</v>
      </c>
      <c r="B1426" s="624"/>
      <c r="C1426" s="624"/>
      <c r="D1426" s="624"/>
      <c r="E1426" s="624"/>
      <c r="F1426" s="624"/>
      <c r="G1426" s="452">
        <v>0</v>
      </c>
      <c r="H1426" s="459"/>
      <c r="I1426" s="454">
        <v>0</v>
      </c>
      <c r="J1426" s="156">
        <f>G1426*I1426</f>
        <v>0</v>
      </c>
      <c r="K1426" s="627"/>
      <c r="L1426" s="628"/>
      <c r="M1426" s="660"/>
      <c r="N1426" s="632"/>
      <c r="O1426" s="159">
        <f>IF($B$1422=0,J1426,0)</f>
        <v>0</v>
      </c>
      <c r="P1426" s="156">
        <f t="shared" ref="P1426:AI1426" si="416">IF(OR(($B$1422+YEAR($I$1))=P1424,($B$1420+$B$1422+YEAR($I$1))=P1424,($B$1420*2+$B$1422+YEAR($I$1))=P1424,($B$1420*3+$B$1422+YEAR($I$1))=P1424,($B$1420*4+$B$1422+YEAR($I$1))=P1424,($B$1420*5+$B$1422+YEAR($I$1))=P1424),$G$1426*$I$1426,0)</f>
        <v>0</v>
      </c>
      <c r="Q1426" s="156">
        <f t="shared" si="416"/>
        <v>0</v>
      </c>
      <c r="R1426" s="156">
        <f t="shared" si="416"/>
        <v>0</v>
      </c>
      <c r="S1426" s="156">
        <f t="shared" si="416"/>
        <v>0</v>
      </c>
      <c r="T1426" s="156">
        <f t="shared" si="416"/>
        <v>0</v>
      </c>
      <c r="U1426" s="156">
        <f t="shared" si="416"/>
        <v>0</v>
      </c>
      <c r="V1426" s="156">
        <f t="shared" si="416"/>
        <v>0</v>
      </c>
      <c r="W1426" s="156">
        <f t="shared" si="416"/>
        <v>0</v>
      </c>
      <c r="X1426" s="156">
        <f t="shared" si="416"/>
        <v>0</v>
      </c>
      <c r="Y1426" s="156">
        <f t="shared" si="416"/>
        <v>0</v>
      </c>
      <c r="Z1426" s="156">
        <f t="shared" si="416"/>
        <v>0</v>
      </c>
      <c r="AA1426" s="156">
        <f t="shared" si="416"/>
        <v>0</v>
      </c>
      <c r="AB1426" s="156">
        <f t="shared" si="416"/>
        <v>0</v>
      </c>
      <c r="AC1426" s="156">
        <f t="shared" si="416"/>
        <v>0</v>
      </c>
      <c r="AD1426" s="156">
        <f t="shared" si="416"/>
        <v>0</v>
      </c>
      <c r="AE1426" s="156">
        <f t="shared" si="416"/>
        <v>0</v>
      </c>
      <c r="AF1426" s="156">
        <f t="shared" si="416"/>
        <v>0</v>
      </c>
      <c r="AG1426" s="156">
        <f t="shared" si="416"/>
        <v>0</v>
      </c>
      <c r="AH1426" s="156">
        <f t="shared" si="416"/>
        <v>0</v>
      </c>
      <c r="AI1426" s="156">
        <f t="shared" si="416"/>
        <v>0</v>
      </c>
      <c r="AJ1426" s="156">
        <f>SUM(P1426:AI1426)</f>
        <v>0</v>
      </c>
      <c r="AK1426" s="148" t="s">
        <v>391</v>
      </c>
    </row>
    <row r="1427" spans="1:41" ht="14.45" thickBot="1">
      <c r="A1427" s="634" t="str">
        <f>"Green Replacement "&amp;A1419</f>
        <v>Green Replacement Cooling Equipment/Systems</v>
      </c>
      <c r="B1427" s="635"/>
      <c r="C1427" s="635"/>
      <c r="D1427" s="635"/>
      <c r="E1427" s="635"/>
      <c r="F1427" s="635"/>
      <c r="G1427" s="202">
        <f>G1426</f>
        <v>0</v>
      </c>
      <c r="H1427" s="204">
        <f>H1426</f>
        <v>0</v>
      </c>
      <c r="I1427" s="455">
        <v>0</v>
      </c>
      <c r="J1427" s="161">
        <f>G1427*I1427</f>
        <v>0</v>
      </c>
      <c r="K1427" s="629"/>
      <c r="L1427" s="630"/>
      <c r="M1427" s="661"/>
      <c r="N1427" s="633"/>
      <c r="O1427" s="159">
        <f>IF($B$1422=0,J1427,0)</f>
        <v>0</v>
      </c>
      <c r="P1427" s="156">
        <f t="shared" ref="P1427:AI1427" si="417">IF(OR(($B$1422+YEAR($I$1))=P1424,($B$1420+$B$1422+YEAR($I$1))=P1424,($B$1420*2+$B$1422+YEAR($I$1))=P1424,($B$1420*3+$B$1422+YEAR($I$1))=P1424,($B$1420*4+$B$1422+YEAR($I$1))=P1424,($B$1420*5+$B$1422+YEAR($I$1))=P1424),$G$1427*$I$1427,0)</f>
        <v>0</v>
      </c>
      <c r="Q1427" s="156">
        <f t="shared" si="417"/>
        <v>0</v>
      </c>
      <c r="R1427" s="156">
        <f t="shared" si="417"/>
        <v>0</v>
      </c>
      <c r="S1427" s="156">
        <f t="shared" si="417"/>
        <v>0</v>
      </c>
      <c r="T1427" s="156">
        <f t="shared" si="417"/>
        <v>0</v>
      </c>
      <c r="U1427" s="156">
        <f t="shared" si="417"/>
        <v>0</v>
      </c>
      <c r="V1427" s="156">
        <f t="shared" si="417"/>
        <v>0</v>
      </c>
      <c r="W1427" s="156">
        <f t="shared" si="417"/>
        <v>0</v>
      </c>
      <c r="X1427" s="156">
        <f t="shared" si="417"/>
        <v>0</v>
      </c>
      <c r="Y1427" s="156">
        <f t="shared" si="417"/>
        <v>0</v>
      </c>
      <c r="Z1427" s="156">
        <f t="shared" si="417"/>
        <v>0</v>
      </c>
      <c r="AA1427" s="156">
        <f t="shared" si="417"/>
        <v>0</v>
      </c>
      <c r="AB1427" s="156">
        <f t="shared" si="417"/>
        <v>0</v>
      </c>
      <c r="AC1427" s="156">
        <f t="shared" si="417"/>
        <v>0</v>
      </c>
      <c r="AD1427" s="156">
        <f t="shared" si="417"/>
        <v>0</v>
      </c>
      <c r="AE1427" s="156">
        <f t="shared" si="417"/>
        <v>0</v>
      </c>
      <c r="AF1427" s="156">
        <f t="shared" si="417"/>
        <v>0</v>
      </c>
      <c r="AG1427" s="156">
        <f t="shared" si="417"/>
        <v>0</v>
      </c>
      <c r="AH1427" s="156">
        <f t="shared" si="417"/>
        <v>0</v>
      </c>
      <c r="AI1427" s="156">
        <f t="shared" si="417"/>
        <v>0</v>
      </c>
      <c r="AJ1427" s="156">
        <f>SUM(P1427:AI1427)</f>
        <v>0</v>
      </c>
      <c r="AK1427" s="183">
        <f>IF((AJ1427-AJ1426)&lt;0,0,(AJ1427-AJ1426))</f>
        <v>0</v>
      </c>
      <c r="AL1427" s="183"/>
      <c r="AM1427" s="183"/>
      <c r="AN1427" s="183"/>
      <c r="AO1427" s="183"/>
    </row>
    <row r="1428" spans="1:41" ht="13.15" customHeight="1" thickBot="1"/>
    <row r="1429" spans="1:41" ht="14.45" thickBot="1">
      <c r="A1429" s="640" t="s">
        <v>561</v>
      </c>
      <c r="B1429" s="641"/>
      <c r="C1429" s="641"/>
      <c r="D1429" s="641"/>
      <c r="E1429" s="641"/>
      <c r="F1429" s="641"/>
      <c r="G1429" s="641"/>
      <c r="H1429" s="641"/>
      <c r="I1429" s="641"/>
      <c r="J1429" s="641"/>
      <c r="K1429" s="641"/>
      <c r="L1429" s="641"/>
      <c r="M1429" s="641"/>
      <c r="N1429" s="642"/>
    </row>
    <row r="1430" spans="1:41" ht="15">
      <c r="A1430" s="164" t="s">
        <v>351</v>
      </c>
      <c r="B1430" s="450">
        <v>13</v>
      </c>
      <c r="C1430" s="165"/>
      <c r="D1430" s="662" t="s">
        <v>272</v>
      </c>
      <c r="E1430" s="663"/>
      <c r="F1430" s="649"/>
      <c r="G1430" s="650"/>
      <c r="H1430" s="650"/>
      <c r="I1430" s="650"/>
      <c r="J1430" s="650"/>
      <c r="K1430" s="650"/>
      <c r="L1430" s="650"/>
      <c r="M1430" s="650"/>
      <c r="N1430" s="651"/>
    </row>
    <row r="1431" spans="1:41" ht="15.6" thickBot="1">
      <c r="A1431" s="163" t="s">
        <v>353</v>
      </c>
      <c r="B1431" s="451">
        <v>2005</v>
      </c>
      <c r="C1431" s="162"/>
      <c r="D1431" s="664"/>
      <c r="E1431" s="665"/>
      <c r="F1431" s="652"/>
      <c r="G1431" s="653"/>
      <c r="H1431" s="653"/>
      <c r="I1431" s="653"/>
      <c r="J1431" s="653"/>
      <c r="K1431" s="653"/>
      <c r="L1431" s="653"/>
      <c r="M1431" s="653"/>
      <c r="N1431" s="654"/>
    </row>
    <row r="1432" spans="1:41" ht="15.6" thickBot="1">
      <c r="A1432" s="171" t="s">
        <v>355</v>
      </c>
      <c r="B1432" s="172">
        <f>IF(B1430-((YEAR(I1))-B1431)&gt;0,(B1430-((YEAR(I1))-B1431)),0)</f>
        <v>8</v>
      </c>
      <c r="C1432" s="173"/>
      <c r="D1432" s="666"/>
      <c r="E1432" s="667"/>
      <c r="F1432" s="643"/>
      <c r="G1432" s="644"/>
      <c r="H1432" s="644"/>
      <c r="I1432" s="644"/>
      <c r="J1432" s="644"/>
      <c r="K1432" s="644"/>
      <c r="L1432" s="644"/>
      <c r="M1432" s="644"/>
      <c r="N1432" s="645"/>
      <c r="O1432" s="640" t="str">
        <f>A1429</f>
        <v>Smoke/Fire Detection</v>
      </c>
      <c r="P1432" s="641"/>
      <c r="Q1432" s="641"/>
      <c r="R1432" s="641"/>
      <c r="S1432" s="641"/>
      <c r="T1432" s="641"/>
      <c r="U1432" s="641"/>
      <c r="V1432" s="641"/>
      <c r="W1432" s="641"/>
      <c r="X1432" s="641"/>
      <c r="Y1432" s="642"/>
      <c r="Z1432" s="640" t="str">
        <f>A1429</f>
        <v>Smoke/Fire Detection</v>
      </c>
      <c r="AA1432" s="641"/>
      <c r="AB1432" s="641"/>
      <c r="AC1432" s="641"/>
      <c r="AD1432" s="641"/>
      <c r="AE1432" s="641"/>
      <c r="AF1432" s="641"/>
      <c r="AG1432" s="641"/>
      <c r="AH1432" s="641"/>
      <c r="AI1432" s="641"/>
      <c r="AJ1432" s="642"/>
    </row>
    <row r="1433" spans="1:41">
      <c r="A1433" s="646" t="s">
        <v>357</v>
      </c>
      <c r="B1433" s="647"/>
      <c r="C1433" s="647"/>
      <c r="D1433" s="636"/>
      <c r="E1433" s="636"/>
      <c r="F1433" s="636"/>
      <c r="G1433" s="636" t="s">
        <v>358</v>
      </c>
      <c r="H1433" s="636" t="s">
        <v>359</v>
      </c>
      <c r="I1433" s="636" t="s">
        <v>360</v>
      </c>
      <c r="J1433" s="636" t="s">
        <v>361</v>
      </c>
      <c r="K1433" s="636" t="s">
        <v>362</v>
      </c>
      <c r="L1433" s="636" t="s">
        <v>363</v>
      </c>
      <c r="M1433" s="636" t="s">
        <v>364</v>
      </c>
      <c r="N1433" s="638" t="s">
        <v>365</v>
      </c>
      <c r="O1433" s="672" t="s">
        <v>366</v>
      </c>
      <c r="P1433" s="167" t="s">
        <v>367</v>
      </c>
      <c r="Q1433" s="167" t="s">
        <v>368</v>
      </c>
      <c r="R1433" s="167" t="s">
        <v>369</v>
      </c>
      <c r="S1433" s="167" t="s">
        <v>370</v>
      </c>
      <c r="T1433" s="167" t="s">
        <v>371</v>
      </c>
      <c r="U1433" s="167" t="s">
        <v>372</v>
      </c>
      <c r="V1433" s="167" t="s">
        <v>373</v>
      </c>
      <c r="W1433" s="167" t="s">
        <v>374</v>
      </c>
      <c r="X1433" s="167" t="s">
        <v>375</v>
      </c>
      <c r="Y1433" s="168" t="s">
        <v>376</v>
      </c>
      <c r="Z1433" s="178" t="s">
        <v>377</v>
      </c>
      <c r="AA1433" s="179" t="s">
        <v>378</v>
      </c>
      <c r="AB1433" s="179" t="s">
        <v>379</v>
      </c>
      <c r="AC1433" s="179" t="s">
        <v>380</v>
      </c>
      <c r="AD1433" s="179" t="s">
        <v>381</v>
      </c>
      <c r="AE1433" s="179" t="s">
        <v>382</v>
      </c>
      <c r="AF1433" s="179" t="s">
        <v>383</v>
      </c>
      <c r="AG1433" s="179" t="s">
        <v>384</v>
      </c>
      <c r="AH1433" s="179" t="s">
        <v>385</v>
      </c>
      <c r="AI1433" s="180" t="s">
        <v>386</v>
      </c>
      <c r="AJ1433" s="674" t="s">
        <v>387</v>
      </c>
    </row>
    <row r="1434" spans="1:41">
      <c r="A1434" s="648"/>
      <c r="B1434" s="637"/>
      <c r="C1434" s="637"/>
      <c r="D1434" s="637"/>
      <c r="E1434" s="637"/>
      <c r="F1434" s="637"/>
      <c r="G1434" s="637"/>
      <c r="H1434" s="637"/>
      <c r="I1434" s="637"/>
      <c r="J1434" s="637"/>
      <c r="K1434" s="637"/>
      <c r="L1434" s="637"/>
      <c r="M1434" s="637"/>
      <c r="N1434" s="639"/>
      <c r="O1434" s="673"/>
      <c r="P1434" s="166">
        <f>YEAR($I$1)+1</f>
        <v>2011</v>
      </c>
      <c r="Q1434" s="166">
        <f>YEAR($I$1)+2</f>
        <v>2012</v>
      </c>
      <c r="R1434" s="166">
        <f>YEAR($I$1)+3</f>
        <v>2013</v>
      </c>
      <c r="S1434" s="166">
        <f>YEAR($I$1)+4</f>
        <v>2014</v>
      </c>
      <c r="T1434" s="166">
        <f>YEAR($I$1)+5</f>
        <v>2015</v>
      </c>
      <c r="U1434" s="166">
        <f>YEAR($I$1)+6</f>
        <v>2016</v>
      </c>
      <c r="V1434" s="166">
        <f>YEAR($I$1)+7</f>
        <v>2017</v>
      </c>
      <c r="W1434" s="166">
        <f>YEAR($I$1)+8</f>
        <v>2018</v>
      </c>
      <c r="X1434" s="166">
        <f>YEAR($I$1)+9</f>
        <v>2019</v>
      </c>
      <c r="Y1434" s="169">
        <f>YEAR($I$1)+10</f>
        <v>2020</v>
      </c>
      <c r="Z1434" s="174">
        <f>YEAR($I$1)+11</f>
        <v>2021</v>
      </c>
      <c r="AA1434" s="166">
        <f>YEAR($I$1)+12</f>
        <v>2022</v>
      </c>
      <c r="AB1434" s="166">
        <f>YEAR($I$1)+13</f>
        <v>2023</v>
      </c>
      <c r="AC1434" s="166">
        <f>YEAR($I$1)+14</f>
        <v>2024</v>
      </c>
      <c r="AD1434" s="166">
        <f>YEAR($I$1)+15</f>
        <v>2025</v>
      </c>
      <c r="AE1434" s="166">
        <f>YEAR($I$1)+16</f>
        <v>2026</v>
      </c>
      <c r="AF1434" s="166">
        <f>YEAR($I$1)+17</f>
        <v>2027</v>
      </c>
      <c r="AG1434" s="166">
        <f>YEAR($I$1)+18</f>
        <v>2028</v>
      </c>
      <c r="AH1434" s="166">
        <f>YEAR($I$1)+19</f>
        <v>2029</v>
      </c>
      <c r="AI1434" s="175">
        <f>YEAR($I$1)+20</f>
        <v>2030</v>
      </c>
      <c r="AJ1434" s="675"/>
    </row>
    <row r="1435" spans="1:41" hidden="1">
      <c r="A1435" s="623" t="str">
        <f>"Existing "&amp;A1429</f>
        <v>Existing Smoke/Fire Detection</v>
      </c>
      <c r="B1435" s="624"/>
      <c r="C1435" s="624"/>
      <c r="D1435" s="624"/>
      <c r="E1435" s="624"/>
      <c r="F1435" s="624"/>
      <c r="G1435" s="170"/>
      <c r="H1435" s="154"/>
      <c r="I1435" s="155">
        <v>0</v>
      </c>
      <c r="J1435" s="156">
        <f>G1435*I1435</f>
        <v>0</v>
      </c>
      <c r="K1435" s="625" t="s">
        <v>390</v>
      </c>
      <c r="L1435" s="626"/>
      <c r="M1435" s="659" t="str">
        <f>IF(OR(ISERROR(B1431+B1430*(1-(Controls!$B$28))),(B1431+B1430*(1-(Controls!$B$28)))=0),"",IF((B1431+B1430*(1-(Controls!$B$28)))&lt;=StartInput!$F$25,"Replace","Evaluate"))</f>
        <v>Evaluate</v>
      </c>
      <c r="N1435" s="631" t="s">
        <v>205</v>
      </c>
      <c r="O1435" s="159">
        <f>IF($B$1432=0,J1435,0)</f>
        <v>0</v>
      </c>
      <c r="P1435" s="156">
        <f t="shared" ref="P1435:AI1435" si="418">IF(OR(($B$1432+YEAR($I$1))=P1434,($B$1430+$B$1432+YEAR($I$1))=P1434,($B$1430*2+$B$1432+YEAR($I$1))=P1434,($B$1430*3+$B$1432+YEAR($I$1))=P1434,($B$1430*4+$B$1432+YEAR($I$1))=P1434,($B$1430*5+$B$1432+YEAR($I$1))=P1434),$G$1435*$I$1435,0)</f>
        <v>0</v>
      </c>
      <c r="Q1435" s="156">
        <f t="shared" si="418"/>
        <v>0</v>
      </c>
      <c r="R1435" s="156">
        <f t="shared" si="418"/>
        <v>0</v>
      </c>
      <c r="S1435" s="156">
        <f t="shared" si="418"/>
        <v>0</v>
      </c>
      <c r="T1435" s="156">
        <f t="shared" si="418"/>
        <v>0</v>
      </c>
      <c r="U1435" s="156">
        <f t="shared" si="418"/>
        <v>0</v>
      </c>
      <c r="V1435" s="156">
        <f t="shared" si="418"/>
        <v>0</v>
      </c>
      <c r="W1435" s="156">
        <f t="shared" si="418"/>
        <v>0</v>
      </c>
      <c r="X1435" s="156">
        <f t="shared" si="418"/>
        <v>0</v>
      </c>
      <c r="Y1435" s="156">
        <f t="shared" si="418"/>
        <v>0</v>
      </c>
      <c r="Z1435" s="156">
        <f t="shared" si="418"/>
        <v>0</v>
      </c>
      <c r="AA1435" s="156">
        <f t="shared" si="418"/>
        <v>0</v>
      </c>
      <c r="AB1435" s="156">
        <f t="shared" si="418"/>
        <v>0</v>
      </c>
      <c r="AC1435" s="156">
        <f t="shared" si="418"/>
        <v>0</v>
      </c>
      <c r="AD1435" s="156">
        <f t="shared" si="418"/>
        <v>0</v>
      </c>
      <c r="AE1435" s="156">
        <f t="shared" si="418"/>
        <v>0</v>
      </c>
      <c r="AF1435" s="156">
        <f t="shared" si="418"/>
        <v>0</v>
      </c>
      <c r="AG1435" s="156">
        <f t="shared" si="418"/>
        <v>0</v>
      </c>
      <c r="AH1435" s="156">
        <f t="shared" si="418"/>
        <v>0</v>
      </c>
      <c r="AI1435" s="156">
        <f t="shared" si="418"/>
        <v>0</v>
      </c>
      <c r="AJ1435" s="156">
        <f>SUM(P1435:AI1435)</f>
        <v>0</v>
      </c>
    </row>
    <row r="1436" spans="1:41">
      <c r="A1436" s="623" t="str">
        <f>"Standard "&amp;A1429</f>
        <v>Standard Smoke/Fire Detection</v>
      </c>
      <c r="B1436" s="624"/>
      <c r="C1436" s="624"/>
      <c r="D1436" s="624"/>
      <c r="E1436" s="624"/>
      <c r="F1436" s="624"/>
      <c r="G1436" s="452">
        <v>0</v>
      </c>
      <c r="H1436" s="459"/>
      <c r="I1436" s="454">
        <v>0</v>
      </c>
      <c r="J1436" s="156">
        <f>G1436*I1436</f>
        <v>0</v>
      </c>
      <c r="K1436" s="627"/>
      <c r="L1436" s="628"/>
      <c r="M1436" s="660"/>
      <c r="N1436" s="632"/>
      <c r="O1436" s="159">
        <f>IF($B$1432=0,J1436,0)</f>
        <v>0</v>
      </c>
      <c r="P1436" s="156">
        <f t="shared" ref="P1436:AI1436" si="419">IF(OR(($B$1432+YEAR($I$1))=P1434,($B$1430+$B$1432+YEAR($I$1))=P1434,($B$1430*2+$B$1432+YEAR($I$1))=P1434,($B$1430*3+$B$1432+YEAR($I$1))=P1434,($B$1430*4+$B$1432+YEAR($I$1))=P1434,($B$1430*5+$B$1432+YEAR($I$1))=P1434),$G$1436*$I$1436,0)</f>
        <v>0</v>
      </c>
      <c r="Q1436" s="156">
        <f t="shared" si="419"/>
        <v>0</v>
      </c>
      <c r="R1436" s="156">
        <f t="shared" si="419"/>
        <v>0</v>
      </c>
      <c r="S1436" s="156">
        <f t="shared" si="419"/>
        <v>0</v>
      </c>
      <c r="T1436" s="156">
        <f t="shared" si="419"/>
        <v>0</v>
      </c>
      <c r="U1436" s="156">
        <f t="shared" si="419"/>
        <v>0</v>
      </c>
      <c r="V1436" s="156">
        <f t="shared" si="419"/>
        <v>0</v>
      </c>
      <c r="W1436" s="156">
        <f t="shared" si="419"/>
        <v>0</v>
      </c>
      <c r="X1436" s="156">
        <f t="shared" si="419"/>
        <v>0</v>
      </c>
      <c r="Y1436" s="156">
        <f t="shared" si="419"/>
        <v>0</v>
      </c>
      <c r="Z1436" s="156">
        <f t="shared" si="419"/>
        <v>0</v>
      </c>
      <c r="AA1436" s="156">
        <f t="shared" si="419"/>
        <v>0</v>
      </c>
      <c r="AB1436" s="156">
        <f t="shared" si="419"/>
        <v>0</v>
      </c>
      <c r="AC1436" s="156">
        <f t="shared" si="419"/>
        <v>0</v>
      </c>
      <c r="AD1436" s="156">
        <f t="shared" si="419"/>
        <v>0</v>
      </c>
      <c r="AE1436" s="156">
        <f t="shared" si="419"/>
        <v>0</v>
      </c>
      <c r="AF1436" s="156">
        <f t="shared" si="419"/>
        <v>0</v>
      </c>
      <c r="AG1436" s="156">
        <f t="shared" si="419"/>
        <v>0</v>
      </c>
      <c r="AH1436" s="156">
        <f t="shared" si="419"/>
        <v>0</v>
      </c>
      <c r="AI1436" s="156">
        <f t="shared" si="419"/>
        <v>0</v>
      </c>
      <c r="AJ1436" s="156">
        <f>SUM(P1436:AI1436)</f>
        <v>0</v>
      </c>
      <c r="AK1436" s="148" t="s">
        <v>391</v>
      </c>
    </row>
    <row r="1437" spans="1:41" ht="14.45" thickBot="1">
      <c r="A1437" s="634" t="str">
        <f>"Green Replacement "&amp;A1429</f>
        <v>Green Replacement Smoke/Fire Detection</v>
      </c>
      <c r="B1437" s="635"/>
      <c r="C1437" s="635"/>
      <c r="D1437" s="635"/>
      <c r="E1437" s="635"/>
      <c r="F1437" s="635"/>
      <c r="G1437" s="202">
        <f>G1436</f>
        <v>0</v>
      </c>
      <c r="H1437" s="204">
        <f>H1436</f>
        <v>0</v>
      </c>
      <c r="I1437" s="455">
        <v>0</v>
      </c>
      <c r="J1437" s="161">
        <f>G1437*I1437</f>
        <v>0</v>
      </c>
      <c r="K1437" s="629"/>
      <c r="L1437" s="630"/>
      <c r="M1437" s="661"/>
      <c r="N1437" s="633"/>
      <c r="O1437" s="159">
        <f>IF($B$1432=0,J1437,0)</f>
        <v>0</v>
      </c>
      <c r="P1437" s="156">
        <f t="shared" ref="P1437:AI1437" si="420">IF(OR(($B$1432+YEAR($I$1))=P1434,($B$1430+$B$1432+YEAR($I$1))=P1434,($B$1430*2+$B$1432+YEAR($I$1))=P1434,($B$1430*3+$B$1432+YEAR($I$1))=P1434,($B$1430*4+$B$1432+YEAR($I$1))=P1434,($B$1430*5+$B$1432+YEAR($I$1))=P1434),$G$1437*$I$1437,0)</f>
        <v>0</v>
      </c>
      <c r="Q1437" s="156">
        <f t="shared" si="420"/>
        <v>0</v>
      </c>
      <c r="R1437" s="156">
        <f t="shared" si="420"/>
        <v>0</v>
      </c>
      <c r="S1437" s="156">
        <f t="shared" si="420"/>
        <v>0</v>
      </c>
      <c r="T1437" s="156">
        <f t="shared" si="420"/>
        <v>0</v>
      </c>
      <c r="U1437" s="156">
        <f t="shared" si="420"/>
        <v>0</v>
      </c>
      <c r="V1437" s="156">
        <f t="shared" si="420"/>
        <v>0</v>
      </c>
      <c r="W1437" s="156">
        <f t="shared" si="420"/>
        <v>0</v>
      </c>
      <c r="X1437" s="156">
        <f t="shared" si="420"/>
        <v>0</v>
      </c>
      <c r="Y1437" s="156">
        <f t="shared" si="420"/>
        <v>0</v>
      </c>
      <c r="Z1437" s="156">
        <f t="shared" si="420"/>
        <v>0</v>
      </c>
      <c r="AA1437" s="156">
        <f t="shared" si="420"/>
        <v>0</v>
      </c>
      <c r="AB1437" s="156">
        <f t="shared" si="420"/>
        <v>0</v>
      </c>
      <c r="AC1437" s="156">
        <f t="shared" si="420"/>
        <v>0</v>
      </c>
      <c r="AD1437" s="156">
        <f t="shared" si="420"/>
        <v>0</v>
      </c>
      <c r="AE1437" s="156">
        <f t="shared" si="420"/>
        <v>0</v>
      </c>
      <c r="AF1437" s="156">
        <f t="shared" si="420"/>
        <v>0</v>
      </c>
      <c r="AG1437" s="156">
        <f t="shared" si="420"/>
        <v>0</v>
      </c>
      <c r="AH1437" s="156">
        <f t="shared" si="420"/>
        <v>0</v>
      </c>
      <c r="AI1437" s="156">
        <f t="shared" si="420"/>
        <v>0</v>
      </c>
      <c r="AJ1437" s="156">
        <f>SUM(P1437:AI1437)</f>
        <v>0</v>
      </c>
      <c r="AK1437" s="183">
        <f>IF((AJ1437-AJ1436)&lt;0,0,(AJ1437-AJ1436))</f>
        <v>0</v>
      </c>
      <c r="AL1437" s="183"/>
      <c r="AM1437" s="183"/>
      <c r="AN1437" s="183"/>
      <c r="AO1437" s="183"/>
    </row>
    <row r="1438" spans="1:41" ht="13.15" customHeight="1" thickBot="1"/>
    <row r="1439" spans="1:41" ht="14.45" thickBot="1">
      <c r="A1439" s="640" t="s">
        <v>562</v>
      </c>
      <c r="B1439" s="641"/>
      <c r="C1439" s="641"/>
      <c r="D1439" s="641"/>
      <c r="E1439" s="641"/>
      <c r="F1439" s="641"/>
      <c r="G1439" s="641"/>
      <c r="H1439" s="641"/>
      <c r="I1439" s="641"/>
      <c r="J1439" s="641"/>
      <c r="K1439" s="641"/>
      <c r="L1439" s="641"/>
      <c r="M1439" s="641"/>
      <c r="N1439" s="642"/>
    </row>
    <row r="1440" spans="1:41" ht="15">
      <c r="A1440" s="164" t="s">
        <v>351</v>
      </c>
      <c r="B1440" s="450">
        <v>14</v>
      </c>
      <c r="C1440" s="165"/>
      <c r="D1440" s="662" t="s">
        <v>272</v>
      </c>
      <c r="E1440" s="663"/>
      <c r="F1440" s="649"/>
      <c r="G1440" s="650"/>
      <c r="H1440" s="650"/>
      <c r="I1440" s="650"/>
      <c r="J1440" s="650"/>
      <c r="K1440" s="650"/>
      <c r="L1440" s="650"/>
      <c r="M1440" s="650"/>
      <c r="N1440" s="651"/>
    </row>
    <row r="1441" spans="1:41" ht="15.6" thickBot="1">
      <c r="A1441" s="163" t="s">
        <v>353</v>
      </c>
      <c r="B1441" s="451">
        <v>2005</v>
      </c>
      <c r="C1441" s="162"/>
      <c r="D1441" s="664"/>
      <c r="E1441" s="665"/>
      <c r="F1441" s="652"/>
      <c r="G1441" s="653"/>
      <c r="H1441" s="653"/>
      <c r="I1441" s="653"/>
      <c r="J1441" s="653"/>
      <c r="K1441" s="653"/>
      <c r="L1441" s="653"/>
      <c r="M1441" s="653"/>
      <c r="N1441" s="654"/>
    </row>
    <row r="1442" spans="1:41" ht="15.6" thickBot="1">
      <c r="A1442" s="171" t="s">
        <v>355</v>
      </c>
      <c r="B1442" s="172">
        <f>IF(B1440-((YEAR(I1))-B1441)&gt;0,(B1440-((YEAR(I1))-B1441)),0)</f>
        <v>9</v>
      </c>
      <c r="C1442" s="173"/>
      <c r="D1442" s="666"/>
      <c r="E1442" s="667"/>
      <c r="F1442" s="643"/>
      <c r="G1442" s="644"/>
      <c r="H1442" s="644"/>
      <c r="I1442" s="644"/>
      <c r="J1442" s="644"/>
      <c r="K1442" s="644"/>
      <c r="L1442" s="644"/>
      <c r="M1442" s="644"/>
      <c r="N1442" s="645"/>
      <c r="O1442" s="640" t="str">
        <f>A1439</f>
        <v>Unit Reconfiguration</v>
      </c>
      <c r="P1442" s="641"/>
      <c r="Q1442" s="641"/>
      <c r="R1442" s="641"/>
      <c r="S1442" s="641"/>
      <c r="T1442" s="641"/>
      <c r="U1442" s="641"/>
      <c r="V1442" s="641"/>
      <c r="W1442" s="641"/>
      <c r="X1442" s="641"/>
      <c r="Y1442" s="642"/>
      <c r="Z1442" s="640" t="str">
        <f>A1439</f>
        <v>Unit Reconfiguration</v>
      </c>
      <c r="AA1442" s="641"/>
      <c r="AB1442" s="641"/>
      <c r="AC1442" s="641"/>
      <c r="AD1442" s="641"/>
      <c r="AE1442" s="641"/>
      <c r="AF1442" s="641"/>
      <c r="AG1442" s="641"/>
      <c r="AH1442" s="641"/>
      <c r="AI1442" s="641"/>
      <c r="AJ1442" s="642"/>
    </row>
    <row r="1443" spans="1:41">
      <c r="A1443" s="646" t="s">
        <v>357</v>
      </c>
      <c r="B1443" s="647"/>
      <c r="C1443" s="647"/>
      <c r="D1443" s="636"/>
      <c r="E1443" s="636"/>
      <c r="F1443" s="636"/>
      <c r="G1443" s="636" t="s">
        <v>358</v>
      </c>
      <c r="H1443" s="636" t="s">
        <v>359</v>
      </c>
      <c r="I1443" s="636" t="s">
        <v>360</v>
      </c>
      <c r="J1443" s="636" t="s">
        <v>361</v>
      </c>
      <c r="K1443" s="636" t="s">
        <v>362</v>
      </c>
      <c r="L1443" s="636" t="s">
        <v>363</v>
      </c>
      <c r="M1443" s="636" t="s">
        <v>364</v>
      </c>
      <c r="N1443" s="638" t="s">
        <v>365</v>
      </c>
      <c r="O1443" s="672" t="s">
        <v>366</v>
      </c>
      <c r="P1443" s="167" t="s">
        <v>367</v>
      </c>
      <c r="Q1443" s="167" t="s">
        <v>368</v>
      </c>
      <c r="R1443" s="167" t="s">
        <v>369</v>
      </c>
      <c r="S1443" s="167" t="s">
        <v>370</v>
      </c>
      <c r="T1443" s="167" t="s">
        <v>371</v>
      </c>
      <c r="U1443" s="167" t="s">
        <v>372</v>
      </c>
      <c r="V1443" s="167" t="s">
        <v>373</v>
      </c>
      <c r="W1443" s="167" t="s">
        <v>374</v>
      </c>
      <c r="X1443" s="167" t="s">
        <v>375</v>
      </c>
      <c r="Y1443" s="168" t="s">
        <v>376</v>
      </c>
      <c r="Z1443" s="178" t="s">
        <v>377</v>
      </c>
      <c r="AA1443" s="179" t="s">
        <v>378</v>
      </c>
      <c r="AB1443" s="179" t="s">
        <v>379</v>
      </c>
      <c r="AC1443" s="179" t="s">
        <v>380</v>
      </c>
      <c r="AD1443" s="179" t="s">
        <v>381</v>
      </c>
      <c r="AE1443" s="179" t="s">
        <v>382</v>
      </c>
      <c r="AF1443" s="179" t="s">
        <v>383</v>
      </c>
      <c r="AG1443" s="179" t="s">
        <v>384</v>
      </c>
      <c r="AH1443" s="179" t="s">
        <v>385</v>
      </c>
      <c r="AI1443" s="180" t="s">
        <v>386</v>
      </c>
      <c r="AJ1443" s="674" t="s">
        <v>387</v>
      </c>
    </row>
    <row r="1444" spans="1:41">
      <c r="A1444" s="648"/>
      <c r="B1444" s="637"/>
      <c r="C1444" s="637"/>
      <c r="D1444" s="637"/>
      <c r="E1444" s="637"/>
      <c r="F1444" s="637"/>
      <c r="G1444" s="637"/>
      <c r="H1444" s="637"/>
      <c r="I1444" s="637"/>
      <c r="J1444" s="637"/>
      <c r="K1444" s="637"/>
      <c r="L1444" s="637"/>
      <c r="M1444" s="637"/>
      <c r="N1444" s="639"/>
      <c r="O1444" s="673"/>
      <c r="P1444" s="166">
        <f>YEAR($I$1)+1</f>
        <v>2011</v>
      </c>
      <c r="Q1444" s="166">
        <f>YEAR($I$1)+2</f>
        <v>2012</v>
      </c>
      <c r="R1444" s="166">
        <f>YEAR($I$1)+3</f>
        <v>2013</v>
      </c>
      <c r="S1444" s="166">
        <f>YEAR($I$1)+4</f>
        <v>2014</v>
      </c>
      <c r="T1444" s="166">
        <f>YEAR($I$1)+5</f>
        <v>2015</v>
      </c>
      <c r="U1444" s="166">
        <f>YEAR($I$1)+6</f>
        <v>2016</v>
      </c>
      <c r="V1444" s="166">
        <f>YEAR($I$1)+7</f>
        <v>2017</v>
      </c>
      <c r="W1444" s="166">
        <f>YEAR($I$1)+8</f>
        <v>2018</v>
      </c>
      <c r="X1444" s="166">
        <f>YEAR($I$1)+9</f>
        <v>2019</v>
      </c>
      <c r="Y1444" s="169">
        <f>YEAR($I$1)+10</f>
        <v>2020</v>
      </c>
      <c r="Z1444" s="174">
        <f>YEAR($I$1)+11</f>
        <v>2021</v>
      </c>
      <c r="AA1444" s="166">
        <f>YEAR($I$1)+12</f>
        <v>2022</v>
      </c>
      <c r="AB1444" s="166">
        <f>YEAR($I$1)+13</f>
        <v>2023</v>
      </c>
      <c r="AC1444" s="166">
        <f>YEAR($I$1)+14</f>
        <v>2024</v>
      </c>
      <c r="AD1444" s="166">
        <f>YEAR($I$1)+15</f>
        <v>2025</v>
      </c>
      <c r="AE1444" s="166">
        <f>YEAR($I$1)+16</f>
        <v>2026</v>
      </c>
      <c r="AF1444" s="166">
        <f>YEAR($I$1)+17</f>
        <v>2027</v>
      </c>
      <c r="AG1444" s="166">
        <f>YEAR($I$1)+18</f>
        <v>2028</v>
      </c>
      <c r="AH1444" s="166">
        <f>YEAR($I$1)+19</f>
        <v>2029</v>
      </c>
      <c r="AI1444" s="175">
        <f>YEAR($I$1)+20</f>
        <v>2030</v>
      </c>
      <c r="AJ1444" s="675"/>
    </row>
    <row r="1445" spans="1:41" hidden="1">
      <c r="A1445" s="623" t="str">
        <f>"Existing "&amp;A1439</f>
        <v>Existing Unit Reconfiguration</v>
      </c>
      <c r="B1445" s="624"/>
      <c r="C1445" s="624"/>
      <c r="D1445" s="624"/>
      <c r="E1445" s="624"/>
      <c r="F1445" s="624"/>
      <c r="G1445" s="170"/>
      <c r="H1445" s="154"/>
      <c r="I1445" s="155">
        <v>0</v>
      </c>
      <c r="J1445" s="156">
        <f>G1445*I1445</f>
        <v>0</v>
      </c>
      <c r="K1445" s="625" t="s">
        <v>390</v>
      </c>
      <c r="L1445" s="626"/>
      <c r="M1445" s="659" t="str">
        <f>IF(OR(ISERROR(B1441+B1440*(1-(Controls!$B$28))),(B1441+B1440*(1-(Controls!$B$28)))=0),"",IF((B1441+B1440*(1-(Controls!$B$28)))&lt;=StartInput!$F$25,"Replace","Evaluate"))</f>
        <v>Evaluate</v>
      </c>
      <c r="N1445" s="631" t="s">
        <v>205</v>
      </c>
      <c r="O1445" s="159">
        <f>IF($B$1442=0,J1445,0)</f>
        <v>0</v>
      </c>
      <c r="P1445" s="156">
        <f t="shared" ref="P1445:AI1445" si="421">IF(OR(($B$1442+YEAR($I$1))=P1444,($B$1440+$B$1442+YEAR($I$1))=P1444,($B$1440*2+$B$1442+YEAR($I$1))=P1444,($B$1440*3+$B$1442+YEAR($I$1))=P1444,($B$1440*4+$B$1442+YEAR($I$1))=P1444,($B$1440*5+$B$1442+YEAR($I$1))=P1444),$G$1445*$I$1445,0)</f>
        <v>0</v>
      </c>
      <c r="Q1445" s="156">
        <f t="shared" si="421"/>
        <v>0</v>
      </c>
      <c r="R1445" s="156">
        <f t="shared" si="421"/>
        <v>0</v>
      </c>
      <c r="S1445" s="156">
        <f t="shared" si="421"/>
        <v>0</v>
      </c>
      <c r="T1445" s="156">
        <f t="shared" si="421"/>
        <v>0</v>
      </c>
      <c r="U1445" s="156">
        <f t="shared" si="421"/>
        <v>0</v>
      </c>
      <c r="V1445" s="156">
        <f t="shared" si="421"/>
        <v>0</v>
      </c>
      <c r="W1445" s="156">
        <f t="shared" si="421"/>
        <v>0</v>
      </c>
      <c r="X1445" s="156">
        <f t="shared" si="421"/>
        <v>0</v>
      </c>
      <c r="Y1445" s="156">
        <f t="shared" si="421"/>
        <v>0</v>
      </c>
      <c r="Z1445" s="156">
        <f t="shared" si="421"/>
        <v>0</v>
      </c>
      <c r="AA1445" s="156">
        <f t="shared" si="421"/>
        <v>0</v>
      </c>
      <c r="AB1445" s="156">
        <f t="shared" si="421"/>
        <v>0</v>
      </c>
      <c r="AC1445" s="156">
        <f t="shared" si="421"/>
        <v>0</v>
      </c>
      <c r="AD1445" s="156">
        <f t="shared" si="421"/>
        <v>0</v>
      </c>
      <c r="AE1445" s="156">
        <f t="shared" si="421"/>
        <v>0</v>
      </c>
      <c r="AF1445" s="156">
        <f t="shared" si="421"/>
        <v>0</v>
      </c>
      <c r="AG1445" s="156">
        <f t="shared" si="421"/>
        <v>0</v>
      </c>
      <c r="AH1445" s="156">
        <f t="shared" si="421"/>
        <v>0</v>
      </c>
      <c r="AI1445" s="156">
        <f t="shared" si="421"/>
        <v>0</v>
      </c>
      <c r="AJ1445" s="156">
        <f>SUM(P1445:AI1445)</f>
        <v>0</v>
      </c>
    </row>
    <row r="1446" spans="1:41">
      <c r="A1446" s="623" t="str">
        <f>"Standard "&amp;A1439</f>
        <v>Standard Unit Reconfiguration</v>
      </c>
      <c r="B1446" s="624"/>
      <c r="C1446" s="624"/>
      <c r="D1446" s="624"/>
      <c r="E1446" s="624"/>
      <c r="F1446" s="624"/>
      <c r="G1446" s="452">
        <v>0</v>
      </c>
      <c r="H1446" s="459"/>
      <c r="I1446" s="454">
        <v>0</v>
      </c>
      <c r="J1446" s="156">
        <f>G1446*I1446</f>
        <v>0</v>
      </c>
      <c r="K1446" s="627"/>
      <c r="L1446" s="628"/>
      <c r="M1446" s="660"/>
      <c r="N1446" s="632"/>
      <c r="O1446" s="159">
        <f>IF($B$1442=0,J1446,0)</f>
        <v>0</v>
      </c>
      <c r="P1446" s="156">
        <f t="shared" ref="P1446:AI1446" si="422">IF(OR(($B$1442+YEAR($I$1))=P1444,($B$1440+$B$1442+YEAR($I$1))=P1444,($B$1440*2+$B$1442+YEAR($I$1))=P1444,($B$1440*3+$B$1442+YEAR($I$1))=P1444,($B$1440*4+$B$1442+YEAR($I$1))=P1444,($B$1440*5+$B$1442+YEAR($I$1))=P1444),$G$1446*$I$1446,0)</f>
        <v>0</v>
      </c>
      <c r="Q1446" s="156">
        <f t="shared" si="422"/>
        <v>0</v>
      </c>
      <c r="R1446" s="156">
        <f t="shared" si="422"/>
        <v>0</v>
      </c>
      <c r="S1446" s="156">
        <f t="shared" si="422"/>
        <v>0</v>
      </c>
      <c r="T1446" s="156">
        <f t="shared" si="422"/>
        <v>0</v>
      </c>
      <c r="U1446" s="156">
        <f t="shared" si="422"/>
        <v>0</v>
      </c>
      <c r="V1446" s="156">
        <f t="shared" si="422"/>
        <v>0</v>
      </c>
      <c r="W1446" s="156">
        <f t="shared" si="422"/>
        <v>0</v>
      </c>
      <c r="X1446" s="156">
        <f t="shared" si="422"/>
        <v>0</v>
      </c>
      <c r="Y1446" s="156">
        <f t="shared" si="422"/>
        <v>0</v>
      </c>
      <c r="Z1446" s="156">
        <f t="shared" si="422"/>
        <v>0</v>
      </c>
      <c r="AA1446" s="156">
        <f t="shared" si="422"/>
        <v>0</v>
      </c>
      <c r="AB1446" s="156">
        <f t="shared" si="422"/>
        <v>0</v>
      </c>
      <c r="AC1446" s="156">
        <f t="shared" si="422"/>
        <v>0</v>
      </c>
      <c r="AD1446" s="156">
        <f t="shared" si="422"/>
        <v>0</v>
      </c>
      <c r="AE1446" s="156">
        <f t="shared" si="422"/>
        <v>0</v>
      </c>
      <c r="AF1446" s="156">
        <f t="shared" si="422"/>
        <v>0</v>
      </c>
      <c r="AG1446" s="156">
        <f t="shared" si="422"/>
        <v>0</v>
      </c>
      <c r="AH1446" s="156">
        <f t="shared" si="422"/>
        <v>0</v>
      </c>
      <c r="AI1446" s="156">
        <f t="shared" si="422"/>
        <v>0</v>
      </c>
      <c r="AJ1446" s="156">
        <f>SUM(P1446:AI1446)</f>
        <v>0</v>
      </c>
      <c r="AK1446" s="148" t="s">
        <v>391</v>
      </c>
    </row>
    <row r="1447" spans="1:41" ht="14.45" thickBot="1">
      <c r="A1447" s="634" t="str">
        <f>"Green Replacement "&amp;A1439</f>
        <v>Green Replacement Unit Reconfiguration</v>
      </c>
      <c r="B1447" s="635"/>
      <c r="C1447" s="635"/>
      <c r="D1447" s="635"/>
      <c r="E1447" s="635"/>
      <c r="F1447" s="635"/>
      <c r="G1447" s="202">
        <f>G1446</f>
        <v>0</v>
      </c>
      <c r="H1447" s="204">
        <f>H1446</f>
        <v>0</v>
      </c>
      <c r="I1447" s="455">
        <v>0</v>
      </c>
      <c r="J1447" s="161">
        <f>G1447*I1447</f>
        <v>0</v>
      </c>
      <c r="K1447" s="629"/>
      <c r="L1447" s="630"/>
      <c r="M1447" s="661"/>
      <c r="N1447" s="633"/>
      <c r="O1447" s="159">
        <f>IF($B$1442=0,J1447,0)</f>
        <v>0</v>
      </c>
      <c r="P1447" s="156">
        <f t="shared" ref="P1447:AI1447" si="423">IF(OR(($B$1442+YEAR($I$1))=P1444,($B$1440+$B$1442+YEAR($I$1))=P1444,($B$1440*2+$B$1442+YEAR($I$1))=P1444,($B$1440*3+$B$1442+YEAR($I$1))=P1444,($B$1440*4+$B$1442+YEAR($I$1))=P1444,($B$1440*5+$B$1442+YEAR($I$1))=P1444),$G$1447*$I$1447,0)</f>
        <v>0</v>
      </c>
      <c r="Q1447" s="156">
        <f t="shared" si="423"/>
        <v>0</v>
      </c>
      <c r="R1447" s="156">
        <f t="shared" si="423"/>
        <v>0</v>
      </c>
      <c r="S1447" s="156">
        <f t="shared" si="423"/>
        <v>0</v>
      </c>
      <c r="T1447" s="156">
        <f t="shared" si="423"/>
        <v>0</v>
      </c>
      <c r="U1447" s="156">
        <f t="shared" si="423"/>
        <v>0</v>
      </c>
      <c r="V1447" s="156">
        <f t="shared" si="423"/>
        <v>0</v>
      </c>
      <c r="W1447" s="156">
        <f t="shared" si="423"/>
        <v>0</v>
      </c>
      <c r="X1447" s="156">
        <f t="shared" si="423"/>
        <v>0</v>
      </c>
      <c r="Y1447" s="156">
        <f t="shared" si="423"/>
        <v>0</v>
      </c>
      <c r="Z1447" s="156">
        <f t="shared" si="423"/>
        <v>0</v>
      </c>
      <c r="AA1447" s="156">
        <f t="shared" si="423"/>
        <v>0</v>
      </c>
      <c r="AB1447" s="156">
        <f t="shared" si="423"/>
        <v>0</v>
      </c>
      <c r="AC1447" s="156">
        <f t="shared" si="423"/>
        <v>0</v>
      </c>
      <c r="AD1447" s="156">
        <f t="shared" si="423"/>
        <v>0</v>
      </c>
      <c r="AE1447" s="156">
        <f t="shared" si="423"/>
        <v>0</v>
      </c>
      <c r="AF1447" s="156">
        <f t="shared" si="423"/>
        <v>0</v>
      </c>
      <c r="AG1447" s="156">
        <f t="shared" si="423"/>
        <v>0</v>
      </c>
      <c r="AH1447" s="156">
        <f t="shared" si="423"/>
        <v>0</v>
      </c>
      <c r="AI1447" s="156">
        <f t="shared" si="423"/>
        <v>0</v>
      </c>
      <c r="AJ1447" s="156">
        <f>SUM(P1447:AI1447)</f>
        <v>0</v>
      </c>
      <c r="AK1447" s="183">
        <f>IF((AJ1447-AJ1446)&lt;0,0,(AJ1447-AJ1446))</f>
        <v>0</v>
      </c>
      <c r="AL1447" s="183"/>
      <c r="AM1447" s="183"/>
      <c r="AN1447" s="183"/>
      <c r="AO1447" s="183"/>
    </row>
    <row r="1448" spans="1:41" ht="13.15" customHeight="1" thickBot="1"/>
    <row r="1449" spans="1:41" ht="14.45" thickBot="1">
      <c r="A1449" s="640" t="s">
        <v>563</v>
      </c>
      <c r="B1449" s="641"/>
      <c r="C1449" s="641"/>
      <c r="D1449" s="641"/>
      <c r="E1449" s="641"/>
      <c r="F1449" s="641"/>
      <c r="G1449" s="641"/>
      <c r="H1449" s="641"/>
      <c r="I1449" s="641"/>
      <c r="J1449" s="641"/>
      <c r="K1449" s="641"/>
      <c r="L1449" s="641"/>
      <c r="M1449" s="641"/>
      <c r="N1449" s="642"/>
    </row>
    <row r="1450" spans="1:41" ht="15">
      <c r="A1450" s="164" t="s">
        <v>351</v>
      </c>
      <c r="B1450" s="450">
        <v>15</v>
      </c>
      <c r="C1450" s="165"/>
      <c r="D1450" s="662" t="s">
        <v>272</v>
      </c>
      <c r="E1450" s="663"/>
      <c r="F1450" s="649"/>
      <c r="G1450" s="650"/>
      <c r="H1450" s="650"/>
      <c r="I1450" s="650"/>
      <c r="J1450" s="650"/>
      <c r="K1450" s="650"/>
      <c r="L1450" s="650"/>
      <c r="M1450" s="650"/>
      <c r="N1450" s="651"/>
    </row>
    <row r="1451" spans="1:41" ht="15.6" thickBot="1">
      <c r="A1451" s="163" t="s">
        <v>353</v>
      </c>
      <c r="B1451" s="451">
        <v>2005</v>
      </c>
      <c r="C1451" s="162"/>
      <c r="D1451" s="664"/>
      <c r="E1451" s="665"/>
      <c r="F1451" s="652"/>
      <c r="G1451" s="653"/>
      <c r="H1451" s="653"/>
      <c r="I1451" s="653"/>
      <c r="J1451" s="653"/>
      <c r="K1451" s="653"/>
      <c r="L1451" s="653"/>
      <c r="M1451" s="653"/>
      <c r="N1451" s="654"/>
    </row>
    <row r="1452" spans="1:41" ht="15.6" thickBot="1">
      <c r="A1452" s="171" t="s">
        <v>355</v>
      </c>
      <c r="B1452" s="172">
        <f>IF(B1450-((YEAR(I1))-B1451)&gt;0,(B1450-((YEAR(I1))-B1451)),0)</f>
        <v>10</v>
      </c>
      <c r="C1452" s="173"/>
      <c r="D1452" s="666"/>
      <c r="E1452" s="667"/>
      <c r="F1452" s="643"/>
      <c r="G1452" s="644"/>
      <c r="H1452" s="644"/>
      <c r="I1452" s="644"/>
      <c r="J1452" s="644"/>
      <c r="K1452" s="644"/>
      <c r="L1452" s="644"/>
      <c r="M1452" s="644"/>
      <c r="N1452" s="645"/>
      <c r="O1452" s="640" t="str">
        <f>A1449</f>
        <v>Security/Fire Alarm</v>
      </c>
      <c r="P1452" s="641"/>
      <c r="Q1452" s="641"/>
      <c r="R1452" s="641"/>
      <c r="S1452" s="641"/>
      <c r="T1452" s="641"/>
      <c r="U1452" s="641"/>
      <c r="V1452" s="641"/>
      <c r="W1452" s="641"/>
      <c r="X1452" s="641"/>
      <c r="Y1452" s="642"/>
      <c r="Z1452" s="640" t="str">
        <f>A1449</f>
        <v>Security/Fire Alarm</v>
      </c>
      <c r="AA1452" s="641"/>
      <c r="AB1452" s="641"/>
      <c r="AC1452" s="641"/>
      <c r="AD1452" s="641"/>
      <c r="AE1452" s="641"/>
      <c r="AF1452" s="641"/>
      <c r="AG1452" s="641"/>
      <c r="AH1452" s="641"/>
      <c r="AI1452" s="641"/>
      <c r="AJ1452" s="642"/>
    </row>
    <row r="1453" spans="1:41">
      <c r="A1453" s="646" t="s">
        <v>357</v>
      </c>
      <c r="B1453" s="647"/>
      <c r="C1453" s="647"/>
      <c r="D1453" s="636"/>
      <c r="E1453" s="636"/>
      <c r="F1453" s="636"/>
      <c r="G1453" s="636" t="s">
        <v>358</v>
      </c>
      <c r="H1453" s="636" t="s">
        <v>359</v>
      </c>
      <c r="I1453" s="636" t="s">
        <v>360</v>
      </c>
      <c r="J1453" s="636" t="s">
        <v>361</v>
      </c>
      <c r="K1453" s="636" t="s">
        <v>362</v>
      </c>
      <c r="L1453" s="636" t="s">
        <v>363</v>
      </c>
      <c r="M1453" s="636" t="s">
        <v>364</v>
      </c>
      <c r="N1453" s="638" t="s">
        <v>365</v>
      </c>
      <c r="O1453" s="672" t="s">
        <v>366</v>
      </c>
      <c r="P1453" s="167" t="s">
        <v>367</v>
      </c>
      <c r="Q1453" s="167" t="s">
        <v>368</v>
      </c>
      <c r="R1453" s="167" t="s">
        <v>369</v>
      </c>
      <c r="S1453" s="167" t="s">
        <v>370</v>
      </c>
      <c r="T1453" s="167" t="s">
        <v>371</v>
      </c>
      <c r="U1453" s="167" t="s">
        <v>372</v>
      </c>
      <c r="V1453" s="167" t="s">
        <v>373</v>
      </c>
      <c r="W1453" s="167" t="s">
        <v>374</v>
      </c>
      <c r="X1453" s="167" t="s">
        <v>375</v>
      </c>
      <c r="Y1453" s="168" t="s">
        <v>376</v>
      </c>
      <c r="Z1453" s="178" t="s">
        <v>377</v>
      </c>
      <c r="AA1453" s="179" t="s">
        <v>378</v>
      </c>
      <c r="AB1453" s="179" t="s">
        <v>379</v>
      </c>
      <c r="AC1453" s="179" t="s">
        <v>380</v>
      </c>
      <c r="AD1453" s="179" t="s">
        <v>381</v>
      </c>
      <c r="AE1453" s="179" t="s">
        <v>382</v>
      </c>
      <c r="AF1453" s="179" t="s">
        <v>383</v>
      </c>
      <c r="AG1453" s="179" t="s">
        <v>384</v>
      </c>
      <c r="AH1453" s="179" t="s">
        <v>385</v>
      </c>
      <c r="AI1453" s="180" t="s">
        <v>386</v>
      </c>
      <c r="AJ1453" s="674" t="s">
        <v>387</v>
      </c>
    </row>
    <row r="1454" spans="1:41">
      <c r="A1454" s="648"/>
      <c r="B1454" s="637"/>
      <c r="C1454" s="637"/>
      <c r="D1454" s="637"/>
      <c r="E1454" s="637"/>
      <c r="F1454" s="637"/>
      <c r="G1454" s="637"/>
      <c r="H1454" s="637"/>
      <c r="I1454" s="637"/>
      <c r="J1454" s="637"/>
      <c r="K1454" s="637"/>
      <c r="L1454" s="637"/>
      <c r="M1454" s="637"/>
      <c r="N1454" s="639"/>
      <c r="O1454" s="673"/>
      <c r="P1454" s="166">
        <f>YEAR($I$1)+1</f>
        <v>2011</v>
      </c>
      <c r="Q1454" s="166">
        <f>YEAR($I$1)+2</f>
        <v>2012</v>
      </c>
      <c r="R1454" s="166">
        <f>YEAR($I$1)+3</f>
        <v>2013</v>
      </c>
      <c r="S1454" s="166">
        <f>YEAR($I$1)+4</f>
        <v>2014</v>
      </c>
      <c r="T1454" s="166">
        <f>YEAR($I$1)+5</f>
        <v>2015</v>
      </c>
      <c r="U1454" s="166">
        <f>YEAR($I$1)+6</f>
        <v>2016</v>
      </c>
      <c r="V1454" s="166">
        <f>YEAR($I$1)+7</f>
        <v>2017</v>
      </c>
      <c r="W1454" s="166">
        <f>YEAR($I$1)+8</f>
        <v>2018</v>
      </c>
      <c r="X1454" s="166">
        <f>YEAR($I$1)+9</f>
        <v>2019</v>
      </c>
      <c r="Y1454" s="169">
        <f>YEAR($I$1)+10</f>
        <v>2020</v>
      </c>
      <c r="Z1454" s="174">
        <f>YEAR($I$1)+11</f>
        <v>2021</v>
      </c>
      <c r="AA1454" s="166">
        <f>YEAR($I$1)+12</f>
        <v>2022</v>
      </c>
      <c r="AB1454" s="166">
        <f>YEAR($I$1)+13</f>
        <v>2023</v>
      </c>
      <c r="AC1454" s="166">
        <f>YEAR($I$1)+14</f>
        <v>2024</v>
      </c>
      <c r="AD1454" s="166">
        <f>YEAR($I$1)+15</f>
        <v>2025</v>
      </c>
      <c r="AE1454" s="166">
        <f>YEAR($I$1)+16</f>
        <v>2026</v>
      </c>
      <c r="AF1454" s="166">
        <f>YEAR($I$1)+17</f>
        <v>2027</v>
      </c>
      <c r="AG1454" s="166">
        <f>YEAR($I$1)+18</f>
        <v>2028</v>
      </c>
      <c r="AH1454" s="166">
        <f>YEAR($I$1)+19</f>
        <v>2029</v>
      </c>
      <c r="AI1454" s="175">
        <f>YEAR($I$1)+20</f>
        <v>2030</v>
      </c>
      <c r="AJ1454" s="675"/>
    </row>
    <row r="1455" spans="1:41" hidden="1">
      <c r="A1455" s="623" t="str">
        <f>"Existing "&amp;A1449</f>
        <v>Existing Security/Fire Alarm</v>
      </c>
      <c r="B1455" s="624"/>
      <c r="C1455" s="624"/>
      <c r="D1455" s="624"/>
      <c r="E1455" s="624"/>
      <c r="F1455" s="624"/>
      <c r="G1455" s="170"/>
      <c r="H1455" s="154"/>
      <c r="I1455" s="155">
        <v>0</v>
      </c>
      <c r="J1455" s="156">
        <f>G1455*I1455</f>
        <v>0</v>
      </c>
      <c r="K1455" s="625" t="s">
        <v>390</v>
      </c>
      <c r="L1455" s="626"/>
      <c r="M1455" s="659" t="str">
        <f>IF(OR(ISERROR(B1451+B1450*(1-(Controls!$B$28))),(B1451+B1450*(1-(Controls!$B$28)))=0),"",IF((B1451+B1450*(1-(Controls!$B$28)))&lt;=StartInput!$F$25,"Replace","Evaluate"))</f>
        <v>Evaluate</v>
      </c>
      <c r="N1455" s="631" t="s">
        <v>205</v>
      </c>
      <c r="O1455" s="159">
        <f>IF($B$1452=0,J1455,0)</f>
        <v>0</v>
      </c>
      <c r="P1455" s="156">
        <f t="shared" ref="P1455:AI1455" si="424">IF(OR(($B$1452+YEAR($I$1))=P1454,($B$1450+$B$1452+YEAR($I$1))=P1454,($B$1450*2+$B$1452+YEAR($I$1))=P1454,($B$1450*3+$B$1452+YEAR($I$1))=P1454,($B$1450*4+$B$1452+YEAR($I$1))=P1454,($B$1450*5+$B$1452+YEAR($I$1))=P1454),$G$1455*$I$1455,0)</f>
        <v>0</v>
      </c>
      <c r="Q1455" s="156">
        <f t="shared" si="424"/>
        <v>0</v>
      </c>
      <c r="R1455" s="156">
        <f t="shared" si="424"/>
        <v>0</v>
      </c>
      <c r="S1455" s="156">
        <f t="shared" si="424"/>
        <v>0</v>
      </c>
      <c r="T1455" s="156">
        <f t="shared" si="424"/>
        <v>0</v>
      </c>
      <c r="U1455" s="156">
        <f t="shared" si="424"/>
        <v>0</v>
      </c>
      <c r="V1455" s="156">
        <f t="shared" si="424"/>
        <v>0</v>
      </c>
      <c r="W1455" s="156">
        <f t="shared" si="424"/>
        <v>0</v>
      </c>
      <c r="X1455" s="156">
        <f t="shared" si="424"/>
        <v>0</v>
      </c>
      <c r="Y1455" s="156">
        <f t="shared" si="424"/>
        <v>0</v>
      </c>
      <c r="Z1455" s="156">
        <f t="shared" si="424"/>
        <v>0</v>
      </c>
      <c r="AA1455" s="156">
        <f t="shared" si="424"/>
        <v>0</v>
      </c>
      <c r="AB1455" s="156">
        <f t="shared" si="424"/>
        <v>0</v>
      </c>
      <c r="AC1455" s="156">
        <f t="shared" si="424"/>
        <v>0</v>
      </c>
      <c r="AD1455" s="156">
        <f t="shared" si="424"/>
        <v>0</v>
      </c>
      <c r="AE1455" s="156">
        <f t="shared" si="424"/>
        <v>0</v>
      </c>
      <c r="AF1455" s="156">
        <f t="shared" si="424"/>
        <v>0</v>
      </c>
      <c r="AG1455" s="156">
        <f t="shared" si="424"/>
        <v>0</v>
      </c>
      <c r="AH1455" s="156">
        <f t="shared" si="424"/>
        <v>0</v>
      </c>
      <c r="AI1455" s="156">
        <f t="shared" si="424"/>
        <v>0</v>
      </c>
      <c r="AJ1455" s="156">
        <f>SUM(P1455:AI1455)</f>
        <v>0</v>
      </c>
    </row>
    <row r="1456" spans="1:41">
      <c r="A1456" s="623" t="str">
        <f>"Standard "&amp;A1449</f>
        <v>Standard Security/Fire Alarm</v>
      </c>
      <c r="B1456" s="624"/>
      <c r="C1456" s="624"/>
      <c r="D1456" s="624"/>
      <c r="E1456" s="624"/>
      <c r="F1456" s="624"/>
      <c r="G1456" s="452">
        <v>0</v>
      </c>
      <c r="H1456" s="459"/>
      <c r="I1456" s="454">
        <v>0</v>
      </c>
      <c r="J1456" s="156">
        <f>G1456*I1456</f>
        <v>0</v>
      </c>
      <c r="K1456" s="627"/>
      <c r="L1456" s="628"/>
      <c r="M1456" s="660"/>
      <c r="N1456" s="632"/>
      <c r="O1456" s="159">
        <f>IF($B$1452=0,J1456,0)</f>
        <v>0</v>
      </c>
      <c r="P1456" s="156">
        <f t="shared" ref="P1456:AI1456" si="425">IF(OR(($B$1452+YEAR($I$1))=P1454,($B$1450+$B$1452+YEAR($I$1))=P1454,($B$1450*2+$B$1452+YEAR($I$1))=P1454,($B$1450*3+$B$1452+YEAR($I$1))=P1454,($B$1450*4+$B$1452+YEAR($I$1))=P1454,($B$1450*5+$B$1452+YEAR($I$1))=P1454),$G$1456*$I$1456,0)</f>
        <v>0</v>
      </c>
      <c r="Q1456" s="156">
        <f t="shared" si="425"/>
        <v>0</v>
      </c>
      <c r="R1456" s="156">
        <f t="shared" si="425"/>
        <v>0</v>
      </c>
      <c r="S1456" s="156">
        <f t="shared" si="425"/>
        <v>0</v>
      </c>
      <c r="T1456" s="156">
        <f t="shared" si="425"/>
        <v>0</v>
      </c>
      <c r="U1456" s="156">
        <f t="shared" si="425"/>
        <v>0</v>
      </c>
      <c r="V1456" s="156">
        <f t="shared" si="425"/>
        <v>0</v>
      </c>
      <c r="W1456" s="156">
        <f t="shared" si="425"/>
        <v>0</v>
      </c>
      <c r="X1456" s="156">
        <f t="shared" si="425"/>
        <v>0</v>
      </c>
      <c r="Y1456" s="156">
        <f t="shared" si="425"/>
        <v>0</v>
      </c>
      <c r="Z1456" s="156">
        <f t="shared" si="425"/>
        <v>0</v>
      </c>
      <c r="AA1456" s="156">
        <f t="shared" si="425"/>
        <v>0</v>
      </c>
      <c r="AB1456" s="156">
        <f t="shared" si="425"/>
        <v>0</v>
      </c>
      <c r="AC1456" s="156">
        <f t="shared" si="425"/>
        <v>0</v>
      </c>
      <c r="AD1456" s="156">
        <f t="shared" si="425"/>
        <v>0</v>
      </c>
      <c r="AE1456" s="156">
        <f t="shared" si="425"/>
        <v>0</v>
      </c>
      <c r="AF1456" s="156">
        <f t="shared" si="425"/>
        <v>0</v>
      </c>
      <c r="AG1456" s="156">
        <f t="shared" si="425"/>
        <v>0</v>
      </c>
      <c r="AH1456" s="156">
        <f t="shared" si="425"/>
        <v>0</v>
      </c>
      <c r="AI1456" s="156">
        <f t="shared" si="425"/>
        <v>0</v>
      </c>
      <c r="AJ1456" s="156">
        <f>SUM(P1456:AI1456)</f>
        <v>0</v>
      </c>
      <c r="AK1456" s="148" t="s">
        <v>391</v>
      </c>
    </row>
    <row r="1457" spans="1:41" ht="14.45" thickBot="1">
      <c r="A1457" s="634" t="str">
        <f>"Green Replacement "&amp;A1449</f>
        <v>Green Replacement Security/Fire Alarm</v>
      </c>
      <c r="B1457" s="635"/>
      <c r="C1457" s="635"/>
      <c r="D1457" s="635"/>
      <c r="E1457" s="635"/>
      <c r="F1457" s="635"/>
      <c r="G1457" s="202">
        <f>G1456</f>
        <v>0</v>
      </c>
      <c r="H1457" s="204">
        <f>H1456</f>
        <v>0</v>
      </c>
      <c r="I1457" s="455">
        <v>0</v>
      </c>
      <c r="J1457" s="161">
        <f>G1457*I1457</f>
        <v>0</v>
      </c>
      <c r="K1457" s="629"/>
      <c r="L1457" s="630"/>
      <c r="M1457" s="661"/>
      <c r="N1457" s="633"/>
      <c r="O1457" s="159">
        <f>IF($B$1452=0,J1457,0)</f>
        <v>0</v>
      </c>
      <c r="P1457" s="156">
        <f t="shared" ref="P1457:AI1457" si="426">IF(OR(($B$1452+YEAR($I$1))=P1454,($B$1450+$B$1452+YEAR($I$1))=P1454,($B$1450*2+$B$1452+YEAR($I$1))=P1454,($B$1450*3+$B$1452+YEAR($I$1))=P1454,($B$1450*4+$B$1452+YEAR($I$1))=P1454,($B$1450*5+$B$1452+YEAR($I$1))=P1454),$G$1457*$I$1457,0)</f>
        <v>0</v>
      </c>
      <c r="Q1457" s="156">
        <f t="shared" si="426"/>
        <v>0</v>
      </c>
      <c r="R1457" s="156">
        <f t="shared" si="426"/>
        <v>0</v>
      </c>
      <c r="S1457" s="156">
        <f t="shared" si="426"/>
        <v>0</v>
      </c>
      <c r="T1457" s="156">
        <f t="shared" si="426"/>
        <v>0</v>
      </c>
      <c r="U1457" s="156">
        <f t="shared" si="426"/>
        <v>0</v>
      </c>
      <c r="V1457" s="156">
        <f t="shared" si="426"/>
        <v>0</v>
      </c>
      <c r="W1457" s="156">
        <f t="shared" si="426"/>
        <v>0</v>
      </c>
      <c r="X1457" s="156">
        <f t="shared" si="426"/>
        <v>0</v>
      </c>
      <c r="Y1457" s="156">
        <f t="shared" si="426"/>
        <v>0</v>
      </c>
      <c r="Z1457" s="156">
        <f t="shared" si="426"/>
        <v>0</v>
      </c>
      <c r="AA1457" s="156">
        <f t="shared" si="426"/>
        <v>0</v>
      </c>
      <c r="AB1457" s="156">
        <f t="shared" si="426"/>
        <v>0</v>
      </c>
      <c r="AC1457" s="156">
        <f t="shared" si="426"/>
        <v>0</v>
      </c>
      <c r="AD1457" s="156">
        <f t="shared" si="426"/>
        <v>0</v>
      </c>
      <c r="AE1457" s="156">
        <f t="shared" si="426"/>
        <v>0</v>
      </c>
      <c r="AF1457" s="156">
        <f t="shared" si="426"/>
        <v>0</v>
      </c>
      <c r="AG1457" s="156">
        <f t="shared" si="426"/>
        <v>0</v>
      </c>
      <c r="AH1457" s="156">
        <f t="shared" si="426"/>
        <v>0</v>
      </c>
      <c r="AI1457" s="156">
        <f t="shared" si="426"/>
        <v>0</v>
      </c>
      <c r="AJ1457" s="156">
        <f>SUM(P1457:AI1457)</f>
        <v>0</v>
      </c>
      <c r="AK1457" s="183">
        <f>IF((AJ1457-AJ1456)&lt;0,0,(AJ1457-AJ1456))</f>
        <v>0</v>
      </c>
      <c r="AL1457" s="183"/>
      <c r="AM1457" s="183"/>
      <c r="AN1457" s="183"/>
      <c r="AO1457" s="183"/>
    </row>
    <row r="1458" spans="1:41" ht="13.15" customHeight="1" thickBot="1"/>
    <row r="1459" spans="1:41" ht="14.45" thickBot="1">
      <c r="A1459" s="640" t="s">
        <v>564</v>
      </c>
      <c r="B1459" s="641"/>
      <c r="C1459" s="641"/>
      <c r="D1459" s="641"/>
      <c r="E1459" s="641"/>
      <c r="F1459" s="641"/>
      <c r="G1459" s="641"/>
      <c r="H1459" s="641"/>
      <c r="I1459" s="641"/>
      <c r="J1459" s="641"/>
      <c r="K1459" s="641"/>
      <c r="L1459" s="641"/>
      <c r="M1459" s="641"/>
      <c r="N1459" s="642"/>
    </row>
    <row r="1460" spans="1:41" ht="15">
      <c r="A1460" s="164" t="s">
        <v>351</v>
      </c>
      <c r="B1460" s="450">
        <v>16</v>
      </c>
      <c r="C1460" s="165"/>
      <c r="D1460" s="662" t="s">
        <v>272</v>
      </c>
      <c r="E1460" s="663"/>
      <c r="F1460" s="649"/>
      <c r="G1460" s="650"/>
      <c r="H1460" s="650"/>
      <c r="I1460" s="650"/>
      <c r="J1460" s="650"/>
      <c r="K1460" s="650"/>
      <c r="L1460" s="650"/>
      <c r="M1460" s="650"/>
      <c r="N1460" s="651"/>
    </row>
    <row r="1461" spans="1:41" ht="15.6" thickBot="1">
      <c r="A1461" s="163" t="s">
        <v>353</v>
      </c>
      <c r="B1461" s="451">
        <v>2005</v>
      </c>
      <c r="C1461" s="162"/>
      <c r="D1461" s="664"/>
      <c r="E1461" s="665"/>
      <c r="F1461" s="652"/>
      <c r="G1461" s="653"/>
      <c r="H1461" s="653"/>
      <c r="I1461" s="653"/>
      <c r="J1461" s="653"/>
      <c r="K1461" s="653"/>
      <c r="L1461" s="653"/>
      <c r="M1461" s="653"/>
      <c r="N1461" s="654"/>
    </row>
    <row r="1462" spans="1:41" ht="15.6" thickBot="1">
      <c r="A1462" s="171" t="s">
        <v>355</v>
      </c>
      <c r="B1462" s="172">
        <f>IF(B1460-((YEAR(I1))-B1461)&gt;0,(B1460-((YEAR(I1))-B1461)),0)</f>
        <v>11</v>
      </c>
      <c r="C1462" s="173"/>
      <c r="D1462" s="666"/>
      <c r="E1462" s="667"/>
      <c r="F1462" s="643"/>
      <c r="G1462" s="644"/>
      <c r="H1462" s="644"/>
      <c r="I1462" s="644"/>
      <c r="J1462" s="644"/>
      <c r="K1462" s="644"/>
      <c r="L1462" s="644"/>
      <c r="M1462" s="644"/>
      <c r="N1462" s="645"/>
      <c r="O1462" s="640" t="str">
        <f>A1459</f>
        <v>Fire Supression System</v>
      </c>
      <c r="P1462" s="641"/>
      <c r="Q1462" s="641"/>
      <c r="R1462" s="641"/>
      <c r="S1462" s="641"/>
      <c r="T1462" s="641"/>
      <c r="U1462" s="641"/>
      <c r="V1462" s="641"/>
      <c r="W1462" s="641"/>
      <c r="X1462" s="641"/>
      <c r="Y1462" s="642"/>
      <c r="Z1462" s="640" t="str">
        <f>A1459</f>
        <v>Fire Supression System</v>
      </c>
      <c r="AA1462" s="641"/>
      <c r="AB1462" s="641"/>
      <c r="AC1462" s="641"/>
      <c r="AD1462" s="641"/>
      <c r="AE1462" s="641"/>
      <c r="AF1462" s="641"/>
      <c r="AG1462" s="641"/>
      <c r="AH1462" s="641"/>
      <c r="AI1462" s="641"/>
      <c r="AJ1462" s="642"/>
    </row>
    <row r="1463" spans="1:41">
      <c r="A1463" s="646" t="s">
        <v>357</v>
      </c>
      <c r="B1463" s="647"/>
      <c r="C1463" s="647"/>
      <c r="D1463" s="636"/>
      <c r="E1463" s="636"/>
      <c r="F1463" s="636"/>
      <c r="G1463" s="636" t="s">
        <v>358</v>
      </c>
      <c r="H1463" s="636" t="s">
        <v>359</v>
      </c>
      <c r="I1463" s="636" t="s">
        <v>360</v>
      </c>
      <c r="J1463" s="636" t="s">
        <v>361</v>
      </c>
      <c r="K1463" s="636" t="s">
        <v>362</v>
      </c>
      <c r="L1463" s="636" t="s">
        <v>363</v>
      </c>
      <c r="M1463" s="636" t="s">
        <v>364</v>
      </c>
      <c r="N1463" s="638" t="s">
        <v>365</v>
      </c>
      <c r="O1463" s="672" t="s">
        <v>366</v>
      </c>
      <c r="P1463" s="167" t="s">
        <v>367</v>
      </c>
      <c r="Q1463" s="167" t="s">
        <v>368</v>
      </c>
      <c r="R1463" s="167" t="s">
        <v>369</v>
      </c>
      <c r="S1463" s="167" t="s">
        <v>370</v>
      </c>
      <c r="T1463" s="167" t="s">
        <v>371</v>
      </c>
      <c r="U1463" s="167" t="s">
        <v>372</v>
      </c>
      <c r="V1463" s="167" t="s">
        <v>373</v>
      </c>
      <c r="W1463" s="167" t="s">
        <v>374</v>
      </c>
      <c r="X1463" s="167" t="s">
        <v>375</v>
      </c>
      <c r="Y1463" s="168" t="s">
        <v>376</v>
      </c>
      <c r="Z1463" s="178" t="s">
        <v>377</v>
      </c>
      <c r="AA1463" s="179" t="s">
        <v>378</v>
      </c>
      <c r="AB1463" s="179" t="s">
        <v>379</v>
      </c>
      <c r="AC1463" s="179" t="s">
        <v>380</v>
      </c>
      <c r="AD1463" s="179" t="s">
        <v>381</v>
      </c>
      <c r="AE1463" s="179" t="s">
        <v>382</v>
      </c>
      <c r="AF1463" s="179" t="s">
        <v>383</v>
      </c>
      <c r="AG1463" s="179" t="s">
        <v>384</v>
      </c>
      <c r="AH1463" s="179" t="s">
        <v>385</v>
      </c>
      <c r="AI1463" s="180" t="s">
        <v>386</v>
      </c>
      <c r="AJ1463" s="674" t="s">
        <v>387</v>
      </c>
    </row>
    <row r="1464" spans="1:41">
      <c r="A1464" s="648"/>
      <c r="B1464" s="637"/>
      <c r="C1464" s="637"/>
      <c r="D1464" s="637"/>
      <c r="E1464" s="637"/>
      <c r="F1464" s="637"/>
      <c r="G1464" s="637"/>
      <c r="H1464" s="637"/>
      <c r="I1464" s="637"/>
      <c r="J1464" s="637"/>
      <c r="K1464" s="637"/>
      <c r="L1464" s="637"/>
      <c r="M1464" s="637"/>
      <c r="N1464" s="639"/>
      <c r="O1464" s="673"/>
      <c r="P1464" s="166">
        <f>YEAR($I$1)+1</f>
        <v>2011</v>
      </c>
      <c r="Q1464" s="166">
        <f>YEAR($I$1)+2</f>
        <v>2012</v>
      </c>
      <c r="R1464" s="166">
        <f>YEAR($I$1)+3</f>
        <v>2013</v>
      </c>
      <c r="S1464" s="166">
        <f>YEAR($I$1)+4</f>
        <v>2014</v>
      </c>
      <c r="T1464" s="166">
        <f>YEAR($I$1)+5</f>
        <v>2015</v>
      </c>
      <c r="U1464" s="166">
        <f>YEAR($I$1)+6</f>
        <v>2016</v>
      </c>
      <c r="V1464" s="166">
        <f>YEAR($I$1)+7</f>
        <v>2017</v>
      </c>
      <c r="W1464" s="166">
        <f>YEAR($I$1)+8</f>
        <v>2018</v>
      </c>
      <c r="X1464" s="166">
        <f>YEAR($I$1)+9</f>
        <v>2019</v>
      </c>
      <c r="Y1464" s="169">
        <f>YEAR($I$1)+10</f>
        <v>2020</v>
      </c>
      <c r="Z1464" s="174">
        <f>YEAR($I$1)+11</f>
        <v>2021</v>
      </c>
      <c r="AA1464" s="166">
        <f>YEAR($I$1)+12</f>
        <v>2022</v>
      </c>
      <c r="AB1464" s="166">
        <f>YEAR($I$1)+13</f>
        <v>2023</v>
      </c>
      <c r="AC1464" s="166">
        <f>YEAR($I$1)+14</f>
        <v>2024</v>
      </c>
      <c r="AD1464" s="166">
        <f>YEAR($I$1)+15</f>
        <v>2025</v>
      </c>
      <c r="AE1464" s="166">
        <f>YEAR($I$1)+16</f>
        <v>2026</v>
      </c>
      <c r="AF1464" s="166">
        <f>YEAR($I$1)+17</f>
        <v>2027</v>
      </c>
      <c r="AG1464" s="166">
        <f>YEAR($I$1)+18</f>
        <v>2028</v>
      </c>
      <c r="AH1464" s="166">
        <f>YEAR($I$1)+19</f>
        <v>2029</v>
      </c>
      <c r="AI1464" s="175">
        <f>YEAR($I$1)+20</f>
        <v>2030</v>
      </c>
      <c r="AJ1464" s="675"/>
    </row>
    <row r="1465" spans="1:41" hidden="1">
      <c r="A1465" s="623" t="str">
        <f>"Existing "&amp;A1459</f>
        <v>Existing Fire Supression System</v>
      </c>
      <c r="B1465" s="624"/>
      <c r="C1465" s="624"/>
      <c r="D1465" s="624"/>
      <c r="E1465" s="624"/>
      <c r="F1465" s="624"/>
      <c r="G1465" s="170"/>
      <c r="H1465" s="154"/>
      <c r="I1465" s="155">
        <v>0</v>
      </c>
      <c r="J1465" s="156">
        <f>G1465*I1465</f>
        <v>0</v>
      </c>
      <c r="K1465" s="625" t="s">
        <v>390</v>
      </c>
      <c r="L1465" s="626"/>
      <c r="M1465" s="659" t="str">
        <f>IF(OR(ISERROR(B1461+B1460*(1-(Controls!$B$28))),(B1461+B1460*(1-(Controls!$B$28)))=0),"",IF((B1461+B1460*(1-(Controls!$B$28)))&lt;=StartInput!$F$25,"Replace","Evaluate"))</f>
        <v>Evaluate</v>
      </c>
      <c r="N1465" s="631" t="s">
        <v>205</v>
      </c>
      <c r="O1465" s="159">
        <f>IF($B$1462=0,J1465,0)</f>
        <v>0</v>
      </c>
      <c r="P1465" s="156">
        <f t="shared" ref="P1465:AI1465" si="427">IF(OR(($B$1462+YEAR($I$1))=P1464,($B$1460+$B$1462+YEAR($I$1))=P1464,($B$1460*2+$B$1462+YEAR($I$1))=P1464,($B$1460*3+$B$1462+YEAR($I$1))=P1464,($B$1460*4+$B$1462+YEAR($I$1))=P1464,($B$1460*5+$B$1462+YEAR($I$1))=P1464),$G$1465*$I$1465,0)</f>
        <v>0</v>
      </c>
      <c r="Q1465" s="156">
        <f t="shared" si="427"/>
        <v>0</v>
      </c>
      <c r="R1465" s="156">
        <f t="shared" si="427"/>
        <v>0</v>
      </c>
      <c r="S1465" s="156">
        <f t="shared" si="427"/>
        <v>0</v>
      </c>
      <c r="T1465" s="156">
        <f t="shared" si="427"/>
        <v>0</v>
      </c>
      <c r="U1465" s="156">
        <f t="shared" si="427"/>
        <v>0</v>
      </c>
      <c r="V1465" s="156">
        <f t="shared" si="427"/>
        <v>0</v>
      </c>
      <c r="W1465" s="156">
        <f t="shared" si="427"/>
        <v>0</v>
      </c>
      <c r="X1465" s="156">
        <f t="shared" si="427"/>
        <v>0</v>
      </c>
      <c r="Y1465" s="156">
        <f t="shared" si="427"/>
        <v>0</v>
      </c>
      <c r="Z1465" s="156">
        <f t="shared" si="427"/>
        <v>0</v>
      </c>
      <c r="AA1465" s="156">
        <f t="shared" si="427"/>
        <v>0</v>
      </c>
      <c r="AB1465" s="156">
        <f t="shared" si="427"/>
        <v>0</v>
      </c>
      <c r="AC1465" s="156">
        <f t="shared" si="427"/>
        <v>0</v>
      </c>
      <c r="AD1465" s="156">
        <f t="shared" si="427"/>
        <v>0</v>
      </c>
      <c r="AE1465" s="156">
        <f t="shared" si="427"/>
        <v>0</v>
      </c>
      <c r="AF1465" s="156">
        <f t="shared" si="427"/>
        <v>0</v>
      </c>
      <c r="AG1465" s="156">
        <f t="shared" si="427"/>
        <v>0</v>
      </c>
      <c r="AH1465" s="156">
        <f t="shared" si="427"/>
        <v>0</v>
      </c>
      <c r="AI1465" s="156">
        <f t="shared" si="427"/>
        <v>0</v>
      </c>
      <c r="AJ1465" s="156">
        <f>SUM(P1465:AI1465)</f>
        <v>0</v>
      </c>
    </row>
    <row r="1466" spans="1:41">
      <c r="A1466" s="623" t="str">
        <f>"Standard "&amp;A1459</f>
        <v>Standard Fire Supression System</v>
      </c>
      <c r="B1466" s="624"/>
      <c r="C1466" s="624"/>
      <c r="D1466" s="624"/>
      <c r="E1466" s="624"/>
      <c r="F1466" s="624"/>
      <c r="G1466" s="452">
        <v>0</v>
      </c>
      <c r="H1466" s="459"/>
      <c r="I1466" s="454">
        <v>0</v>
      </c>
      <c r="J1466" s="156">
        <f>G1466*I1466</f>
        <v>0</v>
      </c>
      <c r="K1466" s="627"/>
      <c r="L1466" s="628"/>
      <c r="M1466" s="660"/>
      <c r="N1466" s="632"/>
      <c r="O1466" s="159">
        <f>IF($B$1462=0,J1466,0)</f>
        <v>0</v>
      </c>
      <c r="P1466" s="156">
        <f t="shared" ref="P1466:AI1466" si="428">IF(OR(($B$1462+YEAR($I$1))=P1464,($B$1460+$B$1462+YEAR($I$1))=P1464,($B$1460*2+$B$1462+YEAR($I$1))=P1464,($B$1460*3+$B$1462+YEAR($I$1))=P1464,($B$1460*4+$B$1462+YEAR($I$1))=P1464,($B$1460*5+$B$1462+YEAR($I$1))=P1464),$G$1466*$I$1466,0)</f>
        <v>0</v>
      </c>
      <c r="Q1466" s="156">
        <f t="shared" si="428"/>
        <v>0</v>
      </c>
      <c r="R1466" s="156">
        <f t="shared" si="428"/>
        <v>0</v>
      </c>
      <c r="S1466" s="156">
        <f t="shared" si="428"/>
        <v>0</v>
      </c>
      <c r="T1466" s="156">
        <f t="shared" si="428"/>
        <v>0</v>
      </c>
      <c r="U1466" s="156">
        <f t="shared" si="428"/>
        <v>0</v>
      </c>
      <c r="V1466" s="156">
        <f t="shared" si="428"/>
        <v>0</v>
      </c>
      <c r="W1466" s="156">
        <f t="shared" si="428"/>
        <v>0</v>
      </c>
      <c r="X1466" s="156">
        <f t="shared" si="428"/>
        <v>0</v>
      </c>
      <c r="Y1466" s="156">
        <f t="shared" si="428"/>
        <v>0</v>
      </c>
      <c r="Z1466" s="156">
        <f t="shared" si="428"/>
        <v>0</v>
      </c>
      <c r="AA1466" s="156">
        <f t="shared" si="428"/>
        <v>0</v>
      </c>
      <c r="AB1466" s="156">
        <f t="shared" si="428"/>
        <v>0</v>
      </c>
      <c r="AC1466" s="156">
        <f t="shared" si="428"/>
        <v>0</v>
      </c>
      <c r="AD1466" s="156">
        <f t="shared" si="428"/>
        <v>0</v>
      </c>
      <c r="AE1466" s="156">
        <f t="shared" si="428"/>
        <v>0</v>
      </c>
      <c r="AF1466" s="156">
        <f t="shared" si="428"/>
        <v>0</v>
      </c>
      <c r="AG1466" s="156">
        <f t="shared" si="428"/>
        <v>0</v>
      </c>
      <c r="AH1466" s="156">
        <f t="shared" si="428"/>
        <v>0</v>
      </c>
      <c r="AI1466" s="156">
        <f t="shared" si="428"/>
        <v>0</v>
      </c>
      <c r="AJ1466" s="156">
        <f>SUM(P1466:AI1466)</f>
        <v>0</v>
      </c>
      <c r="AK1466" s="148" t="s">
        <v>391</v>
      </c>
    </row>
    <row r="1467" spans="1:41" ht="14.45" thickBot="1">
      <c r="A1467" s="634" t="str">
        <f>"Green Replacement "&amp;A1459</f>
        <v>Green Replacement Fire Supression System</v>
      </c>
      <c r="B1467" s="635"/>
      <c r="C1467" s="635"/>
      <c r="D1467" s="635"/>
      <c r="E1467" s="635"/>
      <c r="F1467" s="635"/>
      <c r="G1467" s="202">
        <f>G1466</f>
        <v>0</v>
      </c>
      <c r="H1467" s="204">
        <f>H1466</f>
        <v>0</v>
      </c>
      <c r="I1467" s="455">
        <v>0</v>
      </c>
      <c r="J1467" s="161">
        <f>G1467*I1467</f>
        <v>0</v>
      </c>
      <c r="K1467" s="629"/>
      <c r="L1467" s="630"/>
      <c r="M1467" s="661"/>
      <c r="N1467" s="633"/>
      <c r="O1467" s="159">
        <f>IF($B$1462=0,J1467,0)</f>
        <v>0</v>
      </c>
      <c r="P1467" s="156">
        <f t="shared" ref="P1467:AI1467" si="429">IF(OR(($B$1462+YEAR($I$1))=P1464,($B$1460+$B$1462+YEAR($I$1))=P1464,($B$1460*2+$B$1462+YEAR($I$1))=P1464,($B$1460*3+$B$1462+YEAR($I$1))=P1464,($B$1460*4+$B$1462+YEAR($I$1))=P1464,($B$1460*5+$B$1462+YEAR($I$1))=P1466),$G$1467*$I$1467,0)</f>
        <v>0</v>
      </c>
      <c r="Q1467" s="156">
        <f t="shared" si="429"/>
        <v>0</v>
      </c>
      <c r="R1467" s="156">
        <f t="shared" si="429"/>
        <v>0</v>
      </c>
      <c r="S1467" s="156">
        <f t="shared" si="429"/>
        <v>0</v>
      </c>
      <c r="T1467" s="156">
        <f t="shared" si="429"/>
        <v>0</v>
      </c>
      <c r="U1467" s="156">
        <f t="shared" si="429"/>
        <v>0</v>
      </c>
      <c r="V1467" s="156">
        <f t="shared" si="429"/>
        <v>0</v>
      </c>
      <c r="W1467" s="156">
        <f t="shared" si="429"/>
        <v>0</v>
      </c>
      <c r="X1467" s="156">
        <f t="shared" si="429"/>
        <v>0</v>
      </c>
      <c r="Y1467" s="156">
        <f t="shared" si="429"/>
        <v>0</v>
      </c>
      <c r="Z1467" s="156">
        <f t="shared" si="429"/>
        <v>0</v>
      </c>
      <c r="AA1467" s="156">
        <f t="shared" si="429"/>
        <v>0</v>
      </c>
      <c r="AB1467" s="156">
        <f t="shared" si="429"/>
        <v>0</v>
      </c>
      <c r="AC1467" s="156">
        <f t="shared" si="429"/>
        <v>0</v>
      </c>
      <c r="AD1467" s="156">
        <f t="shared" si="429"/>
        <v>0</v>
      </c>
      <c r="AE1467" s="156">
        <f t="shared" si="429"/>
        <v>0</v>
      </c>
      <c r="AF1467" s="156">
        <f t="shared" si="429"/>
        <v>0</v>
      </c>
      <c r="AG1467" s="156">
        <f t="shared" si="429"/>
        <v>0</v>
      </c>
      <c r="AH1467" s="156">
        <f t="shared" si="429"/>
        <v>0</v>
      </c>
      <c r="AI1467" s="156">
        <f t="shared" si="429"/>
        <v>0</v>
      </c>
      <c r="AJ1467" s="156">
        <f>SUM(P1467:AI1467)</f>
        <v>0</v>
      </c>
      <c r="AK1467" s="183">
        <f>IF((AJ1467-AJ1466)&lt;0,0,(AJ1467-AJ1466))</f>
        <v>0</v>
      </c>
      <c r="AL1467" s="183"/>
      <c r="AM1467" s="183"/>
      <c r="AN1467" s="183"/>
      <c r="AO1467" s="183"/>
    </row>
    <row r="1468" spans="1:41" ht="13.15" customHeight="1" thickBot="1"/>
    <row r="1469" spans="1:41" ht="14.45" thickBot="1">
      <c r="A1469" s="640" t="s">
        <v>565</v>
      </c>
      <c r="B1469" s="641"/>
      <c r="C1469" s="641"/>
      <c r="D1469" s="641"/>
      <c r="E1469" s="641"/>
      <c r="F1469" s="641"/>
      <c r="G1469" s="641"/>
      <c r="H1469" s="641"/>
      <c r="I1469" s="641"/>
      <c r="J1469" s="641"/>
      <c r="K1469" s="641"/>
      <c r="L1469" s="641"/>
      <c r="M1469" s="641"/>
      <c r="N1469" s="642"/>
    </row>
    <row r="1470" spans="1:41" ht="15">
      <c r="A1470" s="164" t="s">
        <v>351</v>
      </c>
      <c r="B1470" s="450">
        <v>17</v>
      </c>
      <c r="C1470" s="165"/>
      <c r="D1470" s="662" t="s">
        <v>272</v>
      </c>
      <c r="E1470" s="663"/>
      <c r="F1470" s="649"/>
      <c r="G1470" s="650"/>
      <c r="H1470" s="650"/>
      <c r="I1470" s="650"/>
      <c r="J1470" s="650"/>
      <c r="K1470" s="650"/>
      <c r="L1470" s="650"/>
      <c r="M1470" s="650"/>
      <c r="N1470" s="651"/>
    </row>
    <row r="1471" spans="1:41" ht="15.6" thickBot="1">
      <c r="A1471" s="163" t="s">
        <v>353</v>
      </c>
      <c r="B1471" s="451">
        <v>2005</v>
      </c>
      <c r="C1471" s="162"/>
      <c r="D1471" s="664"/>
      <c r="E1471" s="665"/>
      <c r="F1471" s="652"/>
      <c r="G1471" s="653"/>
      <c r="H1471" s="653"/>
      <c r="I1471" s="653"/>
      <c r="J1471" s="653"/>
      <c r="K1471" s="653"/>
      <c r="L1471" s="653"/>
      <c r="M1471" s="653"/>
      <c r="N1471" s="654"/>
    </row>
    <row r="1472" spans="1:41" ht="15.6" thickBot="1">
      <c r="A1472" s="171" t="s">
        <v>355</v>
      </c>
      <c r="B1472" s="172">
        <f>IF(B1470-((YEAR(I1))-B1471)&gt;0,(B1470-((YEAR(I1))-B1471)),0)</f>
        <v>12</v>
      </c>
      <c r="C1472" s="173"/>
      <c r="D1472" s="666"/>
      <c r="E1472" s="667"/>
      <c r="F1472" s="643"/>
      <c r="G1472" s="644"/>
      <c r="H1472" s="644"/>
      <c r="I1472" s="644"/>
      <c r="J1472" s="644"/>
      <c r="K1472" s="644"/>
      <c r="L1472" s="644"/>
      <c r="M1472" s="644"/>
      <c r="N1472" s="645"/>
      <c r="O1472" s="640" t="str">
        <f>A1469</f>
        <v>Generator</v>
      </c>
      <c r="P1472" s="641"/>
      <c r="Q1472" s="641"/>
      <c r="R1472" s="641"/>
      <c r="S1472" s="641"/>
      <c r="T1472" s="641"/>
      <c r="U1472" s="641"/>
      <c r="V1472" s="641"/>
      <c r="W1472" s="641"/>
      <c r="X1472" s="641"/>
      <c r="Y1472" s="642"/>
      <c r="Z1472" s="640" t="str">
        <f>A1469</f>
        <v>Generator</v>
      </c>
      <c r="AA1472" s="641"/>
      <c r="AB1472" s="641"/>
      <c r="AC1472" s="641"/>
      <c r="AD1472" s="641"/>
      <c r="AE1472" s="641"/>
      <c r="AF1472" s="641"/>
      <c r="AG1472" s="641"/>
      <c r="AH1472" s="641"/>
      <c r="AI1472" s="641"/>
      <c r="AJ1472" s="642"/>
    </row>
    <row r="1473" spans="1:41">
      <c r="A1473" s="646" t="s">
        <v>357</v>
      </c>
      <c r="B1473" s="647"/>
      <c r="C1473" s="647"/>
      <c r="D1473" s="636"/>
      <c r="E1473" s="636"/>
      <c r="F1473" s="636"/>
      <c r="G1473" s="636" t="s">
        <v>358</v>
      </c>
      <c r="H1473" s="636" t="s">
        <v>359</v>
      </c>
      <c r="I1473" s="636" t="s">
        <v>360</v>
      </c>
      <c r="J1473" s="636" t="s">
        <v>361</v>
      </c>
      <c r="K1473" s="636" t="s">
        <v>362</v>
      </c>
      <c r="L1473" s="636" t="s">
        <v>363</v>
      </c>
      <c r="M1473" s="636" t="s">
        <v>364</v>
      </c>
      <c r="N1473" s="638" t="s">
        <v>365</v>
      </c>
      <c r="O1473" s="672" t="s">
        <v>366</v>
      </c>
      <c r="P1473" s="167" t="s">
        <v>367</v>
      </c>
      <c r="Q1473" s="167" t="s">
        <v>368</v>
      </c>
      <c r="R1473" s="167" t="s">
        <v>369</v>
      </c>
      <c r="S1473" s="167" t="s">
        <v>370</v>
      </c>
      <c r="T1473" s="167" t="s">
        <v>371</v>
      </c>
      <c r="U1473" s="167" t="s">
        <v>372</v>
      </c>
      <c r="V1473" s="167" t="s">
        <v>373</v>
      </c>
      <c r="W1473" s="167" t="s">
        <v>374</v>
      </c>
      <c r="X1473" s="167" t="s">
        <v>375</v>
      </c>
      <c r="Y1473" s="168" t="s">
        <v>376</v>
      </c>
      <c r="Z1473" s="178" t="s">
        <v>377</v>
      </c>
      <c r="AA1473" s="179" t="s">
        <v>378</v>
      </c>
      <c r="AB1473" s="179" t="s">
        <v>379</v>
      </c>
      <c r="AC1473" s="179" t="s">
        <v>380</v>
      </c>
      <c r="AD1473" s="179" t="s">
        <v>381</v>
      </c>
      <c r="AE1473" s="179" t="s">
        <v>382</v>
      </c>
      <c r="AF1473" s="179" t="s">
        <v>383</v>
      </c>
      <c r="AG1473" s="179" t="s">
        <v>384</v>
      </c>
      <c r="AH1473" s="179" t="s">
        <v>385</v>
      </c>
      <c r="AI1473" s="180" t="s">
        <v>386</v>
      </c>
      <c r="AJ1473" s="674" t="s">
        <v>387</v>
      </c>
    </row>
    <row r="1474" spans="1:41">
      <c r="A1474" s="648"/>
      <c r="B1474" s="637"/>
      <c r="C1474" s="637"/>
      <c r="D1474" s="637"/>
      <c r="E1474" s="637"/>
      <c r="F1474" s="637"/>
      <c r="G1474" s="637"/>
      <c r="H1474" s="637"/>
      <c r="I1474" s="637"/>
      <c r="J1474" s="637"/>
      <c r="K1474" s="637"/>
      <c r="L1474" s="637"/>
      <c r="M1474" s="637"/>
      <c r="N1474" s="639"/>
      <c r="O1474" s="673"/>
      <c r="P1474" s="166">
        <f>YEAR($I$1)+1</f>
        <v>2011</v>
      </c>
      <c r="Q1474" s="166">
        <f>YEAR($I$1)+2</f>
        <v>2012</v>
      </c>
      <c r="R1474" s="166">
        <f>YEAR($I$1)+3</f>
        <v>2013</v>
      </c>
      <c r="S1474" s="166">
        <f>YEAR($I$1)+4</f>
        <v>2014</v>
      </c>
      <c r="T1474" s="166">
        <f>YEAR($I$1)+5</f>
        <v>2015</v>
      </c>
      <c r="U1474" s="166">
        <f>YEAR($I$1)+6</f>
        <v>2016</v>
      </c>
      <c r="V1474" s="166">
        <f>YEAR($I$1)+7</f>
        <v>2017</v>
      </c>
      <c r="W1474" s="166">
        <f>YEAR($I$1)+8</f>
        <v>2018</v>
      </c>
      <c r="X1474" s="166">
        <f>YEAR($I$1)+9</f>
        <v>2019</v>
      </c>
      <c r="Y1474" s="169">
        <f>YEAR($I$1)+10</f>
        <v>2020</v>
      </c>
      <c r="Z1474" s="174">
        <f>YEAR($I$1)+11</f>
        <v>2021</v>
      </c>
      <c r="AA1474" s="166">
        <f>YEAR($I$1)+12</f>
        <v>2022</v>
      </c>
      <c r="AB1474" s="166">
        <f>YEAR($I$1)+13</f>
        <v>2023</v>
      </c>
      <c r="AC1474" s="166">
        <f>YEAR($I$1)+14</f>
        <v>2024</v>
      </c>
      <c r="AD1474" s="166">
        <f>YEAR($I$1)+15</f>
        <v>2025</v>
      </c>
      <c r="AE1474" s="166">
        <f>YEAR($I$1)+16</f>
        <v>2026</v>
      </c>
      <c r="AF1474" s="166">
        <f>YEAR($I$1)+17</f>
        <v>2027</v>
      </c>
      <c r="AG1474" s="166">
        <f>YEAR($I$1)+18</f>
        <v>2028</v>
      </c>
      <c r="AH1474" s="166">
        <f>YEAR($I$1)+19</f>
        <v>2029</v>
      </c>
      <c r="AI1474" s="175">
        <f>YEAR($I$1)+20</f>
        <v>2030</v>
      </c>
      <c r="AJ1474" s="675"/>
    </row>
    <row r="1475" spans="1:41" hidden="1">
      <c r="A1475" s="623" t="str">
        <f>"Existing "&amp;A1469</f>
        <v>Existing Generator</v>
      </c>
      <c r="B1475" s="624"/>
      <c r="C1475" s="624"/>
      <c r="D1475" s="624"/>
      <c r="E1475" s="624"/>
      <c r="F1475" s="624"/>
      <c r="G1475" s="170"/>
      <c r="H1475" s="154"/>
      <c r="I1475" s="155">
        <v>0</v>
      </c>
      <c r="J1475" s="156">
        <f>G1475*I1475</f>
        <v>0</v>
      </c>
      <c r="K1475" s="625" t="s">
        <v>390</v>
      </c>
      <c r="L1475" s="626"/>
      <c r="M1475" s="659" t="str">
        <f>IF(OR(ISERROR(B1471+B1470*(1-(Controls!$B$28))),(B1471+B1470*(1-(Controls!$B$28)))=0),"",IF((B1471+B1470*(1-(Controls!$B$28)))&lt;=StartInput!$F$25,"Replace","Evaluate"))</f>
        <v>Evaluate</v>
      </c>
      <c r="N1475" s="631" t="s">
        <v>205</v>
      </c>
      <c r="O1475" s="159">
        <f>IF($B$1472=0,J1475,0)</f>
        <v>0</v>
      </c>
      <c r="P1475" s="156">
        <f t="shared" ref="P1475:AI1475" si="430">IF(OR(($B$1472+YEAR($I$1))=P1474,($B$1470+$B$1472+YEAR($I$1))=P1474,($B$1470*2+$B$1472+YEAR($I$1))=P1474,($B$1470*3+$B$1472+YEAR($I$1))=P1474,($B$1470*4+$B$1472+YEAR($I$1))=P1474,($B$1470*5+$B$1472+YEAR($I$1))=P1474),$G$1475*$I$1475,0)</f>
        <v>0</v>
      </c>
      <c r="Q1475" s="156">
        <f t="shared" si="430"/>
        <v>0</v>
      </c>
      <c r="R1475" s="156">
        <f t="shared" si="430"/>
        <v>0</v>
      </c>
      <c r="S1475" s="156">
        <f t="shared" si="430"/>
        <v>0</v>
      </c>
      <c r="T1475" s="156">
        <f t="shared" si="430"/>
        <v>0</v>
      </c>
      <c r="U1475" s="156">
        <f t="shared" si="430"/>
        <v>0</v>
      </c>
      <c r="V1475" s="156">
        <f t="shared" si="430"/>
        <v>0</v>
      </c>
      <c r="W1475" s="156">
        <f t="shared" si="430"/>
        <v>0</v>
      </c>
      <c r="X1475" s="156">
        <f t="shared" si="430"/>
        <v>0</v>
      </c>
      <c r="Y1475" s="156">
        <f t="shared" si="430"/>
        <v>0</v>
      </c>
      <c r="Z1475" s="156">
        <f t="shared" si="430"/>
        <v>0</v>
      </c>
      <c r="AA1475" s="156">
        <f t="shared" si="430"/>
        <v>0</v>
      </c>
      <c r="AB1475" s="156">
        <f t="shared" si="430"/>
        <v>0</v>
      </c>
      <c r="AC1475" s="156">
        <f t="shared" si="430"/>
        <v>0</v>
      </c>
      <c r="AD1475" s="156">
        <f t="shared" si="430"/>
        <v>0</v>
      </c>
      <c r="AE1475" s="156">
        <f t="shared" si="430"/>
        <v>0</v>
      </c>
      <c r="AF1475" s="156">
        <f t="shared" si="430"/>
        <v>0</v>
      </c>
      <c r="AG1475" s="156">
        <f t="shared" si="430"/>
        <v>0</v>
      </c>
      <c r="AH1475" s="156">
        <f t="shared" si="430"/>
        <v>0</v>
      </c>
      <c r="AI1475" s="156">
        <f t="shared" si="430"/>
        <v>0</v>
      </c>
      <c r="AJ1475" s="156">
        <f>SUM(P1475:AI1475)</f>
        <v>0</v>
      </c>
    </row>
    <row r="1476" spans="1:41">
      <c r="A1476" s="623" t="str">
        <f>"Standard "&amp;A1469</f>
        <v>Standard Generator</v>
      </c>
      <c r="B1476" s="624"/>
      <c r="C1476" s="624"/>
      <c r="D1476" s="624"/>
      <c r="E1476" s="624"/>
      <c r="F1476" s="624"/>
      <c r="G1476" s="452">
        <v>0</v>
      </c>
      <c r="H1476" s="459"/>
      <c r="I1476" s="454">
        <v>0</v>
      </c>
      <c r="J1476" s="156">
        <f>G1476*I1476</f>
        <v>0</v>
      </c>
      <c r="K1476" s="627"/>
      <c r="L1476" s="628"/>
      <c r="M1476" s="660"/>
      <c r="N1476" s="632"/>
      <c r="O1476" s="159">
        <f>IF($B$1472=0,J1476,0)</f>
        <v>0</v>
      </c>
      <c r="P1476" s="156">
        <f t="shared" ref="P1476:AI1476" si="431">IF(OR(($B$1472+YEAR($I$1))=P1474,($B$1470+$B$1472+YEAR($I$1))=P1474,($B$1470*2+$B$1472+YEAR($I$1))=P1474,($B$1470*3+$B$1472+YEAR($I$1))=P1474,($B$1470*4+$B$1472+YEAR($I$1))=P1474,($B$1470*5+$B$1472+YEAR($I$1))=P1474),$G$1476*$I$1476,0)</f>
        <v>0</v>
      </c>
      <c r="Q1476" s="156">
        <f t="shared" si="431"/>
        <v>0</v>
      </c>
      <c r="R1476" s="156">
        <f t="shared" si="431"/>
        <v>0</v>
      </c>
      <c r="S1476" s="156">
        <f t="shared" si="431"/>
        <v>0</v>
      </c>
      <c r="T1476" s="156">
        <f t="shared" si="431"/>
        <v>0</v>
      </c>
      <c r="U1476" s="156">
        <f t="shared" si="431"/>
        <v>0</v>
      </c>
      <c r="V1476" s="156">
        <f t="shared" si="431"/>
        <v>0</v>
      </c>
      <c r="W1476" s="156">
        <f t="shared" si="431"/>
        <v>0</v>
      </c>
      <c r="X1476" s="156">
        <f t="shared" si="431"/>
        <v>0</v>
      </c>
      <c r="Y1476" s="156">
        <f t="shared" si="431"/>
        <v>0</v>
      </c>
      <c r="Z1476" s="156">
        <f t="shared" si="431"/>
        <v>0</v>
      </c>
      <c r="AA1476" s="156">
        <f t="shared" si="431"/>
        <v>0</v>
      </c>
      <c r="AB1476" s="156">
        <f t="shared" si="431"/>
        <v>0</v>
      </c>
      <c r="AC1476" s="156">
        <f t="shared" si="431"/>
        <v>0</v>
      </c>
      <c r="AD1476" s="156">
        <f t="shared" si="431"/>
        <v>0</v>
      </c>
      <c r="AE1476" s="156">
        <f t="shared" si="431"/>
        <v>0</v>
      </c>
      <c r="AF1476" s="156">
        <f t="shared" si="431"/>
        <v>0</v>
      </c>
      <c r="AG1476" s="156">
        <f t="shared" si="431"/>
        <v>0</v>
      </c>
      <c r="AH1476" s="156">
        <f t="shared" si="431"/>
        <v>0</v>
      </c>
      <c r="AI1476" s="156">
        <f t="shared" si="431"/>
        <v>0</v>
      </c>
      <c r="AJ1476" s="156">
        <f>SUM(P1476:AI1476)</f>
        <v>0</v>
      </c>
      <c r="AK1476" s="148" t="s">
        <v>391</v>
      </c>
    </row>
    <row r="1477" spans="1:41" ht="14.45" thickBot="1">
      <c r="A1477" s="634" t="str">
        <f>"Green Replacement "&amp;A1469</f>
        <v>Green Replacement Generator</v>
      </c>
      <c r="B1477" s="635"/>
      <c r="C1477" s="635"/>
      <c r="D1477" s="635"/>
      <c r="E1477" s="635"/>
      <c r="F1477" s="635"/>
      <c r="G1477" s="202">
        <f>G1476</f>
        <v>0</v>
      </c>
      <c r="H1477" s="204">
        <f>H1476</f>
        <v>0</v>
      </c>
      <c r="I1477" s="455">
        <v>0</v>
      </c>
      <c r="J1477" s="161">
        <f>G1477*I1477</f>
        <v>0</v>
      </c>
      <c r="K1477" s="629"/>
      <c r="L1477" s="630"/>
      <c r="M1477" s="661"/>
      <c r="N1477" s="633"/>
      <c r="O1477" s="159">
        <f>IF($B$1472=0,J1477,0)</f>
        <v>0</v>
      </c>
      <c r="P1477" s="156">
        <f t="shared" ref="P1477:AI1477" si="432">IF(OR(($B$1472+YEAR($I$1))=P1474,($B$1470+$B$1472+YEAR($I$1))=P1474,($B$1470*2+$B$1472+YEAR($I$1))=P1474,($B$1470*3+$B$1472+YEAR($I$1))=P1474,($B$1470*4+$B$1472+YEAR($I$1))=P1474,($B$1470*5+$B$1472+YEAR($I$1))=P1474),$G$1477*$I$1477,0)</f>
        <v>0</v>
      </c>
      <c r="Q1477" s="156">
        <f t="shared" si="432"/>
        <v>0</v>
      </c>
      <c r="R1477" s="156">
        <f t="shared" si="432"/>
        <v>0</v>
      </c>
      <c r="S1477" s="156">
        <f t="shared" si="432"/>
        <v>0</v>
      </c>
      <c r="T1477" s="156">
        <f t="shared" si="432"/>
        <v>0</v>
      </c>
      <c r="U1477" s="156">
        <f t="shared" si="432"/>
        <v>0</v>
      </c>
      <c r="V1477" s="156">
        <f t="shared" si="432"/>
        <v>0</v>
      </c>
      <c r="W1477" s="156">
        <f t="shared" si="432"/>
        <v>0</v>
      </c>
      <c r="X1477" s="156">
        <f t="shared" si="432"/>
        <v>0</v>
      </c>
      <c r="Y1477" s="156">
        <f t="shared" si="432"/>
        <v>0</v>
      </c>
      <c r="Z1477" s="156">
        <f t="shared" si="432"/>
        <v>0</v>
      </c>
      <c r="AA1477" s="156">
        <f t="shared" si="432"/>
        <v>0</v>
      </c>
      <c r="AB1477" s="156">
        <f t="shared" si="432"/>
        <v>0</v>
      </c>
      <c r="AC1477" s="156">
        <f t="shared" si="432"/>
        <v>0</v>
      </c>
      <c r="AD1477" s="156">
        <f t="shared" si="432"/>
        <v>0</v>
      </c>
      <c r="AE1477" s="156">
        <f t="shared" si="432"/>
        <v>0</v>
      </c>
      <c r="AF1477" s="156">
        <f t="shared" si="432"/>
        <v>0</v>
      </c>
      <c r="AG1477" s="156">
        <f t="shared" si="432"/>
        <v>0</v>
      </c>
      <c r="AH1477" s="156">
        <f t="shared" si="432"/>
        <v>0</v>
      </c>
      <c r="AI1477" s="156">
        <f t="shared" si="432"/>
        <v>0</v>
      </c>
      <c r="AJ1477" s="156">
        <f>SUM(P1477:AI1477)</f>
        <v>0</v>
      </c>
      <c r="AK1477" s="183">
        <f>IF((AJ1477-AJ1476)&lt;0,0,(AJ1477-AJ1476))</f>
        <v>0</v>
      </c>
      <c r="AL1477" s="183"/>
      <c r="AM1477" s="183"/>
      <c r="AN1477" s="183"/>
      <c r="AO1477" s="183"/>
    </row>
    <row r="1478" spans="1:41" ht="13.15" customHeight="1" thickBot="1"/>
    <row r="1479" spans="1:41" ht="14.45" thickBot="1">
      <c r="A1479" s="640" t="s">
        <v>566</v>
      </c>
      <c r="B1479" s="641"/>
      <c r="C1479" s="641"/>
      <c r="D1479" s="641"/>
      <c r="E1479" s="641"/>
      <c r="F1479" s="641"/>
      <c r="G1479" s="641"/>
      <c r="H1479" s="641"/>
      <c r="I1479" s="641"/>
      <c r="J1479" s="641"/>
      <c r="K1479" s="641"/>
      <c r="L1479" s="641"/>
      <c r="M1479" s="641"/>
      <c r="N1479" s="642"/>
    </row>
    <row r="1480" spans="1:41" ht="15">
      <c r="A1480" s="164" t="s">
        <v>351</v>
      </c>
      <c r="B1480" s="450">
        <v>18</v>
      </c>
      <c r="C1480" s="165"/>
      <c r="D1480" s="662" t="s">
        <v>272</v>
      </c>
      <c r="E1480" s="663"/>
      <c r="F1480" s="649"/>
      <c r="G1480" s="650"/>
      <c r="H1480" s="650"/>
      <c r="I1480" s="650"/>
      <c r="J1480" s="650"/>
      <c r="K1480" s="650"/>
      <c r="L1480" s="650"/>
      <c r="M1480" s="650"/>
      <c r="N1480" s="651"/>
    </row>
    <row r="1481" spans="1:41" ht="15.6" thickBot="1">
      <c r="A1481" s="163" t="s">
        <v>353</v>
      </c>
      <c r="B1481" s="451">
        <v>2005</v>
      </c>
      <c r="C1481" s="162"/>
      <c r="D1481" s="664"/>
      <c r="E1481" s="665"/>
      <c r="F1481" s="652"/>
      <c r="G1481" s="653"/>
      <c r="H1481" s="653"/>
      <c r="I1481" s="653"/>
      <c r="J1481" s="653"/>
      <c r="K1481" s="653"/>
      <c r="L1481" s="653"/>
      <c r="M1481" s="653"/>
      <c r="N1481" s="654"/>
    </row>
    <row r="1482" spans="1:41" ht="15.6" thickBot="1">
      <c r="A1482" s="171" t="s">
        <v>355</v>
      </c>
      <c r="B1482" s="172">
        <f>IF(B1480-((YEAR(I1))-B1481)&gt;0,(B1480-((YEAR(I1))-B1481)),0)</f>
        <v>13</v>
      </c>
      <c r="C1482" s="173"/>
      <c r="D1482" s="666"/>
      <c r="E1482" s="667"/>
      <c r="F1482" s="643"/>
      <c r="G1482" s="644"/>
      <c r="H1482" s="644"/>
      <c r="I1482" s="644"/>
      <c r="J1482" s="644"/>
      <c r="K1482" s="644"/>
      <c r="L1482" s="644"/>
      <c r="M1482" s="644"/>
      <c r="N1482" s="645"/>
      <c r="O1482" s="640" t="str">
        <f>A1479</f>
        <v>Emergency Lighting</v>
      </c>
      <c r="P1482" s="641"/>
      <c r="Q1482" s="641"/>
      <c r="R1482" s="641"/>
      <c r="S1482" s="641"/>
      <c r="T1482" s="641"/>
      <c r="U1482" s="641"/>
      <c r="V1482" s="641"/>
      <c r="W1482" s="641"/>
      <c r="X1482" s="641"/>
      <c r="Y1482" s="642"/>
      <c r="Z1482" s="640" t="str">
        <f>A1479</f>
        <v>Emergency Lighting</v>
      </c>
      <c r="AA1482" s="641"/>
      <c r="AB1482" s="641"/>
      <c r="AC1482" s="641"/>
      <c r="AD1482" s="641"/>
      <c r="AE1482" s="641"/>
      <c r="AF1482" s="641"/>
      <c r="AG1482" s="641"/>
      <c r="AH1482" s="641"/>
      <c r="AI1482" s="641"/>
      <c r="AJ1482" s="642"/>
    </row>
    <row r="1483" spans="1:41">
      <c r="A1483" s="646" t="s">
        <v>357</v>
      </c>
      <c r="B1483" s="647"/>
      <c r="C1483" s="647"/>
      <c r="D1483" s="636"/>
      <c r="E1483" s="636"/>
      <c r="F1483" s="636"/>
      <c r="G1483" s="636" t="s">
        <v>358</v>
      </c>
      <c r="H1483" s="636" t="s">
        <v>359</v>
      </c>
      <c r="I1483" s="636" t="s">
        <v>360</v>
      </c>
      <c r="J1483" s="636" t="s">
        <v>361</v>
      </c>
      <c r="K1483" s="636" t="s">
        <v>362</v>
      </c>
      <c r="L1483" s="636" t="s">
        <v>363</v>
      </c>
      <c r="M1483" s="636" t="s">
        <v>364</v>
      </c>
      <c r="N1483" s="638" t="s">
        <v>365</v>
      </c>
      <c r="O1483" s="672" t="s">
        <v>366</v>
      </c>
      <c r="P1483" s="167" t="s">
        <v>367</v>
      </c>
      <c r="Q1483" s="167" t="s">
        <v>368</v>
      </c>
      <c r="R1483" s="167" t="s">
        <v>369</v>
      </c>
      <c r="S1483" s="167" t="s">
        <v>370</v>
      </c>
      <c r="T1483" s="167" t="s">
        <v>371</v>
      </c>
      <c r="U1483" s="167" t="s">
        <v>372</v>
      </c>
      <c r="V1483" s="167" t="s">
        <v>373</v>
      </c>
      <c r="W1483" s="167" t="s">
        <v>374</v>
      </c>
      <c r="X1483" s="167" t="s">
        <v>375</v>
      </c>
      <c r="Y1483" s="168" t="s">
        <v>376</v>
      </c>
      <c r="Z1483" s="178" t="s">
        <v>377</v>
      </c>
      <c r="AA1483" s="179" t="s">
        <v>378</v>
      </c>
      <c r="AB1483" s="179" t="s">
        <v>379</v>
      </c>
      <c r="AC1483" s="179" t="s">
        <v>380</v>
      </c>
      <c r="AD1483" s="179" t="s">
        <v>381</v>
      </c>
      <c r="AE1483" s="179" t="s">
        <v>382</v>
      </c>
      <c r="AF1483" s="179" t="s">
        <v>383</v>
      </c>
      <c r="AG1483" s="179" t="s">
        <v>384</v>
      </c>
      <c r="AH1483" s="179" t="s">
        <v>385</v>
      </c>
      <c r="AI1483" s="180" t="s">
        <v>386</v>
      </c>
      <c r="AJ1483" s="674" t="s">
        <v>387</v>
      </c>
    </row>
    <row r="1484" spans="1:41">
      <c r="A1484" s="648"/>
      <c r="B1484" s="637"/>
      <c r="C1484" s="637"/>
      <c r="D1484" s="637"/>
      <c r="E1484" s="637"/>
      <c r="F1484" s="637"/>
      <c r="G1484" s="637"/>
      <c r="H1484" s="637"/>
      <c r="I1484" s="637"/>
      <c r="J1484" s="637"/>
      <c r="K1484" s="637"/>
      <c r="L1484" s="637"/>
      <c r="M1484" s="637"/>
      <c r="N1484" s="639"/>
      <c r="O1484" s="673"/>
      <c r="P1484" s="166">
        <f>YEAR($I$1)+1</f>
        <v>2011</v>
      </c>
      <c r="Q1484" s="166">
        <f>YEAR($I$1)+2</f>
        <v>2012</v>
      </c>
      <c r="R1484" s="166">
        <f>YEAR($I$1)+3</f>
        <v>2013</v>
      </c>
      <c r="S1484" s="166">
        <f>YEAR($I$1)+4</f>
        <v>2014</v>
      </c>
      <c r="T1484" s="166">
        <f>YEAR($I$1)+5</f>
        <v>2015</v>
      </c>
      <c r="U1484" s="166">
        <f>YEAR($I$1)+6</f>
        <v>2016</v>
      </c>
      <c r="V1484" s="166">
        <f>YEAR($I$1)+7</f>
        <v>2017</v>
      </c>
      <c r="W1484" s="166">
        <f>YEAR($I$1)+8</f>
        <v>2018</v>
      </c>
      <c r="X1484" s="166">
        <f>YEAR($I$1)+9</f>
        <v>2019</v>
      </c>
      <c r="Y1484" s="169">
        <f>YEAR($I$1)+10</f>
        <v>2020</v>
      </c>
      <c r="Z1484" s="174">
        <f>YEAR($I$1)+11</f>
        <v>2021</v>
      </c>
      <c r="AA1484" s="166">
        <f>YEAR($I$1)+12</f>
        <v>2022</v>
      </c>
      <c r="AB1484" s="166">
        <f>YEAR($I$1)+13</f>
        <v>2023</v>
      </c>
      <c r="AC1484" s="166">
        <f>YEAR($I$1)+14</f>
        <v>2024</v>
      </c>
      <c r="AD1484" s="166">
        <f>YEAR($I$1)+15</f>
        <v>2025</v>
      </c>
      <c r="AE1484" s="166">
        <f>YEAR($I$1)+16</f>
        <v>2026</v>
      </c>
      <c r="AF1484" s="166">
        <f>YEAR($I$1)+17</f>
        <v>2027</v>
      </c>
      <c r="AG1484" s="166">
        <f>YEAR($I$1)+18</f>
        <v>2028</v>
      </c>
      <c r="AH1484" s="166">
        <f>YEAR($I$1)+19</f>
        <v>2029</v>
      </c>
      <c r="AI1484" s="175">
        <f>YEAR($I$1)+20</f>
        <v>2030</v>
      </c>
      <c r="AJ1484" s="675"/>
    </row>
    <row r="1485" spans="1:41" hidden="1">
      <c r="A1485" s="623" t="str">
        <f>"Existing "&amp;A1479</f>
        <v>Existing Emergency Lighting</v>
      </c>
      <c r="B1485" s="624"/>
      <c r="C1485" s="624"/>
      <c r="D1485" s="624"/>
      <c r="E1485" s="624"/>
      <c r="F1485" s="624"/>
      <c r="G1485" s="170"/>
      <c r="H1485" s="154"/>
      <c r="I1485" s="155">
        <v>0</v>
      </c>
      <c r="J1485" s="156">
        <f>G1485*I1485</f>
        <v>0</v>
      </c>
      <c r="K1485" s="625" t="s">
        <v>390</v>
      </c>
      <c r="L1485" s="626"/>
      <c r="M1485" s="659" t="str">
        <f>IF(OR(ISERROR(B1481+B1480*(1-(Controls!$B$28))),(B1481+B1480*(1-(Controls!$B$28)))=0),"",IF((B1481+B1480*(1-(Controls!$B$28)))&lt;=StartInput!$F$25,"Replace","Evaluate"))</f>
        <v>Evaluate</v>
      </c>
      <c r="N1485" s="631" t="s">
        <v>205</v>
      </c>
      <c r="O1485" s="159">
        <f>IF($B$1482=0,J1485,0)</f>
        <v>0</v>
      </c>
      <c r="P1485" s="156">
        <f t="shared" ref="P1485:AI1485" si="433">IF(OR(($B$1482+YEAR($I$1))=P1484,($B$1480+$B$1482+YEAR($I$1))=P1484,($B$1480*2+$B$1482+YEAR($I$1))=P1484,($B$1480*3+$B$1482+YEAR($I$1))=P1484,($B$1480*4+$B$1482+YEAR($I$1))=P1484,($B$1480*5+$B$1482+YEAR($I$1))=P1484),$G$1485*$I$1485,0)</f>
        <v>0</v>
      </c>
      <c r="Q1485" s="156">
        <f t="shared" si="433"/>
        <v>0</v>
      </c>
      <c r="R1485" s="156">
        <f t="shared" si="433"/>
        <v>0</v>
      </c>
      <c r="S1485" s="156">
        <f t="shared" si="433"/>
        <v>0</v>
      </c>
      <c r="T1485" s="156">
        <f t="shared" si="433"/>
        <v>0</v>
      </c>
      <c r="U1485" s="156">
        <f t="shared" si="433"/>
        <v>0</v>
      </c>
      <c r="V1485" s="156">
        <f t="shared" si="433"/>
        <v>0</v>
      </c>
      <c r="W1485" s="156">
        <f t="shared" si="433"/>
        <v>0</v>
      </c>
      <c r="X1485" s="156">
        <f t="shared" si="433"/>
        <v>0</v>
      </c>
      <c r="Y1485" s="156">
        <f t="shared" si="433"/>
        <v>0</v>
      </c>
      <c r="Z1485" s="156">
        <f t="shared" si="433"/>
        <v>0</v>
      </c>
      <c r="AA1485" s="156">
        <f t="shared" si="433"/>
        <v>0</v>
      </c>
      <c r="AB1485" s="156">
        <f t="shared" si="433"/>
        <v>0</v>
      </c>
      <c r="AC1485" s="156">
        <f t="shared" si="433"/>
        <v>0</v>
      </c>
      <c r="AD1485" s="156">
        <f t="shared" si="433"/>
        <v>0</v>
      </c>
      <c r="AE1485" s="156">
        <f t="shared" si="433"/>
        <v>0</v>
      </c>
      <c r="AF1485" s="156">
        <f t="shared" si="433"/>
        <v>0</v>
      </c>
      <c r="AG1485" s="156">
        <f t="shared" si="433"/>
        <v>0</v>
      </c>
      <c r="AH1485" s="156">
        <f t="shared" si="433"/>
        <v>0</v>
      </c>
      <c r="AI1485" s="156">
        <f t="shared" si="433"/>
        <v>0</v>
      </c>
      <c r="AJ1485" s="156">
        <f>SUM(P1485:AI1485)</f>
        <v>0</v>
      </c>
    </row>
    <row r="1486" spans="1:41">
      <c r="A1486" s="623" t="str">
        <f>"Standard "&amp;A1479</f>
        <v>Standard Emergency Lighting</v>
      </c>
      <c r="B1486" s="624"/>
      <c r="C1486" s="624"/>
      <c r="D1486" s="624"/>
      <c r="E1486" s="624"/>
      <c r="F1486" s="624"/>
      <c r="G1486" s="452">
        <f>G1485</f>
        <v>0</v>
      </c>
      <c r="H1486" s="459"/>
      <c r="I1486" s="454">
        <v>0</v>
      </c>
      <c r="J1486" s="156">
        <f>G1486*I1486</f>
        <v>0</v>
      </c>
      <c r="K1486" s="627"/>
      <c r="L1486" s="628"/>
      <c r="M1486" s="660"/>
      <c r="N1486" s="632"/>
      <c r="O1486" s="159">
        <f>IF($B$1482=0,J1486,0)</f>
        <v>0</v>
      </c>
      <c r="P1486" s="156">
        <f t="shared" ref="P1486:AI1486" si="434">IF(OR(($B$1482+YEAR($I$1))=P1484,($B$1480+$B$1482+YEAR($I$1))=P1484,($B$1480*2+$B$1482+YEAR($I$1))=P1484,($B$1480*3+$B$1482+YEAR($I$1))=P1484,($B$1480*4+$B$1482+YEAR($I$1))=P1484,($B$1480*5+$B$1482+YEAR($I$1))=P1484),$G$1486*$I$1486,0)</f>
        <v>0</v>
      </c>
      <c r="Q1486" s="156">
        <f t="shared" si="434"/>
        <v>0</v>
      </c>
      <c r="R1486" s="156">
        <f t="shared" si="434"/>
        <v>0</v>
      </c>
      <c r="S1486" s="156">
        <f t="shared" si="434"/>
        <v>0</v>
      </c>
      <c r="T1486" s="156">
        <f t="shared" si="434"/>
        <v>0</v>
      </c>
      <c r="U1486" s="156">
        <f t="shared" si="434"/>
        <v>0</v>
      </c>
      <c r="V1486" s="156">
        <f t="shared" si="434"/>
        <v>0</v>
      </c>
      <c r="W1486" s="156">
        <f t="shared" si="434"/>
        <v>0</v>
      </c>
      <c r="X1486" s="156">
        <f t="shared" si="434"/>
        <v>0</v>
      </c>
      <c r="Y1486" s="156">
        <f t="shared" si="434"/>
        <v>0</v>
      </c>
      <c r="Z1486" s="156">
        <f t="shared" si="434"/>
        <v>0</v>
      </c>
      <c r="AA1486" s="156">
        <f t="shared" si="434"/>
        <v>0</v>
      </c>
      <c r="AB1486" s="156">
        <f t="shared" si="434"/>
        <v>0</v>
      </c>
      <c r="AC1486" s="156">
        <f t="shared" si="434"/>
        <v>0</v>
      </c>
      <c r="AD1486" s="156">
        <f t="shared" si="434"/>
        <v>0</v>
      </c>
      <c r="AE1486" s="156">
        <f t="shared" si="434"/>
        <v>0</v>
      </c>
      <c r="AF1486" s="156">
        <f t="shared" si="434"/>
        <v>0</v>
      </c>
      <c r="AG1486" s="156">
        <f t="shared" si="434"/>
        <v>0</v>
      </c>
      <c r="AH1486" s="156">
        <f t="shared" si="434"/>
        <v>0</v>
      </c>
      <c r="AI1486" s="156">
        <f t="shared" si="434"/>
        <v>0</v>
      </c>
      <c r="AJ1486" s="156">
        <f>SUM(P1486:AI1486)</f>
        <v>0</v>
      </c>
      <c r="AK1486" s="148" t="s">
        <v>391</v>
      </c>
    </row>
    <row r="1487" spans="1:41" ht="14.45" thickBot="1">
      <c r="A1487" s="634" t="str">
        <f>"Green Replacement "&amp;A1479</f>
        <v>Green Replacement Emergency Lighting</v>
      </c>
      <c r="B1487" s="635"/>
      <c r="C1487" s="635"/>
      <c r="D1487" s="635"/>
      <c r="E1487" s="635"/>
      <c r="F1487" s="635"/>
      <c r="G1487" s="202">
        <f>G1486</f>
        <v>0</v>
      </c>
      <c r="H1487" s="204">
        <f>H1486</f>
        <v>0</v>
      </c>
      <c r="I1487" s="455">
        <v>0</v>
      </c>
      <c r="J1487" s="161">
        <f>G1487*I1487</f>
        <v>0</v>
      </c>
      <c r="K1487" s="629"/>
      <c r="L1487" s="630"/>
      <c r="M1487" s="661"/>
      <c r="N1487" s="633"/>
      <c r="O1487" s="159">
        <f>IF($B$1482=0,J1487,0)</f>
        <v>0</v>
      </c>
      <c r="P1487" s="156">
        <f t="shared" ref="P1487:AI1487" si="435">IF(OR(($B$1482+YEAR($I$1))=P1484,($B$1480+$B$1482+YEAR($I$1))=P1484,($B$1480*2+$B$1482+YEAR($I$1))=P1484,($B$1480*3+$B$1482+YEAR($I$1))=P1484,($B$1480*4+$B$1482+YEAR($I$1))=P1484,($B$1480*5+$B$1482+YEAR($I$1))=P1484),$G$1487*$I$1487,0)</f>
        <v>0</v>
      </c>
      <c r="Q1487" s="156">
        <f t="shared" si="435"/>
        <v>0</v>
      </c>
      <c r="R1487" s="156">
        <f t="shared" si="435"/>
        <v>0</v>
      </c>
      <c r="S1487" s="156">
        <f t="shared" si="435"/>
        <v>0</v>
      </c>
      <c r="T1487" s="156">
        <f t="shared" si="435"/>
        <v>0</v>
      </c>
      <c r="U1487" s="156">
        <f t="shared" si="435"/>
        <v>0</v>
      </c>
      <c r="V1487" s="156">
        <f t="shared" si="435"/>
        <v>0</v>
      </c>
      <c r="W1487" s="156">
        <f t="shared" si="435"/>
        <v>0</v>
      </c>
      <c r="X1487" s="156">
        <f t="shared" si="435"/>
        <v>0</v>
      </c>
      <c r="Y1487" s="156">
        <f t="shared" si="435"/>
        <v>0</v>
      </c>
      <c r="Z1487" s="156">
        <f t="shared" si="435"/>
        <v>0</v>
      </c>
      <c r="AA1487" s="156">
        <f t="shared" si="435"/>
        <v>0</v>
      </c>
      <c r="AB1487" s="156">
        <f t="shared" si="435"/>
        <v>0</v>
      </c>
      <c r="AC1487" s="156">
        <f t="shared" si="435"/>
        <v>0</v>
      </c>
      <c r="AD1487" s="156">
        <f t="shared" si="435"/>
        <v>0</v>
      </c>
      <c r="AE1487" s="156">
        <f t="shared" si="435"/>
        <v>0</v>
      </c>
      <c r="AF1487" s="156">
        <f t="shared" si="435"/>
        <v>0</v>
      </c>
      <c r="AG1487" s="156">
        <f t="shared" si="435"/>
        <v>0</v>
      </c>
      <c r="AH1487" s="156">
        <f t="shared" si="435"/>
        <v>0</v>
      </c>
      <c r="AI1487" s="156">
        <f t="shared" si="435"/>
        <v>0</v>
      </c>
      <c r="AJ1487" s="156">
        <f>SUM(P1487:AI1487)</f>
        <v>0</v>
      </c>
      <c r="AK1487" s="183">
        <f>IF((AJ1487-AJ1486)&lt;0,0,(AJ1487-AJ1486))</f>
        <v>0</v>
      </c>
      <c r="AL1487" s="183"/>
      <c r="AM1487" s="183"/>
      <c r="AN1487" s="183"/>
      <c r="AO1487" s="183"/>
    </row>
    <row r="1488" spans="1:41" ht="13.15" customHeight="1" thickBot="1"/>
    <row r="1489" spans="1:41" ht="14.45" thickBot="1">
      <c r="A1489" s="640" t="s">
        <v>258</v>
      </c>
      <c r="B1489" s="641"/>
      <c r="C1489" s="641"/>
      <c r="D1489" s="641"/>
      <c r="E1489" s="641"/>
      <c r="F1489" s="641"/>
      <c r="G1489" s="641"/>
      <c r="H1489" s="641"/>
      <c r="I1489" s="641"/>
      <c r="J1489" s="641"/>
      <c r="K1489" s="641"/>
      <c r="L1489" s="641"/>
      <c r="M1489" s="641"/>
      <c r="N1489" s="642"/>
    </row>
    <row r="1490" spans="1:41" ht="15">
      <c r="A1490" s="164" t="s">
        <v>351</v>
      </c>
      <c r="B1490" s="450">
        <v>19</v>
      </c>
      <c r="C1490" s="165"/>
      <c r="D1490" s="662" t="s">
        <v>272</v>
      </c>
      <c r="E1490" s="663"/>
      <c r="F1490" s="649"/>
      <c r="G1490" s="650"/>
      <c r="H1490" s="650"/>
      <c r="I1490" s="650"/>
      <c r="J1490" s="650"/>
      <c r="K1490" s="650"/>
      <c r="L1490" s="650"/>
      <c r="M1490" s="650"/>
      <c r="N1490" s="651"/>
    </row>
    <row r="1491" spans="1:41" ht="15.6" thickBot="1">
      <c r="A1491" s="163" t="s">
        <v>353</v>
      </c>
      <c r="B1491" s="451">
        <v>2005</v>
      </c>
      <c r="C1491" s="162"/>
      <c r="D1491" s="664"/>
      <c r="E1491" s="665"/>
      <c r="F1491" s="652"/>
      <c r="G1491" s="653"/>
      <c r="H1491" s="653"/>
      <c r="I1491" s="653"/>
      <c r="J1491" s="653"/>
      <c r="K1491" s="653"/>
      <c r="L1491" s="653"/>
      <c r="M1491" s="653"/>
      <c r="N1491" s="654"/>
    </row>
    <row r="1492" spans="1:41" ht="15.6" thickBot="1">
      <c r="A1492" s="171" t="s">
        <v>355</v>
      </c>
      <c r="B1492" s="172">
        <f>IF(B1490-((YEAR(I1))-B1491)&gt;0,(B1490-((YEAR(I1))-B1491)),0)</f>
        <v>14</v>
      </c>
      <c r="C1492" s="173"/>
      <c r="D1492" s="666"/>
      <c r="E1492" s="667"/>
      <c r="F1492" s="643"/>
      <c r="G1492" s="644"/>
      <c r="H1492" s="644"/>
      <c r="I1492" s="644"/>
      <c r="J1492" s="644"/>
      <c r="K1492" s="644"/>
      <c r="L1492" s="644"/>
      <c r="M1492" s="644"/>
      <c r="N1492" s="645"/>
      <c r="O1492" s="640" t="str">
        <f>A1489</f>
        <v>Elevator</v>
      </c>
      <c r="P1492" s="641"/>
      <c r="Q1492" s="641"/>
      <c r="R1492" s="641"/>
      <c r="S1492" s="641"/>
      <c r="T1492" s="641"/>
      <c r="U1492" s="641"/>
      <c r="V1492" s="641"/>
      <c r="W1492" s="641"/>
      <c r="X1492" s="641"/>
      <c r="Y1492" s="642"/>
      <c r="Z1492" s="640" t="str">
        <f>A1489</f>
        <v>Elevator</v>
      </c>
      <c r="AA1492" s="641"/>
      <c r="AB1492" s="641"/>
      <c r="AC1492" s="641"/>
      <c r="AD1492" s="641"/>
      <c r="AE1492" s="641"/>
      <c r="AF1492" s="641"/>
      <c r="AG1492" s="641"/>
      <c r="AH1492" s="641"/>
      <c r="AI1492" s="641"/>
      <c r="AJ1492" s="642"/>
    </row>
    <row r="1493" spans="1:41">
      <c r="A1493" s="646" t="s">
        <v>357</v>
      </c>
      <c r="B1493" s="647"/>
      <c r="C1493" s="647"/>
      <c r="D1493" s="636"/>
      <c r="E1493" s="636"/>
      <c r="F1493" s="636"/>
      <c r="G1493" s="636" t="s">
        <v>358</v>
      </c>
      <c r="H1493" s="636" t="s">
        <v>359</v>
      </c>
      <c r="I1493" s="636" t="s">
        <v>360</v>
      </c>
      <c r="J1493" s="636" t="s">
        <v>361</v>
      </c>
      <c r="K1493" s="636" t="s">
        <v>362</v>
      </c>
      <c r="L1493" s="636" t="s">
        <v>363</v>
      </c>
      <c r="M1493" s="636" t="s">
        <v>364</v>
      </c>
      <c r="N1493" s="638" t="s">
        <v>365</v>
      </c>
      <c r="O1493" s="672" t="s">
        <v>366</v>
      </c>
      <c r="P1493" s="167" t="s">
        <v>367</v>
      </c>
      <c r="Q1493" s="167" t="s">
        <v>368</v>
      </c>
      <c r="R1493" s="167" t="s">
        <v>369</v>
      </c>
      <c r="S1493" s="167" t="s">
        <v>370</v>
      </c>
      <c r="T1493" s="167" t="s">
        <v>371</v>
      </c>
      <c r="U1493" s="167" t="s">
        <v>372</v>
      </c>
      <c r="V1493" s="167" t="s">
        <v>373</v>
      </c>
      <c r="W1493" s="167" t="s">
        <v>374</v>
      </c>
      <c r="X1493" s="167" t="s">
        <v>375</v>
      </c>
      <c r="Y1493" s="168" t="s">
        <v>376</v>
      </c>
      <c r="Z1493" s="178" t="s">
        <v>377</v>
      </c>
      <c r="AA1493" s="179" t="s">
        <v>378</v>
      </c>
      <c r="AB1493" s="179" t="s">
        <v>379</v>
      </c>
      <c r="AC1493" s="179" t="s">
        <v>380</v>
      </c>
      <c r="AD1493" s="179" t="s">
        <v>381</v>
      </c>
      <c r="AE1493" s="179" t="s">
        <v>382</v>
      </c>
      <c r="AF1493" s="179" t="s">
        <v>383</v>
      </c>
      <c r="AG1493" s="179" t="s">
        <v>384</v>
      </c>
      <c r="AH1493" s="179" t="s">
        <v>385</v>
      </c>
      <c r="AI1493" s="180" t="s">
        <v>386</v>
      </c>
      <c r="AJ1493" s="674" t="s">
        <v>387</v>
      </c>
    </row>
    <row r="1494" spans="1:41">
      <c r="A1494" s="648"/>
      <c r="B1494" s="637"/>
      <c r="C1494" s="637"/>
      <c r="D1494" s="637"/>
      <c r="E1494" s="637"/>
      <c r="F1494" s="637"/>
      <c r="G1494" s="637"/>
      <c r="H1494" s="637"/>
      <c r="I1494" s="637"/>
      <c r="J1494" s="637"/>
      <c r="K1494" s="637"/>
      <c r="L1494" s="637"/>
      <c r="M1494" s="637"/>
      <c r="N1494" s="639"/>
      <c r="O1494" s="673"/>
      <c r="P1494" s="166">
        <f>YEAR($I$1)+1</f>
        <v>2011</v>
      </c>
      <c r="Q1494" s="166">
        <f>YEAR($I$1)+2</f>
        <v>2012</v>
      </c>
      <c r="R1494" s="166">
        <f>YEAR($I$1)+3</f>
        <v>2013</v>
      </c>
      <c r="S1494" s="166">
        <f>YEAR($I$1)+4</f>
        <v>2014</v>
      </c>
      <c r="T1494" s="166">
        <f>YEAR($I$1)+5</f>
        <v>2015</v>
      </c>
      <c r="U1494" s="166">
        <f>YEAR($I$1)+6</f>
        <v>2016</v>
      </c>
      <c r="V1494" s="166">
        <f>YEAR($I$1)+7</f>
        <v>2017</v>
      </c>
      <c r="W1494" s="166">
        <f>YEAR($I$1)+8</f>
        <v>2018</v>
      </c>
      <c r="X1494" s="166">
        <f>YEAR($I$1)+9</f>
        <v>2019</v>
      </c>
      <c r="Y1494" s="169">
        <f>YEAR($I$1)+10</f>
        <v>2020</v>
      </c>
      <c r="Z1494" s="174">
        <f>YEAR($I$1)+11</f>
        <v>2021</v>
      </c>
      <c r="AA1494" s="166">
        <f>YEAR($I$1)+12</f>
        <v>2022</v>
      </c>
      <c r="AB1494" s="166">
        <f>YEAR($I$1)+13</f>
        <v>2023</v>
      </c>
      <c r="AC1494" s="166">
        <f>YEAR($I$1)+14</f>
        <v>2024</v>
      </c>
      <c r="AD1494" s="166">
        <f>YEAR($I$1)+15</f>
        <v>2025</v>
      </c>
      <c r="AE1494" s="166">
        <f>YEAR($I$1)+16</f>
        <v>2026</v>
      </c>
      <c r="AF1494" s="166">
        <f>YEAR($I$1)+17</f>
        <v>2027</v>
      </c>
      <c r="AG1494" s="166">
        <f>YEAR($I$1)+18</f>
        <v>2028</v>
      </c>
      <c r="AH1494" s="166">
        <f>YEAR($I$1)+19</f>
        <v>2029</v>
      </c>
      <c r="AI1494" s="175">
        <f>YEAR($I$1)+20</f>
        <v>2030</v>
      </c>
      <c r="AJ1494" s="675"/>
    </row>
    <row r="1495" spans="1:41" hidden="1">
      <c r="A1495" s="623" t="str">
        <f>"Existing "&amp;A1489</f>
        <v>Existing Elevator</v>
      </c>
      <c r="B1495" s="624"/>
      <c r="C1495" s="624"/>
      <c r="D1495" s="624"/>
      <c r="E1495" s="624"/>
      <c r="F1495" s="624"/>
      <c r="G1495" s="170"/>
      <c r="H1495" s="154"/>
      <c r="I1495" s="155">
        <v>0</v>
      </c>
      <c r="J1495" s="156">
        <f>G1495*I1495</f>
        <v>0</v>
      </c>
      <c r="K1495" s="625" t="s">
        <v>390</v>
      </c>
      <c r="L1495" s="626"/>
      <c r="M1495" s="659" t="str">
        <f>IF(OR(ISERROR(B1491+B1490*(1-(Controls!$B$28))),(B1491+B1490*(1-(Controls!$B$28)))=0),"",IF((B1491+B1490*(1-(Controls!$B$28)))&lt;=StartInput!$F$25,"Replace","Evaluate"))</f>
        <v>Evaluate</v>
      </c>
      <c r="N1495" s="631" t="s">
        <v>205</v>
      </c>
      <c r="O1495" s="159">
        <f>IF($B$1492=0,J1495,0)</f>
        <v>0</v>
      </c>
      <c r="P1495" s="156">
        <f t="shared" ref="P1495:AI1495" si="436">IF(OR(($B$1492+YEAR($I$1))=P1494,($B$1490+$B$1492+YEAR($I$1))=P1494,($B$1490*2+$B$1492+YEAR($I$1))=P1494,($B$1490*3+$B$1492+YEAR($I$1))=P1494,($B$1490*4+$B$1492+YEAR($I$1))=P1494,($B$1490*5+$B$1492+YEAR($I$1))=P1494),$G$1495*$I$1495,0)</f>
        <v>0</v>
      </c>
      <c r="Q1495" s="156">
        <f t="shared" si="436"/>
        <v>0</v>
      </c>
      <c r="R1495" s="156">
        <f t="shared" si="436"/>
        <v>0</v>
      </c>
      <c r="S1495" s="156">
        <f t="shared" si="436"/>
        <v>0</v>
      </c>
      <c r="T1495" s="156">
        <f t="shared" si="436"/>
        <v>0</v>
      </c>
      <c r="U1495" s="156">
        <f t="shared" si="436"/>
        <v>0</v>
      </c>
      <c r="V1495" s="156">
        <f t="shared" si="436"/>
        <v>0</v>
      </c>
      <c r="W1495" s="156">
        <f t="shared" si="436"/>
        <v>0</v>
      </c>
      <c r="X1495" s="156">
        <f t="shared" si="436"/>
        <v>0</v>
      </c>
      <c r="Y1495" s="156">
        <f t="shared" si="436"/>
        <v>0</v>
      </c>
      <c r="Z1495" s="156">
        <f t="shared" si="436"/>
        <v>0</v>
      </c>
      <c r="AA1495" s="156">
        <f t="shared" si="436"/>
        <v>0</v>
      </c>
      <c r="AB1495" s="156">
        <f t="shared" si="436"/>
        <v>0</v>
      </c>
      <c r="AC1495" s="156">
        <f t="shared" si="436"/>
        <v>0</v>
      </c>
      <c r="AD1495" s="156">
        <f t="shared" si="436"/>
        <v>0</v>
      </c>
      <c r="AE1495" s="156">
        <f t="shared" si="436"/>
        <v>0</v>
      </c>
      <c r="AF1495" s="156">
        <f t="shared" si="436"/>
        <v>0</v>
      </c>
      <c r="AG1495" s="156">
        <f t="shared" si="436"/>
        <v>0</v>
      </c>
      <c r="AH1495" s="156">
        <f t="shared" si="436"/>
        <v>0</v>
      </c>
      <c r="AI1495" s="156">
        <f t="shared" si="436"/>
        <v>0</v>
      </c>
      <c r="AJ1495" s="156">
        <f>SUM(P1495:AI1495)</f>
        <v>0</v>
      </c>
    </row>
    <row r="1496" spans="1:41">
      <c r="A1496" s="623" t="str">
        <f>"Standard "&amp;A1489</f>
        <v>Standard Elevator</v>
      </c>
      <c r="B1496" s="624"/>
      <c r="C1496" s="624"/>
      <c r="D1496" s="624"/>
      <c r="E1496" s="624"/>
      <c r="F1496" s="624"/>
      <c r="G1496" s="452">
        <v>0</v>
      </c>
      <c r="H1496" s="459"/>
      <c r="I1496" s="454">
        <v>0</v>
      </c>
      <c r="J1496" s="156">
        <f>G1496*I1496</f>
        <v>0</v>
      </c>
      <c r="K1496" s="627"/>
      <c r="L1496" s="628"/>
      <c r="M1496" s="660"/>
      <c r="N1496" s="632"/>
      <c r="O1496" s="159">
        <f>IF($B$1492=0,J1496,0)</f>
        <v>0</v>
      </c>
      <c r="P1496" s="156">
        <f t="shared" ref="P1496:AI1496" si="437">IF(OR(($B$1492+YEAR($I$1))=P1494,($B$1490+$B$1492+YEAR($I$1))=P1494,($B$1490*2+$B$1492+YEAR($I$1))=P1494,($B$1490*3+$B$1492+YEAR($I$1))=P1494,($B$1490*4+$B$1492+YEAR($I$1))=P1494,($B$1490*5+$B$1492+YEAR($I$1))=P1494),$G$1496*$I$1496,0)</f>
        <v>0</v>
      </c>
      <c r="Q1496" s="156">
        <f t="shared" si="437"/>
        <v>0</v>
      </c>
      <c r="R1496" s="156">
        <f t="shared" si="437"/>
        <v>0</v>
      </c>
      <c r="S1496" s="156">
        <f t="shared" si="437"/>
        <v>0</v>
      </c>
      <c r="T1496" s="156">
        <f t="shared" si="437"/>
        <v>0</v>
      </c>
      <c r="U1496" s="156">
        <f t="shared" si="437"/>
        <v>0</v>
      </c>
      <c r="V1496" s="156">
        <f t="shared" si="437"/>
        <v>0</v>
      </c>
      <c r="W1496" s="156">
        <f t="shared" si="437"/>
        <v>0</v>
      </c>
      <c r="X1496" s="156">
        <f t="shared" si="437"/>
        <v>0</v>
      </c>
      <c r="Y1496" s="156">
        <f t="shared" si="437"/>
        <v>0</v>
      </c>
      <c r="Z1496" s="156">
        <f t="shared" si="437"/>
        <v>0</v>
      </c>
      <c r="AA1496" s="156">
        <f t="shared" si="437"/>
        <v>0</v>
      </c>
      <c r="AB1496" s="156">
        <f t="shared" si="437"/>
        <v>0</v>
      </c>
      <c r="AC1496" s="156">
        <f t="shared" si="437"/>
        <v>0</v>
      </c>
      <c r="AD1496" s="156">
        <f t="shared" si="437"/>
        <v>0</v>
      </c>
      <c r="AE1496" s="156">
        <f t="shared" si="437"/>
        <v>0</v>
      </c>
      <c r="AF1496" s="156">
        <f t="shared" si="437"/>
        <v>0</v>
      </c>
      <c r="AG1496" s="156">
        <f t="shared" si="437"/>
        <v>0</v>
      </c>
      <c r="AH1496" s="156">
        <f t="shared" si="437"/>
        <v>0</v>
      </c>
      <c r="AI1496" s="156">
        <f t="shared" si="437"/>
        <v>0</v>
      </c>
      <c r="AJ1496" s="156">
        <f>SUM(P1496:AI1496)</f>
        <v>0</v>
      </c>
      <c r="AK1496" s="148" t="s">
        <v>391</v>
      </c>
    </row>
    <row r="1497" spans="1:41" ht="14.45" thickBot="1">
      <c r="A1497" s="634" t="str">
        <f>"Green Replacement "&amp;A1489</f>
        <v>Green Replacement Elevator</v>
      </c>
      <c r="B1497" s="635"/>
      <c r="C1497" s="635"/>
      <c r="D1497" s="635"/>
      <c r="E1497" s="635"/>
      <c r="F1497" s="635"/>
      <c r="G1497" s="202">
        <f>G1496</f>
        <v>0</v>
      </c>
      <c r="H1497" s="204">
        <f>H1496</f>
        <v>0</v>
      </c>
      <c r="I1497" s="455">
        <v>0</v>
      </c>
      <c r="J1497" s="161">
        <f>G1497*I1497</f>
        <v>0</v>
      </c>
      <c r="K1497" s="629"/>
      <c r="L1497" s="630"/>
      <c r="M1497" s="661"/>
      <c r="N1497" s="633"/>
      <c r="O1497" s="159">
        <f>IF($B$1492=0,J1497,0)</f>
        <v>0</v>
      </c>
      <c r="P1497" s="156">
        <f t="shared" ref="P1497:AI1497" si="438">IF(OR(($B$1492+YEAR($I$1))=P1494,($B$1490+$B$1492+YEAR($I$1))=P1494,($B$1490*2+$B$1492+YEAR($I$1))=P1494,($B$1490*3+$B$1492+YEAR($I$1))=P1494,($B$1490*4+$B$1492+YEAR($I$1))=P1494,($B$1490*5+$B$1492+YEAR($I$1))=P1494),$G$1497*$I$1497,0)</f>
        <v>0</v>
      </c>
      <c r="Q1497" s="156">
        <f t="shared" si="438"/>
        <v>0</v>
      </c>
      <c r="R1497" s="156">
        <f t="shared" si="438"/>
        <v>0</v>
      </c>
      <c r="S1497" s="156">
        <f t="shared" si="438"/>
        <v>0</v>
      </c>
      <c r="T1497" s="156">
        <f t="shared" si="438"/>
        <v>0</v>
      </c>
      <c r="U1497" s="156">
        <f t="shared" si="438"/>
        <v>0</v>
      </c>
      <c r="V1497" s="156">
        <f t="shared" si="438"/>
        <v>0</v>
      </c>
      <c r="W1497" s="156">
        <f t="shared" si="438"/>
        <v>0</v>
      </c>
      <c r="X1497" s="156">
        <f t="shared" si="438"/>
        <v>0</v>
      </c>
      <c r="Y1497" s="156">
        <f t="shared" si="438"/>
        <v>0</v>
      </c>
      <c r="Z1497" s="156">
        <f t="shared" si="438"/>
        <v>0</v>
      </c>
      <c r="AA1497" s="156">
        <f t="shared" si="438"/>
        <v>0</v>
      </c>
      <c r="AB1497" s="156">
        <f t="shared" si="438"/>
        <v>0</v>
      </c>
      <c r="AC1497" s="156">
        <f t="shared" si="438"/>
        <v>0</v>
      </c>
      <c r="AD1497" s="156">
        <f t="shared" si="438"/>
        <v>0</v>
      </c>
      <c r="AE1497" s="156">
        <f t="shared" si="438"/>
        <v>0</v>
      </c>
      <c r="AF1497" s="156">
        <f t="shared" si="438"/>
        <v>0</v>
      </c>
      <c r="AG1497" s="156">
        <f t="shared" si="438"/>
        <v>0</v>
      </c>
      <c r="AH1497" s="156">
        <f t="shared" si="438"/>
        <v>0</v>
      </c>
      <c r="AI1497" s="156">
        <f t="shared" si="438"/>
        <v>0</v>
      </c>
      <c r="AJ1497" s="156">
        <f>SUM(P1497:AI1497)</f>
        <v>0</v>
      </c>
      <c r="AK1497" s="183">
        <f>IF((AJ1497-AJ1496)&lt;0,0,(AJ1497-AJ1496))</f>
        <v>0</v>
      </c>
      <c r="AL1497" s="183"/>
      <c r="AM1497" s="183"/>
      <c r="AN1497" s="183"/>
      <c r="AO1497" s="183"/>
    </row>
    <row r="1498" spans="1:41" ht="13.15" customHeight="1" thickBot="1"/>
    <row r="1499" spans="1:41" ht="14.45" thickBot="1">
      <c r="A1499" s="640" t="s">
        <v>567</v>
      </c>
      <c r="B1499" s="641"/>
      <c r="C1499" s="641"/>
      <c r="D1499" s="641"/>
      <c r="E1499" s="641"/>
      <c r="F1499" s="641"/>
      <c r="G1499" s="641"/>
      <c r="H1499" s="641"/>
      <c r="I1499" s="641"/>
      <c r="J1499" s="641"/>
      <c r="K1499" s="641"/>
      <c r="L1499" s="641"/>
      <c r="M1499" s="641"/>
      <c r="N1499" s="642"/>
    </row>
    <row r="1500" spans="1:41" ht="15">
      <c r="A1500" s="164" t="s">
        <v>351</v>
      </c>
      <c r="B1500" s="450">
        <v>20</v>
      </c>
      <c r="C1500" s="165"/>
      <c r="D1500" s="662" t="s">
        <v>272</v>
      </c>
      <c r="E1500" s="663"/>
      <c r="F1500" s="649"/>
      <c r="G1500" s="650"/>
      <c r="H1500" s="650"/>
      <c r="I1500" s="650"/>
      <c r="J1500" s="650"/>
      <c r="K1500" s="650"/>
      <c r="L1500" s="650"/>
      <c r="M1500" s="650"/>
      <c r="N1500" s="651"/>
    </row>
    <row r="1501" spans="1:41" ht="15.6" thickBot="1">
      <c r="A1501" s="163" t="s">
        <v>353</v>
      </c>
      <c r="B1501" s="451">
        <v>2005</v>
      </c>
      <c r="C1501" s="162"/>
      <c r="D1501" s="664"/>
      <c r="E1501" s="665"/>
      <c r="F1501" s="652"/>
      <c r="G1501" s="653"/>
      <c r="H1501" s="653"/>
      <c r="I1501" s="653"/>
      <c r="J1501" s="653"/>
      <c r="K1501" s="653"/>
      <c r="L1501" s="653"/>
      <c r="M1501" s="653"/>
      <c r="N1501" s="654"/>
    </row>
    <row r="1502" spans="1:41" ht="15.6" thickBot="1">
      <c r="A1502" s="171" t="s">
        <v>355</v>
      </c>
      <c r="B1502" s="172">
        <f>IF(B1500-((YEAR(I1))-B1501)&gt;0,(B1500-((YEAR(I1))-B1501)),0)</f>
        <v>15</v>
      </c>
      <c r="C1502" s="173"/>
      <c r="D1502" s="666"/>
      <c r="E1502" s="667"/>
      <c r="F1502" s="643"/>
      <c r="G1502" s="644"/>
      <c r="H1502" s="644"/>
      <c r="I1502" s="644"/>
      <c r="J1502" s="644"/>
      <c r="K1502" s="644"/>
      <c r="L1502" s="644"/>
      <c r="M1502" s="644"/>
      <c r="N1502" s="645"/>
      <c r="O1502" s="640" t="str">
        <f>A1499</f>
        <v>Mechanical-Other 1 (Specify)</v>
      </c>
      <c r="P1502" s="641"/>
      <c r="Q1502" s="641"/>
      <c r="R1502" s="641"/>
      <c r="S1502" s="641"/>
      <c r="T1502" s="641"/>
      <c r="U1502" s="641"/>
      <c r="V1502" s="641"/>
      <c r="W1502" s="641"/>
      <c r="X1502" s="641"/>
      <c r="Y1502" s="642"/>
      <c r="Z1502" s="640" t="str">
        <f>A1499</f>
        <v>Mechanical-Other 1 (Specify)</v>
      </c>
      <c r="AA1502" s="641"/>
      <c r="AB1502" s="641"/>
      <c r="AC1502" s="641"/>
      <c r="AD1502" s="641"/>
      <c r="AE1502" s="641"/>
      <c r="AF1502" s="641"/>
      <c r="AG1502" s="641"/>
      <c r="AH1502" s="641"/>
      <c r="AI1502" s="641"/>
      <c r="AJ1502" s="642"/>
    </row>
    <row r="1503" spans="1:41">
      <c r="A1503" s="646" t="s">
        <v>357</v>
      </c>
      <c r="B1503" s="647"/>
      <c r="C1503" s="647"/>
      <c r="D1503" s="636"/>
      <c r="E1503" s="636"/>
      <c r="F1503" s="636"/>
      <c r="G1503" s="636" t="s">
        <v>358</v>
      </c>
      <c r="H1503" s="636" t="s">
        <v>359</v>
      </c>
      <c r="I1503" s="636" t="s">
        <v>360</v>
      </c>
      <c r="J1503" s="636" t="s">
        <v>361</v>
      </c>
      <c r="K1503" s="636" t="s">
        <v>362</v>
      </c>
      <c r="L1503" s="636" t="s">
        <v>363</v>
      </c>
      <c r="M1503" s="636" t="s">
        <v>364</v>
      </c>
      <c r="N1503" s="638" t="s">
        <v>365</v>
      </c>
      <c r="O1503" s="672" t="s">
        <v>366</v>
      </c>
      <c r="P1503" s="167" t="s">
        <v>367</v>
      </c>
      <c r="Q1503" s="167" t="s">
        <v>368</v>
      </c>
      <c r="R1503" s="167" t="s">
        <v>369</v>
      </c>
      <c r="S1503" s="167" t="s">
        <v>370</v>
      </c>
      <c r="T1503" s="167" t="s">
        <v>371</v>
      </c>
      <c r="U1503" s="167" t="s">
        <v>372</v>
      </c>
      <c r="V1503" s="167" t="s">
        <v>373</v>
      </c>
      <c r="W1503" s="167" t="s">
        <v>374</v>
      </c>
      <c r="X1503" s="167" t="s">
        <v>375</v>
      </c>
      <c r="Y1503" s="168" t="s">
        <v>376</v>
      </c>
      <c r="Z1503" s="178" t="s">
        <v>377</v>
      </c>
      <c r="AA1503" s="179" t="s">
        <v>378</v>
      </c>
      <c r="AB1503" s="179" t="s">
        <v>379</v>
      </c>
      <c r="AC1503" s="179" t="s">
        <v>380</v>
      </c>
      <c r="AD1503" s="179" t="s">
        <v>381</v>
      </c>
      <c r="AE1503" s="179" t="s">
        <v>382</v>
      </c>
      <c r="AF1503" s="179" t="s">
        <v>383</v>
      </c>
      <c r="AG1503" s="179" t="s">
        <v>384</v>
      </c>
      <c r="AH1503" s="179" t="s">
        <v>385</v>
      </c>
      <c r="AI1503" s="180" t="s">
        <v>386</v>
      </c>
      <c r="AJ1503" s="674" t="s">
        <v>387</v>
      </c>
    </row>
    <row r="1504" spans="1:41">
      <c r="A1504" s="648"/>
      <c r="B1504" s="637"/>
      <c r="C1504" s="637"/>
      <c r="D1504" s="637"/>
      <c r="E1504" s="637"/>
      <c r="F1504" s="637"/>
      <c r="G1504" s="637"/>
      <c r="H1504" s="637"/>
      <c r="I1504" s="637"/>
      <c r="J1504" s="637"/>
      <c r="K1504" s="637"/>
      <c r="L1504" s="637"/>
      <c r="M1504" s="637"/>
      <c r="N1504" s="639"/>
      <c r="O1504" s="673"/>
      <c r="P1504" s="166">
        <f>YEAR($I$1)+1</f>
        <v>2011</v>
      </c>
      <c r="Q1504" s="166">
        <f>YEAR($I$1)+2</f>
        <v>2012</v>
      </c>
      <c r="R1504" s="166">
        <f>YEAR($I$1)+3</f>
        <v>2013</v>
      </c>
      <c r="S1504" s="166">
        <f>YEAR($I$1)+4</f>
        <v>2014</v>
      </c>
      <c r="T1504" s="166">
        <f>YEAR($I$1)+5</f>
        <v>2015</v>
      </c>
      <c r="U1504" s="166">
        <f>YEAR($I$1)+6</f>
        <v>2016</v>
      </c>
      <c r="V1504" s="166">
        <f>YEAR($I$1)+7</f>
        <v>2017</v>
      </c>
      <c r="W1504" s="166">
        <f>YEAR($I$1)+8</f>
        <v>2018</v>
      </c>
      <c r="X1504" s="166">
        <f>YEAR($I$1)+9</f>
        <v>2019</v>
      </c>
      <c r="Y1504" s="169">
        <f>YEAR($I$1)+10</f>
        <v>2020</v>
      </c>
      <c r="Z1504" s="174">
        <f>YEAR($I$1)+11</f>
        <v>2021</v>
      </c>
      <c r="AA1504" s="166">
        <f>YEAR($I$1)+12</f>
        <v>2022</v>
      </c>
      <c r="AB1504" s="166">
        <f>YEAR($I$1)+13</f>
        <v>2023</v>
      </c>
      <c r="AC1504" s="166">
        <f>YEAR($I$1)+14</f>
        <v>2024</v>
      </c>
      <c r="AD1504" s="166">
        <f>YEAR($I$1)+15</f>
        <v>2025</v>
      </c>
      <c r="AE1504" s="166">
        <f>YEAR($I$1)+16</f>
        <v>2026</v>
      </c>
      <c r="AF1504" s="166">
        <f>YEAR($I$1)+17</f>
        <v>2027</v>
      </c>
      <c r="AG1504" s="166">
        <f>YEAR($I$1)+18</f>
        <v>2028</v>
      </c>
      <c r="AH1504" s="166">
        <f>YEAR($I$1)+19</f>
        <v>2029</v>
      </c>
      <c r="AI1504" s="175">
        <f>YEAR($I$1)+20</f>
        <v>2030</v>
      </c>
      <c r="AJ1504" s="675"/>
    </row>
    <row r="1505" spans="1:41" hidden="1">
      <c r="A1505" s="623" t="str">
        <f>"Existing "&amp;A1499</f>
        <v>Existing Mechanical-Other 1 (Specify)</v>
      </c>
      <c r="B1505" s="624"/>
      <c r="C1505" s="624"/>
      <c r="D1505" s="624"/>
      <c r="E1505" s="624"/>
      <c r="F1505" s="624"/>
      <c r="G1505" s="170"/>
      <c r="H1505" s="154"/>
      <c r="I1505" s="155">
        <v>0</v>
      </c>
      <c r="J1505" s="156">
        <f>G1505*I1505</f>
        <v>0</v>
      </c>
      <c r="K1505" s="625" t="s">
        <v>390</v>
      </c>
      <c r="L1505" s="626"/>
      <c r="M1505" s="659" t="str">
        <f>IF(OR(ISERROR(B1501+B1500*(1-(Controls!$B$28))),(B1501+B1500*(1-(Controls!$B$28)))=0),"",IF((B1501+B1500*(1-(Controls!$B$28)))&lt;=StartInput!$F$25,"Replace","Evaluate"))</f>
        <v>Evaluate</v>
      </c>
      <c r="N1505" s="631" t="s">
        <v>205</v>
      </c>
      <c r="O1505" s="159">
        <f>IF($B$1502=0,J1505,0)</f>
        <v>0</v>
      </c>
      <c r="P1505" s="156">
        <f t="shared" ref="P1505:AJ1505" si="439">IF(OR(($B$1502+YEAR($I$1))=P1504,($B$1500+$B$1502+YEAR($I$1))=P1504,($B$1500*2+$B$1502+YEAR($I$1))=P1504,($B$1500*3+$B$1502+YEAR($I$1))=P1504,($B$1500*4+$B$1502+YEAR($I$1))=P1504,($B$1500*5+$B$1502+YEAR($I$1))=P1504),$G$1505*$I$1505,0)</f>
        <v>0</v>
      </c>
      <c r="Q1505" s="156">
        <f t="shared" si="439"/>
        <v>0</v>
      </c>
      <c r="R1505" s="156">
        <f t="shared" si="439"/>
        <v>0</v>
      </c>
      <c r="S1505" s="156">
        <f t="shared" si="439"/>
        <v>0</v>
      </c>
      <c r="T1505" s="156">
        <f t="shared" si="439"/>
        <v>0</v>
      </c>
      <c r="U1505" s="156">
        <f t="shared" si="439"/>
        <v>0</v>
      </c>
      <c r="V1505" s="156">
        <f t="shared" si="439"/>
        <v>0</v>
      </c>
      <c r="W1505" s="156">
        <f t="shared" si="439"/>
        <v>0</v>
      </c>
      <c r="X1505" s="156">
        <f t="shared" si="439"/>
        <v>0</v>
      </c>
      <c r="Y1505" s="156">
        <f t="shared" si="439"/>
        <v>0</v>
      </c>
      <c r="Z1505" s="156">
        <f t="shared" si="439"/>
        <v>0</v>
      </c>
      <c r="AA1505" s="156">
        <f t="shared" si="439"/>
        <v>0</v>
      </c>
      <c r="AB1505" s="156">
        <f t="shared" si="439"/>
        <v>0</v>
      </c>
      <c r="AC1505" s="156">
        <f t="shared" si="439"/>
        <v>0</v>
      </c>
      <c r="AD1505" s="156">
        <f t="shared" si="439"/>
        <v>0</v>
      </c>
      <c r="AE1505" s="156">
        <f t="shared" si="439"/>
        <v>0</v>
      </c>
      <c r="AF1505" s="156">
        <f t="shared" si="439"/>
        <v>0</v>
      </c>
      <c r="AG1505" s="156">
        <f t="shared" si="439"/>
        <v>0</v>
      </c>
      <c r="AH1505" s="156">
        <f t="shared" si="439"/>
        <v>0</v>
      </c>
      <c r="AI1505" s="156">
        <f t="shared" si="439"/>
        <v>0</v>
      </c>
      <c r="AJ1505" s="156">
        <f t="shared" si="439"/>
        <v>0</v>
      </c>
    </row>
    <row r="1506" spans="1:41">
      <c r="A1506" s="623" t="str">
        <f>"Standard "&amp;A1499</f>
        <v>Standard Mechanical-Other 1 (Specify)</v>
      </c>
      <c r="B1506" s="624"/>
      <c r="C1506" s="624"/>
      <c r="D1506" s="624"/>
      <c r="E1506" s="624"/>
      <c r="F1506" s="624"/>
      <c r="G1506" s="452">
        <v>0</v>
      </c>
      <c r="H1506" s="459"/>
      <c r="I1506" s="454">
        <v>0</v>
      </c>
      <c r="J1506" s="156">
        <f>G1506*I1506</f>
        <v>0</v>
      </c>
      <c r="K1506" s="627"/>
      <c r="L1506" s="628"/>
      <c r="M1506" s="660"/>
      <c r="N1506" s="632"/>
      <c r="O1506" s="159">
        <f>IF($B$1502=0,J1506,0)</f>
        <v>0</v>
      </c>
      <c r="P1506" s="156">
        <f t="shared" ref="P1506:AJ1506" si="440">IF(OR(($B$1502+YEAR($I$1))=P1504,($B$1500+$B$1502+YEAR($I$1))=P1504,($B$1500*2+$B$1502+YEAR($I$1))=P1504,($B$1500*3+$B$1502+YEAR($I$1))=P1504,($B$1500*4+$B$1502+YEAR($I$1))=P1504,($B$1500*5+$B$1502+YEAR($I$1))=P1504),$G$1506*$I$1506,0)</f>
        <v>0</v>
      </c>
      <c r="Q1506" s="156">
        <f t="shared" si="440"/>
        <v>0</v>
      </c>
      <c r="R1506" s="156">
        <f t="shared" si="440"/>
        <v>0</v>
      </c>
      <c r="S1506" s="156">
        <f t="shared" si="440"/>
        <v>0</v>
      </c>
      <c r="T1506" s="156">
        <f t="shared" si="440"/>
        <v>0</v>
      </c>
      <c r="U1506" s="156">
        <f t="shared" si="440"/>
        <v>0</v>
      </c>
      <c r="V1506" s="156">
        <f t="shared" si="440"/>
        <v>0</v>
      </c>
      <c r="W1506" s="156">
        <f t="shared" si="440"/>
        <v>0</v>
      </c>
      <c r="X1506" s="156">
        <f t="shared" si="440"/>
        <v>0</v>
      </c>
      <c r="Y1506" s="156">
        <f t="shared" si="440"/>
        <v>0</v>
      </c>
      <c r="Z1506" s="156">
        <f t="shared" si="440"/>
        <v>0</v>
      </c>
      <c r="AA1506" s="156">
        <f t="shared" si="440"/>
        <v>0</v>
      </c>
      <c r="AB1506" s="156">
        <f t="shared" si="440"/>
        <v>0</v>
      </c>
      <c r="AC1506" s="156">
        <f t="shared" si="440"/>
        <v>0</v>
      </c>
      <c r="AD1506" s="156">
        <f t="shared" si="440"/>
        <v>0</v>
      </c>
      <c r="AE1506" s="156">
        <f t="shared" si="440"/>
        <v>0</v>
      </c>
      <c r="AF1506" s="156">
        <f t="shared" si="440"/>
        <v>0</v>
      </c>
      <c r="AG1506" s="156">
        <f t="shared" si="440"/>
        <v>0</v>
      </c>
      <c r="AH1506" s="156">
        <f t="shared" si="440"/>
        <v>0</v>
      </c>
      <c r="AI1506" s="156">
        <f t="shared" si="440"/>
        <v>0</v>
      </c>
      <c r="AJ1506" s="156">
        <f t="shared" si="440"/>
        <v>0</v>
      </c>
      <c r="AK1506" s="148" t="s">
        <v>391</v>
      </c>
    </row>
    <row r="1507" spans="1:41" ht="14.45" thickBot="1">
      <c r="A1507" s="634" t="str">
        <f>"Green Replacement "&amp;A1499</f>
        <v>Green Replacement Mechanical-Other 1 (Specify)</v>
      </c>
      <c r="B1507" s="635"/>
      <c r="C1507" s="635"/>
      <c r="D1507" s="635"/>
      <c r="E1507" s="635"/>
      <c r="F1507" s="635"/>
      <c r="G1507" s="202">
        <f>G1506</f>
        <v>0</v>
      </c>
      <c r="H1507" s="204">
        <f>H1506</f>
        <v>0</v>
      </c>
      <c r="I1507" s="455">
        <v>0</v>
      </c>
      <c r="J1507" s="161">
        <f>G1507*I1507</f>
        <v>0</v>
      </c>
      <c r="K1507" s="629"/>
      <c r="L1507" s="630"/>
      <c r="M1507" s="661"/>
      <c r="N1507" s="633"/>
      <c r="O1507" s="159">
        <f>IF($B$1502=0,J1507,0)</f>
        <v>0</v>
      </c>
      <c r="P1507" s="156">
        <f t="shared" ref="P1507:AJ1507" si="441">IF(OR(($B$1502+YEAR($I$1))=P1504,($B$1500+$B$1502+YEAR($I$1))=P1504,($B$1500*2+$B$1502+YEAR($I$1))=P1504,($B$1500*3+$B$1502+YEAR($I$1))=P1504,($B$1500*4+$B$1502+YEAR($I$1))=P1504,($B$1500*5+$B$1502+YEAR($I$1))=P1504),$G$1507*$I$1507,0)</f>
        <v>0</v>
      </c>
      <c r="Q1507" s="156">
        <f t="shared" si="441"/>
        <v>0</v>
      </c>
      <c r="R1507" s="156">
        <f t="shared" si="441"/>
        <v>0</v>
      </c>
      <c r="S1507" s="156">
        <f t="shared" si="441"/>
        <v>0</v>
      </c>
      <c r="T1507" s="156">
        <f t="shared" si="441"/>
        <v>0</v>
      </c>
      <c r="U1507" s="156">
        <f t="shared" si="441"/>
        <v>0</v>
      </c>
      <c r="V1507" s="156">
        <f t="shared" si="441"/>
        <v>0</v>
      </c>
      <c r="W1507" s="156">
        <f t="shared" si="441"/>
        <v>0</v>
      </c>
      <c r="X1507" s="156">
        <f t="shared" si="441"/>
        <v>0</v>
      </c>
      <c r="Y1507" s="156">
        <f t="shared" si="441"/>
        <v>0</v>
      </c>
      <c r="Z1507" s="156">
        <f t="shared" si="441"/>
        <v>0</v>
      </c>
      <c r="AA1507" s="156">
        <f t="shared" si="441"/>
        <v>0</v>
      </c>
      <c r="AB1507" s="156">
        <f t="shared" si="441"/>
        <v>0</v>
      </c>
      <c r="AC1507" s="156">
        <f t="shared" si="441"/>
        <v>0</v>
      </c>
      <c r="AD1507" s="156">
        <f t="shared" si="441"/>
        <v>0</v>
      </c>
      <c r="AE1507" s="156">
        <f t="shared" si="441"/>
        <v>0</v>
      </c>
      <c r="AF1507" s="156">
        <f t="shared" si="441"/>
        <v>0</v>
      </c>
      <c r="AG1507" s="156">
        <f t="shared" si="441"/>
        <v>0</v>
      </c>
      <c r="AH1507" s="156">
        <f t="shared" si="441"/>
        <v>0</v>
      </c>
      <c r="AI1507" s="156">
        <f t="shared" si="441"/>
        <v>0</v>
      </c>
      <c r="AJ1507" s="156">
        <f t="shared" si="441"/>
        <v>0</v>
      </c>
      <c r="AK1507" s="183">
        <f>IF((AJ1507-AJ1506)&lt;0,0,(AJ1507-AJ1506))</f>
        <v>0</v>
      </c>
      <c r="AL1507" s="183"/>
      <c r="AM1507" s="183"/>
      <c r="AN1507" s="183"/>
      <c r="AO1507" s="183"/>
    </row>
    <row r="1508" spans="1:41" ht="13.15" customHeight="1" thickBot="1"/>
    <row r="1509" spans="1:41" ht="14.45" thickBot="1">
      <c r="A1509" s="640" t="s">
        <v>568</v>
      </c>
      <c r="B1509" s="641"/>
      <c r="C1509" s="641"/>
      <c r="D1509" s="641"/>
      <c r="E1509" s="641"/>
      <c r="F1509" s="641"/>
      <c r="G1509" s="641"/>
      <c r="H1509" s="641"/>
      <c r="I1509" s="641"/>
      <c r="J1509" s="641"/>
      <c r="K1509" s="641"/>
      <c r="L1509" s="641"/>
      <c r="M1509" s="641"/>
      <c r="N1509" s="642"/>
    </row>
    <row r="1510" spans="1:41" ht="15">
      <c r="A1510" s="164" t="s">
        <v>351</v>
      </c>
      <c r="B1510" s="450">
        <v>4</v>
      </c>
      <c r="C1510" s="165"/>
      <c r="D1510" s="662" t="s">
        <v>272</v>
      </c>
      <c r="E1510" s="663"/>
      <c r="F1510" s="649"/>
      <c r="G1510" s="650"/>
      <c r="H1510" s="650"/>
      <c r="I1510" s="650"/>
      <c r="J1510" s="650"/>
      <c r="K1510" s="650"/>
      <c r="L1510" s="650"/>
      <c r="M1510" s="650"/>
      <c r="N1510" s="651"/>
    </row>
    <row r="1511" spans="1:41" ht="15.6" thickBot="1">
      <c r="A1511" s="163" t="s">
        <v>353</v>
      </c>
      <c r="B1511" s="451">
        <v>2006</v>
      </c>
      <c r="C1511" s="162"/>
      <c r="D1511" s="664"/>
      <c r="E1511" s="665"/>
      <c r="F1511" s="652"/>
      <c r="G1511" s="653"/>
      <c r="H1511" s="653"/>
      <c r="I1511" s="653"/>
      <c r="J1511" s="653"/>
      <c r="K1511" s="653"/>
      <c r="L1511" s="653"/>
      <c r="M1511" s="653"/>
      <c r="N1511" s="654"/>
    </row>
    <row r="1512" spans="1:41" ht="15.6" thickBot="1">
      <c r="A1512" s="171" t="s">
        <v>355</v>
      </c>
      <c r="B1512" s="172">
        <f>IF(B1510-((YEAR(I1))-B1511)&gt;0,(B1510-((YEAR(I1))-B1511)),0)</f>
        <v>0</v>
      </c>
      <c r="C1512" s="173"/>
      <c r="D1512" s="666"/>
      <c r="E1512" s="667"/>
      <c r="F1512" s="643"/>
      <c r="G1512" s="644"/>
      <c r="H1512" s="644"/>
      <c r="I1512" s="644"/>
      <c r="J1512" s="644"/>
      <c r="K1512" s="644"/>
      <c r="L1512" s="644"/>
      <c r="M1512" s="644"/>
      <c r="N1512" s="645"/>
      <c r="O1512" s="640" t="str">
        <f>A1509</f>
        <v>Mechanical-Other 2 (Specify)</v>
      </c>
      <c r="P1512" s="641"/>
      <c r="Q1512" s="641"/>
      <c r="R1512" s="641"/>
      <c r="S1512" s="641"/>
      <c r="T1512" s="641"/>
      <c r="U1512" s="641"/>
      <c r="V1512" s="641"/>
      <c r="W1512" s="641"/>
      <c r="X1512" s="641"/>
      <c r="Y1512" s="642"/>
      <c r="Z1512" s="640" t="str">
        <f>A1509</f>
        <v>Mechanical-Other 2 (Specify)</v>
      </c>
      <c r="AA1512" s="641"/>
      <c r="AB1512" s="641"/>
      <c r="AC1512" s="641"/>
      <c r="AD1512" s="641"/>
      <c r="AE1512" s="641"/>
      <c r="AF1512" s="641"/>
      <c r="AG1512" s="641"/>
      <c r="AH1512" s="641"/>
      <c r="AI1512" s="641"/>
      <c r="AJ1512" s="642"/>
    </row>
    <row r="1513" spans="1:41">
      <c r="A1513" s="646" t="s">
        <v>357</v>
      </c>
      <c r="B1513" s="647"/>
      <c r="C1513" s="647"/>
      <c r="D1513" s="636"/>
      <c r="E1513" s="636"/>
      <c r="F1513" s="636"/>
      <c r="G1513" s="636" t="s">
        <v>358</v>
      </c>
      <c r="H1513" s="636" t="s">
        <v>359</v>
      </c>
      <c r="I1513" s="636" t="s">
        <v>360</v>
      </c>
      <c r="J1513" s="636" t="s">
        <v>361</v>
      </c>
      <c r="K1513" s="636" t="s">
        <v>362</v>
      </c>
      <c r="L1513" s="636" t="s">
        <v>363</v>
      </c>
      <c r="M1513" s="636" t="s">
        <v>364</v>
      </c>
      <c r="N1513" s="638" t="s">
        <v>365</v>
      </c>
      <c r="O1513" s="672" t="s">
        <v>366</v>
      </c>
      <c r="P1513" s="167" t="s">
        <v>367</v>
      </c>
      <c r="Q1513" s="167" t="s">
        <v>368</v>
      </c>
      <c r="R1513" s="167" t="s">
        <v>369</v>
      </c>
      <c r="S1513" s="167" t="s">
        <v>370</v>
      </c>
      <c r="T1513" s="167" t="s">
        <v>371</v>
      </c>
      <c r="U1513" s="167" t="s">
        <v>372</v>
      </c>
      <c r="V1513" s="167" t="s">
        <v>373</v>
      </c>
      <c r="W1513" s="167" t="s">
        <v>374</v>
      </c>
      <c r="X1513" s="167" t="s">
        <v>375</v>
      </c>
      <c r="Y1513" s="168" t="s">
        <v>376</v>
      </c>
      <c r="Z1513" s="178" t="s">
        <v>377</v>
      </c>
      <c r="AA1513" s="179" t="s">
        <v>378</v>
      </c>
      <c r="AB1513" s="179" t="s">
        <v>379</v>
      </c>
      <c r="AC1513" s="179" t="s">
        <v>380</v>
      </c>
      <c r="AD1513" s="179" t="s">
        <v>381</v>
      </c>
      <c r="AE1513" s="179" t="s">
        <v>382</v>
      </c>
      <c r="AF1513" s="179" t="s">
        <v>383</v>
      </c>
      <c r="AG1513" s="179" t="s">
        <v>384</v>
      </c>
      <c r="AH1513" s="179" t="s">
        <v>385</v>
      </c>
      <c r="AI1513" s="180" t="s">
        <v>386</v>
      </c>
      <c r="AJ1513" s="674" t="s">
        <v>387</v>
      </c>
    </row>
    <row r="1514" spans="1:41">
      <c r="A1514" s="648"/>
      <c r="B1514" s="637"/>
      <c r="C1514" s="637"/>
      <c r="D1514" s="637"/>
      <c r="E1514" s="637"/>
      <c r="F1514" s="637"/>
      <c r="G1514" s="637"/>
      <c r="H1514" s="637"/>
      <c r="I1514" s="637"/>
      <c r="J1514" s="637"/>
      <c r="K1514" s="637"/>
      <c r="L1514" s="637"/>
      <c r="M1514" s="637"/>
      <c r="N1514" s="639"/>
      <c r="O1514" s="673"/>
      <c r="P1514" s="166">
        <f>YEAR($I$1)+1</f>
        <v>2011</v>
      </c>
      <c r="Q1514" s="166">
        <f>YEAR($I$1)+2</f>
        <v>2012</v>
      </c>
      <c r="R1514" s="166">
        <f>YEAR($I$1)+3</f>
        <v>2013</v>
      </c>
      <c r="S1514" s="166">
        <f>YEAR($I$1)+4</f>
        <v>2014</v>
      </c>
      <c r="T1514" s="166">
        <f>YEAR($I$1)+5</f>
        <v>2015</v>
      </c>
      <c r="U1514" s="166">
        <f>YEAR($I$1)+6</f>
        <v>2016</v>
      </c>
      <c r="V1514" s="166">
        <f>YEAR($I$1)+7</f>
        <v>2017</v>
      </c>
      <c r="W1514" s="166">
        <f>YEAR($I$1)+8</f>
        <v>2018</v>
      </c>
      <c r="X1514" s="166">
        <f>YEAR($I$1)+9</f>
        <v>2019</v>
      </c>
      <c r="Y1514" s="169">
        <f>YEAR($I$1)+10</f>
        <v>2020</v>
      </c>
      <c r="Z1514" s="174">
        <f>YEAR($I$1)+11</f>
        <v>2021</v>
      </c>
      <c r="AA1514" s="166">
        <f>YEAR($I$1)+12</f>
        <v>2022</v>
      </c>
      <c r="AB1514" s="166">
        <f>YEAR($I$1)+13</f>
        <v>2023</v>
      </c>
      <c r="AC1514" s="166">
        <f>YEAR($I$1)+14</f>
        <v>2024</v>
      </c>
      <c r="AD1514" s="166">
        <f>YEAR($I$1)+15</f>
        <v>2025</v>
      </c>
      <c r="AE1514" s="166">
        <f>YEAR($I$1)+16</f>
        <v>2026</v>
      </c>
      <c r="AF1514" s="166">
        <f>YEAR($I$1)+17</f>
        <v>2027</v>
      </c>
      <c r="AG1514" s="166">
        <f>YEAR($I$1)+18</f>
        <v>2028</v>
      </c>
      <c r="AH1514" s="166">
        <f>YEAR($I$1)+19</f>
        <v>2029</v>
      </c>
      <c r="AI1514" s="175">
        <f>YEAR($I$1)+20</f>
        <v>2030</v>
      </c>
      <c r="AJ1514" s="675"/>
    </row>
    <row r="1515" spans="1:41" hidden="1">
      <c r="A1515" s="623" t="str">
        <f>"Existing "&amp;A1509</f>
        <v>Existing Mechanical-Other 2 (Specify)</v>
      </c>
      <c r="B1515" s="624"/>
      <c r="C1515" s="624"/>
      <c r="D1515" s="624"/>
      <c r="E1515" s="624"/>
      <c r="F1515" s="624"/>
      <c r="G1515" s="170"/>
      <c r="H1515" s="154"/>
      <c r="I1515" s="155">
        <v>0</v>
      </c>
      <c r="J1515" s="156">
        <f>G1515*I1515</f>
        <v>0</v>
      </c>
      <c r="K1515" s="625" t="s">
        <v>390</v>
      </c>
      <c r="L1515" s="626"/>
      <c r="M1515" s="659" t="str">
        <f>IF(OR(ISERROR(B1511+B1510*(1-(Controls!$B$28))),(B1511+B1510*(1-(Controls!$B$28)))=0),"",IF((B1511+B1510*(1-(Controls!$B$28)))&lt;=StartInput!$F$25,"Replace","Evaluate"))</f>
        <v>Replace</v>
      </c>
      <c r="N1515" s="631" t="s">
        <v>205</v>
      </c>
      <c r="O1515" s="159">
        <f>IF($B$1512=0,J1515,0)</f>
        <v>0</v>
      </c>
      <c r="P1515" s="156">
        <f t="shared" ref="P1515:AI1515" si="442">IF(OR(($B$1512+YEAR($I$1))=P1514,($B$1510+$B$1512+YEAR($I$1))=P1514,($B$1510*2+$B$1512+YEAR($I$1))=P1514,($B$1510*3+$B$1512+YEAR($I$1))=P1514,($B$1510*4+$B$1512+YEAR($I$1))=P1514,($B$1510*5+$B$1512+YEAR($I$1))=P1514),$G$1515*$I$1515,0)</f>
        <v>0</v>
      </c>
      <c r="Q1515" s="156">
        <f t="shared" si="442"/>
        <v>0</v>
      </c>
      <c r="R1515" s="156">
        <f t="shared" si="442"/>
        <v>0</v>
      </c>
      <c r="S1515" s="156">
        <f t="shared" si="442"/>
        <v>0</v>
      </c>
      <c r="T1515" s="156">
        <f t="shared" si="442"/>
        <v>0</v>
      </c>
      <c r="U1515" s="156">
        <f t="shared" si="442"/>
        <v>0</v>
      </c>
      <c r="V1515" s="156">
        <f t="shared" si="442"/>
        <v>0</v>
      </c>
      <c r="W1515" s="156">
        <f t="shared" si="442"/>
        <v>0</v>
      </c>
      <c r="X1515" s="156">
        <f t="shared" si="442"/>
        <v>0</v>
      </c>
      <c r="Y1515" s="156">
        <f t="shared" si="442"/>
        <v>0</v>
      </c>
      <c r="Z1515" s="156">
        <f t="shared" si="442"/>
        <v>0</v>
      </c>
      <c r="AA1515" s="156">
        <f t="shared" si="442"/>
        <v>0</v>
      </c>
      <c r="AB1515" s="156">
        <f t="shared" si="442"/>
        <v>0</v>
      </c>
      <c r="AC1515" s="156">
        <f t="shared" si="442"/>
        <v>0</v>
      </c>
      <c r="AD1515" s="156">
        <f t="shared" si="442"/>
        <v>0</v>
      </c>
      <c r="AE1515" s="156">
        <f t="shared" si="442"/>
        <v>0</v>
      </c>
      <c r="AF1515" s="156">
        <f t="shared" si="442"/>
        <v>0</v>
      </c>
      <c r="AG1515" s="156">
        <f t="shared" si="442"/>
        <v>0</v>
      </c>
      <c r="AH1515" s="156">
        <f t="shared" si="442"/>
        <v>0</v>
      </c>
      <c r="AI1515" s="156">
        <f t="shared" si="442"/>
        <v>0</v>
      </c>
      <c r="AJ1515" s="156">
        <f>SUM(P1515:AI1515)</f>
        <v>0</v>
      </c>
    </row>
    <row r="1516" spans="1:41">
      <c r="A1516" s="623" t="str">
        <f>"Standard "&amp;A1509</f>
        <v>Standard Mechanical-Other 2 (Specify)</v>
      </c>
      <c r="B1516" s="624"/>
      <c r="C1516" s="624"/>
      <c r="D1516" s="624"/>
      <c r="E1516" s="624"/>
      <c r="F1516" s="624"/>
      <c r="G1516" s="452">
        <v>0</v>
      </c>
      <c r="H1516" s="459"/>
      <c r="I1516" s="454">
        <v>0</v>
      </c>
      <c r="J1516" s="156">
        <f>G1516*I1516</f>
        <v>0</v>
      </c>
      <c r="K1516" s="627"/>
      <c r="L1516" s="628"/>
      <c r="M1516" s="660"/>
      <c r="N1516" s="632"/>
      <c r="O1516" s="159">
        <f>IF($B$1512=0,J1516,0)</f>
        <v>0</v>
      </c>
      <c r="P1516" s="156">
        <f t="shared" ref="P1516:AI1516" si="443">IF(OR(($B$1512+YEAR($I$1))=P1514,($B$1510+$B$1512+YEAR($I$1))=P1514,($B$1510*2+$B$1512+YEAR($I$1))=P1514,($B$1510*3+$B$1512+YEAR($I$1))=P1514,($B$1510*4+$B$1512+YEAR($I$1))=P1514,($B$1510*5+$B$1512+YEAR($I$1))=P1514),$G$1516*$I$1516,0)</f>
        <v>0</v>
      </c>
      <c r="Q1516" s="156">
        <f t="shared" si="443"/>
        <v>0</v>
      </c>
      <c r="R1516" s="156">
        <f t="shared" si="443"/>
        <v>0</v>
      </c>
      <c r="S1516" s="156">
        <f t="shared" si="443"/>
        <v>0</v>
      </c>
      <c r="T1516" s="156">
        <f t="shared" si="443"/>
        <v>0</v>
      </c>
      <c r="U1516" s="156">
        <f t="shared" si="443"/>
        <v>0</v>
      </c>
      <c r="V1516" s="156">
        <f t="shared" si="443"/>
        <v>0</v>
      </c>
      <c r="W1516" s="156">
        <f t="shared" si="443"/>
        <v>0</v>
      </c>
      <c r="X1516" s="156">
        <f t="shared" si="443"/>
        <v>0</v>
      </c>
      <c r="Y1516" s="156">
        <f t="shared" si="443"/>
        <v>0</v>
      </c>
      <c r="Z1516" s="156">
        <f t="shared" si="443"/>
        <v>0</v>
      </c>
      <c r="AA1516" s="156">
        <f t="shared" si="443"/>
        <v>0</v>
      </c>
      <c r="AB1516" s="156">
        <f t="shared" si="443"/>
        <v>0</v>
      </c>
      <c r="AC1516" s="156">
        <f t="shared" si="443"/>
        <v>0</v>
      </c>
      <c r="AD1516" s="156">
        <f t="shared" si="443"/>
        <v>0</v>
      </c>
      <c r="AE1516" s="156">
        <f t="shared" si="443"/>
        <v>0</v>
      </c>
      <c r="AF1516" s="156">
        <f t="shared" si="443"/>
        <v>0</v>
      </c>
      <c r="AG1516" s="156">
        <f t="shared" si="443"/>
        <v>0</v>
      </c>
      <c r="AH1516" s="156">
        <f t="shared" si="443"/>
        <v>0</v>
      </c>
      <c r="AI1516" s="156">
        <f t="shared" si="443"/>
        <v>0</v>
      </c>
      <c r="AJ1516" s="156">
        <f>SUM(P1516:AI1516)</f>
        <v>0</v>
      </c>
      <c r="AK1516" s="148" t="s">
        <v>391</v>
      </c>
    </row>
    <row r="1517" spans="1:41" ht="14.45" thickBot="1">
      <c r="A1517" s="634" t="str">
        <f>"Green Replacement "&amp;A1509</f>
        <v>Green Replacement Mechanical-Other 2 (Specify)</v>
      </c>
      <c r="B1517" s="635"/>
      <c r="C1517" s="635"/>
      <c r="D1517" s="635"/>
      <c r="E1517" s="635"/>
      <c r="F1517" s="635"/>
      <c r="G1517" s="202">
        <f>G1516</f>
        <v>0</v>
      </c>
      <c r="H1517" s="204">
        <f>H1516</f>
        <v>0</v>
      </c>
      <c r="I1517" s="455">
        <v>0</v>
      </c>
      <c r="J1517" s="161">
        <f>G1517*I1517</f>
        <v>0</v>
      </c>
      <c r="K1517" s="629"/>
      <c r="L1517" s="630"/>
      <c r="M1517" s="661"/>
      <c r="N1517" s="633"/>
      <c r="O1517" s="159">
        <f>IF($B$1512=0,J1517,0)</f>
        <v>0</v>
      </c>
      <c r="P1517" s="156">
        <f t="shared" ref="P1517:AI1517" si="444">IF(OR(($B$1512+YEAR($I$1))=P1514,($B$1510+$B$1512+YEAR($I$1))=P1514,($B$1510*2+$B$1512+YEAR($I$1))=P1514,($B$1510*3+$B$1512+YEAR($I$1))=P1514,($B$1510*4+$B$1512+YEAR($I$1))=P1514,($B$1510*5+$B$1512+YEAR($I$1))=P1514),$G$1517*$I$1517,0)</f>
        <v>0</v>
      </c>
      <c r="Q1517" s="156">
        <f t="shared" si="444"/>
        <v>0</v>
      </c>
      <c r="R1517" s="156">
        <f t="shared" si="444"/>
        <v>0</v>
      </c>
      <c r="S1517" s="156">
        <f t="shared" si="444"/>
        <v>0</v>
      </c>
      <c r="T1517" s="156">
        <f t="shared" si="444"/>
        <v>0</v>
      </c>
      <c r="U1517" s="156">
        <f t="shared" si="444"/>
        <v>0</v>
      </c>
      <c r="V1517" s="156">
        <f t="shared" si="444"/>
        <v>0</v>
      </c>
      <c r="W1517" s="156">
        <f t="shared" si="444"/>
        <v>0</v>
      </c>
      <c r="X1517" s="156">
        <f t="shared" si="444"/>
        <v>0</v>
      </c>
      <c r="Y1517" s="156">
        <f t="shared" si="444"/>
        <v>0</v>
      </c>
      <c r="Z1517" s="156">
        <f t="shared" si="444"/>
        <v>0</v>
      </c>
      <c r="AA1517" s="156">
        <f t="shared" si="444"/>
        <v>0</v>
      </c>
      <c r="AB1517" s="156">
        <f t="shared" si="444"/>
        <v>0</v>
      </c>
      <c r="AC1517" s="156">
        <f t="shared" si="444"/>
        <v>0</v>
      </c>
      <c r="AD1517" s="156">
        <f t="shared" si="444"/>
        <v>0</v>
      </c>
      <c r="AE1517" s="156">
        <f t="shared" si="444"/>
        <v>0</v>
      </c>
      <c r="AF1517" s="156">
        <f t="shared" si="444"/>
        <v>0</v>
      </c>
      <c r="AG1517" s="156">
        <f t="shared" si="444"/>
        <v>0</v>
      </c>
      <c r="AH1517" s="156">
        <f t="shared" si="444"/>
        <v>0</v>
      </c>
      <c r="AI1517" s="156">
        <f t="shared" si="444"/>
        <v>0</v>
      </c>
      <c r="AJ1517" s="156">
        <f>SUM(P1517:AI1517)</f>
        <v>0</v>
      </c>
      <c r="AK1517" s="183">
        <f>IF((AJ1517-AJ1516)&lt;0,0,(AJ1517-AJ1516))</f>
        <v>0</v>
      </c>
      <c r="AL1517" s="183"/>
      <c r="AM1517" s="183"/>
      <c r="AN1517" s="183"/>
      <c r="AO1517" s="183"/>
    </row>
    <row r="1518" spans="1:41" ht="13.15" customHeight="1" thickBot="1"/>
    <row r="1519" spans="1:41" ht="14.45" thickBot="1">
      <c r="A1519" s="640" t="s">
        <v>569</v>
      </c>
      <c r="B1519" s="641"/>
      <c r="C1519" s="641"/>
      <c r="D1519" s="641"/>
      <c r="E1519" s="641"/>
      <c r="F1519" s="641"/>
      <c r="G1519" s="641"/>
      <c r="H1519" s="641"/>
      <c r="I1519" s="641"/>
      <c r="J1519" s="641"/>
      <c r="K1519" s="641"/>
      <c r="L1519" s="641"/>
      <c r="M1519" s="641"/>
      <c r="N1519" s="642"/>
    </row>
    <row r="1520" spans="1:41" ht="15">
      <c r="A1520" s="164" t="s">
        <v>351</v>
      </c>
      <c r="B1520" s="450">
        <v>5</v>
      </c>
      <c r="C1520" s="165"/>
      <c r="D1520" s="662" t="s">
        <v>272</v>
      </c>
      <c r="E1520" s="663"/>
      <c r="F1520" s="649"/>
      <c r="G1520" s="650"/>
      <c r="H1520" s="650"/>
      <c r="I1520" s="650"/>
      <c r="J1520" s="650"/>
      <c r="K1520" s="650"/>
      <c r="L1520" s="650"/>
      <c r="M1520" s="650"/>
      <c r="N1520" s="651"/>
    </row>
    <row r="1521" spans="1:41" ht="15.6" thickBot="1">
      <c r="A1521" s="163" t="s">
        <v>353</v>
      </c>
      <c r="B1521" s="451">
        <v>2006</v>
      </c>
      <c r="C1521" s="162"/>
      <c r="D1521" s="664"/>
      <c r="E1521" s="665"/>
      <c r="F1521" s="652"/>
      <c r="G1521" s="653"/>
      <c r="H1521" s="653"/>
      <c r="I1521" s="653"/>
      <c r="J1521" s="653"/>
      <c r="K1521" s="653"/>
      <c r="L1521" s="653"/>
      <c r="M1521" s="653"/>
      <c r="N1521" s="654"/>
    </row>
    <row r="1522" spans="1:41" ht="15.6" thickBot="1">
      <c r="A1522" s="171" t="s">
        <v>355</v>
      </c>
      <c r="B1522" s="172">
        <f>IF(B1520-((YEAR(I1))-B1521)&gt;0,(B1520-((YEAR(I1))-B1521)),0)</f>
        <v>1</v>
      </c>
      <c r="C1522" s="173"/>
      <c r="D1522" s="666"/>
      <c r="E1522" s="667"/>
      <c r="F1522" s="643"/>
      <c r="G1522" s="644"/>
      <c r="H1522" s="644"/>
      <c r="I1522" s="644"/>
      <c r="J1522" s="644"/>
      <c r="K1522" s="644"/>
      <c r="L1522" s="644"/>
      <c r="M1522" s="644"/>
      <c r="N1522" s="645"/>
      <c r="O1522" s="640" t="str">
        <f>A1519</f>
        <v>Mechanical-Other 3 (Specify)</v>
      </c>
      <c r="P1522" s="641"/>
      <c r="Q1522" s="641"/>
      <c r="R1522" s="641"/>
      <c r="S1522" s="641"/>
      <c r="T1522" s="641"/>
      <c r="U1522" s="641"/>
      <c r="V1522" s="641"/>
      <c r="W1522" s="641"/>
      <c r="X1522" s="641"/>
      <c r="Y1522" s="642"/>
      <c r="Z1522" s="640" t="str">
        <f>A1519</f>
        <v>Mechanical-Other 3 (Specify)</v>
      </c>
      <c r="AA1522" s="641"/>
      <c r="AB1522" s="641"/>
      <c r="AC1522" s="641"/>
      <c r="AD1522" s="641"/>
      <c r="AE1522" s="641"/>
      <c r="AF1522" s="641"/>
      <c r="AG1522" s="641"/>
      <c r="AH1522" s="641"/>
      <c r="AI1522" s="641"/>
      <c r="AJ1522" s="642"/>
    </row>
    <row r="1523" spans="1:41">
      <c r="A1523" s="646" t="s">
        <v>357</v>
      </c>
      <c r="B1523" s="647"/>
      <c r="C1523" s="647"/>
      <c r="D1523" s="636"/>
      <c r="E1523" s="636"/>
      <c r="F1523" s="636"/>
      <c r="G1523" s="636" t="s">
        <v>358</v>
      </c>
      <c r="H1523" s="636" t="s">
        <v>359</v>
      </c>
      <c r="I1523" s="636" t="s">
        <v>360</v>
      </c>
      <c r="J1523" s="636" t="s">
        <v>361</v>
      </c>
      <c r="K1523" s="636" t="s">
        <v>362</v>
      </c>
      <c r="L1523" s="636" t="s">
        <v>363</v>
      </c>
      <c r="M1523" s="636" t="s">
        <v>364</v>
      </c>
      <c r="N1523" s="638" t="s">
        <v>365</v>
      </c>
      <c r="O1523" s="672" t="s">
        <v>366</v>
      </c>
      <c r="P1523" s="167" t="s">
        <v>367</v>
      </c>
      <c r="Q1523" s="167" t="s">
        <v>368</v>
      </c>
      <c r="R1523" s="167" t="s">
        <v>369</v>
      </c>
      <c r="S1523" s="167" t="s">
        <v>370</v>
      </c>
      <c r="T1523" s="167" t="s">
        <v>371</v>
      </c>
      <c r="U1523" s="167" t="s">
        <v>372</v>
      </c>
      <c r="V1523" s="167" t="s">
        <v>373</v>
      </c>
      <c r="W1523" s="167" t="s">
        <v>374</v>
      </c>
      <c r="X1523" s="167" t="s">
        <v>375</v>
      </c>
      <c r="Y1523" s="168" t="s">
        <v>376</v>
      </c>
      <c r="Z1523" s="178" t="s">
        <v>377</v>
      </c>
      <c r="AA1523" s="179" t="s">
        <v>378</v>
      </c>
      <c r="AB1523" s="179" t="s">
        <v>379</v>
      </c>
      <c r="AC1523" s="179" t="s">
        <v>380</v>
      </c>
      <c r="AD1523" s="179" t="s">
        <v>381</v>
      </c>
      <c r="AE1523" s="179" t="s">
        <v>382</v>
      </c>
      <c r="AF1523" s="179" t="s">
        <v>383</v>
      </c>
      <c r="AG1523" s="179" t="s">
        <v>384</v>
      </c>
      <c r="AH1523" s="179" t="s">
        <v>385</v>
      </c>
      <c r="AI1523" s="180" t="s">
        <v>386</v>
      </c>
      <c r="AJ1523" s="674" t="s">
        <v>387</v>
      </c>
    </row>
    <row r="1524" spans="1:41">
      <c r="A1524" s="648"/>
      <c r="B1524" s="637"/>
      <c r="C1524" s="637"/>
      <c r="D1524" s="637"/>
      <c r="E1524" s="637"/>
      <c r="F1524" s="637"/>
      <c r="G1524" s="637"/>
      <c r="H1524" s="637"/>
      <c r="I1524" s="637"/>
      <c r="J1524" s="637"/>
      <c r="K1524" s="637"/>
      <c r="L1524" s="637"/>
      <c r="M1524" s="637"/>
      <c r="N1524" s="639"/>
      <c r="O1524" s="673"/>
      <c r="P1524" s="166">
        <f>YEAR($I$1)+1</f>
        <v>2011</v>
      </c>
      <c r="Q1524" s="166">
        <f>YEAR($I$1)+2</f>
        <v>2012</v>
      </c>
      <c r="R1524" s="166">
        <f>YEAR($I$1)+3</f>
        <v>2013</v>
      </c>
      <c r="S1524" s="166">
        <f>YEAR($I$1)+4</f>
        <v>2014</v>
      </c>
      <c r="T1524" s="166">
        <f>YEAR($I$1)+5</f>
        <v>2015</v>
      </c>
      <c r="U1524" s="166">
        <f>YEAR($I$1)+6</f>
        <v>2016</v>
      </c>
      <c r="V1524" s="166">
        <f>YEAR($I$1)+7</f>
        <v>2017</v>
      </c>
      <c r="W1524" s="166">
        <f>YEAR($I$1)+8</f>
        <v>2018</v>
      </c>
      <c r="X1524" s="166">
        <f>YEAR($I$1)+9</f>
        <v>2019</v>
      </c>
      <c r="Y1524" s="169">
        <f>YEAR($I$1)+10</f>
        <v>2020</v>
      </c>
      <c r="Z1524" s="174">
        <f>YEAR($I$1)+11</f>
        <v>2021</v>
      </c>
      <c r="AA1524" s="166">
        <f>YEAR($I$1)+12</f>
        <v>2022</v>
      </c>
      <c r="AB1524" s="166">
        <f>YEAR($I$1)+13</f>
        <v>2023</v>
      </c>
      <c r="AC1524" s="166">
        <f>YEAR($I$1)+14</f>
        <v>2024</v>
      </c>
      <c r="AD1524" s="166">
        <f>YEAR($I$1)+15</f>
        <v>2025</v>
      </c>
      <c r="AE1524" s="166">
        <f>YEAR($I$1)+16</f>
        <v>2026</v>
      </c>
      <c r="AF1524" s="166">
        <f>YEAR($I$1)+17</f>
        <v>2027</v>
      </c>
      <c r="AG1524" s="166">
        <f>YEAR($I$1)+18</f>
        <v>2028</v>
      </c>
      <c r="AH1524" s="166">
        <f>YEAR($I$1)+19</f>
        <v>2029</v>
      </c>
      <c r="AI1524" s="175">
        <f>YEAR($I$1)+20</f>
        <v>2030</v>
      </c>
      <c r="AJ1524" s="675"/>
    </row>
    <row r="1525" spans="1:41" hidden="1">
      <c r="A1525" s="623" t="str">
        <f>"Existing "&amp;A1519</f>
        <v>Existing Mechanical-Other 3 (Specify)</v>
      </c>
      <c r="B1525" s="624"/>
      <c r="C1525" s="624"/>
      <c r="D1525" s="624"/>
      <c r="E1525" s="624"/>
      <c r="F1525" s="624"/>
      <c r="G1525" s="170"/>
      <c r="H1525" s="154"/>
      <c r="I1525" s="155">
        <v>0</v>
      </c>
      <c r="J1525" s="156">
        <f>G1525*I1525</f>
        <v>0</v>
      </c>
      <c r="K1525" s="625" t="s">
        <v>390</v>
      </c>
      <c r="L1525" s="626"/>
      <c r="M1525" s="659" t="str">
        <f>IF(OR(ISERROR(B1521+B1520*(1-(Controls!$B$28))),(B1521+B1520*(1-(Controls!$B$28)))=0),"",IF((B1521+B1520*(1-(Controls!$B$28)))&lt;=StartInput!$F$25,"Replace","Evaluate"))</f>
        <v>Evaluate</v>
      </c>
      <c r="N1525" s="631" t="s">
        <v>205</v>
      </c>
      <c r="O1525" s="159">
        <f>IF($B$1522=0,J1525,0)</f>
        <v>0</v>
      </c>
      <c r="P1525" s="156">
        <f t="shared" ref="P1525:AI1525" si="445">IF(OR(($B$1522+YEAR($I$1))=P1524,($B$1520+$B$1522+YEAR($I$1))=P1524,($B$1520*2+$B$1522+YEAR($I$1))=P1524,($B$1520*3+$B$1522+YEAR($I$1))=P1524,($B$1520*4+$B$1522+YEAR($I$1))=P1524,($B$1520*5+$B$1522+YEAR($I$1))=P1524),$G$1525*$I$1525,0)</f>
        <v>0</v>
      </c>
      <c r="Q1525" s="156">
        <f t="shared" si="445"/>
        <v>0</v>
      </c>
      <c r="R1525" s="156">
        <f t="shared" si="445"/>
        <v>0</v>
      </c>
      <c r="S1525" s="156">
        <f t="shared" si="445"/>
        <v>0</v>
      </c>
      <c r="T1525" s="156">
        <f t="shared" si="445"/>
        <v>0</v>
      </c>
      <c r="U1525" s="156">
        <f t="shared" si="445"/>
        <v>0</v>
      </c>
      <c r="V1525" s="156">
        <f t="shared" si="445"/>
        <v>0</v>
      </c>
      <c r="W1525" s="156">
        <f t="shared" si="445"/>
        <v>0</v>
      </c>
      <c r="X1525" s="156">
        <f t="shared" si="445"/>
        <v>0</v>
      </c>
      <c r="Y1525" s="156">
        <f t="shared" si="445"/>
        <v>0</v>
      </c>
      <c r="Z1525" s="156">
        <f t="shared" si="445"/>
        <v>0</v>
      </c>
      <c r="AA1525" s="156">
        <f t="shared" si="445"/>
        <v>0</v>
      </c>
      <c r="AB1525" s="156">
        <f t="shared" si="445"/>
        <v>0</v>
      </c>
      <c r="AC1525" s="156">
        <f t="shared" si="445"/>
        <v>0</v>
      </c>
      <c r="AD1525" s="156">
        <f t="shared" si="445"/>
        <v>0</v>
      </c>
      <c r="AE1525" s="156">
        <f t="shared" si="445"/>
        <v>0</v>
      </c>
      <c r="AF1525" s="156">
        <f t="shared" si="445"/>
        <v>0</v>
      </c>
      <c r="AG1525" s="156">
        <f t="shared" si="445"/>
        <v>0</v>
      </c>
      <c r="AH1525" s="156">
        <f t="shared" si="445"/>
        <v>0</v>
      </c>
      <c r="AI1525" s="156">
        <f t="shared" si="445"/>
        <v>0</v>
      </c>
      <c r="AJ1525" s="156">
        <f>SUM(P1525:AI1525)</f>
        <v>0</v>
      </c>
    </row>
    <row r="1526" spans="1:41">
      <c r="A1526" s="623" t="str">
        <f>"Standard "&amp;A1519</f>
        <v>Standard Mechanical-Other 3 (Specify)</v>
      </c>
      <c r="B1526" s="624"/>
      <c r="C1526" s="624"/>
      <c r="D1526" s="624"/>
      <c r="E1526" s="624"/>
      <c r="F1526" s="624"/>
      <c r="G1526" s="452">
        <v>0</v>
      </c>
      <c r="H1526" s="459"/>
      <c r="I1526" s="454">
        <v>0</v>
      </c>
      <c r="J1526" s="156">
        <f>G1526*I1526</f>
        <v>0</v>
      </c>
      <c r="K1526" s="627"/>
      <c r="L1526" s="628"/>
      <c r="M1526" s="660"/>
      <c r="N1526" s="632"/>
      <c r="O1526" s="159">
        <f>IF($B$1522=0,J1526,0)</f>
        <v>0</v>
      </c>
      <c r="P1526" s="156">
        <f t="shared" ref="P1526:AI1526" si="446">IF(OR(($B$1522+YEAR($I$1))=P1524,($B$1520+$B$1522+YEAR($I$1))=P1524,($B$1520*2+$B$1522+YEAR($I$1))=P1524,($B$1520*3+$B$1522+YEAR($I$1))=P1524,($B$1520*4+$B$1522+YEAR($I$1))=P1524,($B$1520*5+$B$1522+YEAR($I$1))=P1524),$G$1526*$I$1526,0)</f>
        <v>0</v>
      </c>
      <c r="Q1526" s="156">
        <f t="shared" si="446"/>
        <v>0</v>
      </c>
      <c r="R1526" s="156">
        <f t="shared" si="446"/>
        <v>0</v>
      </c>
      <c r="S1526" s="156">
        <f t="shared" si="446"/>
        <v>0</v>
      </c>
      <c r="T1526" s="156">
        <f t="shared" si="446"/>
        <v>0</v>
      </c>
      <c r="U1526" s="156">
        <f t="shared" si="446"/>
        <v>0</v>
      </c>
      <c r="V1526" s="156">
        <f t="shared" si="446"/>
        <v>0</v>
      </c>
      <c r="W1526" s="156">
        <f t="shared" si="446"/>
        <v>0</v>
      </c>
      <c r="X1526" s="156">
        <f t="shared" si="446"/>
        <v>0</v>
      </c>
      <c r="Y1526" s="156">
        <f t="shared" si="446"/>
        <v>0</v>
      </c>
      <c r="Z1526" s="156">
        <f t="shared" si="446"/>
        <v>0</v>
      </c>
      <c r="AA1526" s="156">
        <f t="shared" si="446"/>
        <v>0</v>
      </c>
      <c r="AB1526" s="156">
        <f t="shared" si="446"/>
        <v>0</v>
      </c>
      <c r="AC1526" s="156">
        <f t="shared" si="446"/>
        <v>0</v>
      </c>
      <c r="AD1526" s="156">
        <f t="shared" si="446"/>
        <v>0</v>
      </c>
      <c r="AE1526" s="156">
        <f t="shared" si="446"/>
        <v>0</v>
      </c>
      <c r="AF1526" s="156">
        <f t="shared" si="446"/>
        <v>0</v>
      </c>
      <c r="AG1526" s="156">
        <f t="shared" si="446"/>
        <v>0</v>
      </c>
      <c r="AH1526" s="156">
        <f t="shared" si="446"/>
        <v>0</v>
      </c>
      <c r="AI1526" s="156">
        <f t="shared" si="446"/>
        <v>0</v>
      </c>
      <c r="AJ1526" s="156">
        <f>SUM(P1526:AI1526)</f>
        <v>0</v>
      </c>
      <c r="AK1526" s="148" t="s">
        <v>391</v>
      </c>
    </row>
    <row r="1527" spans="1:41" ht="14.45" thickBot="1">
      <c r="A1527" s="634" t="str">
        <f>"Green Replacement "&amp;A1519</f>
        <v>Green Replacement Mechanical-Other 3 (Specify)</v>
      </c>
      <c r="B1527" s="635"/>
      <c r="C1527" s="635"/>
      <c r="D1527" s="635"/>
      <c r="E1527" s="635"/>
      <c r="F1527" s="635"/>
      <c r="G1527" s="202">
        <f>G1526</f>
        <v>0</v>
      </c>
      <c r="H1527" s="204">
        <f>H1526</f>
        <v>0</v>
      </c>
      <c r="I1527" s="455">
        <v>0</v>
      </c>
      <c r="J1527" s="161">
        <f>G1527*I1527</f>
        <v>0</v>
      </c>
      <c r="K1527" s="629"/>
      <c r="L1527" s="630"/>
      <c r="M1527" s="661"/>
      <c r="N1527" s="633"/>
      <c r="O1527" s="159">
        <f>IF($B$1522=0,J1527,0)</f>
        <v>0</v>
      </c>
      <c r="P1527" s="156">
        <f t="shared" ref="P1527:AI1527" si="447">IF(OR(($B$1522+YEAR($I$1))=P1524,($B$1520+$B$1522+YEAR($I$1))=P1524,($B$1520*2+$B$1522+YEAR($I$1))=P1524,($B$1520*3+$B$1522+YEAR($I$1))=P1524,($B$1520*4+$B$1522+YEAR($I$1))=P1524,($B$1520*5+$B$1522+YEAR($I$1))=P1524),$G$1527*$I$1527,0)</f>
        <v>0</v>
      </c>
      <c r="Q1527" s="156">
        <f t="shared" si="447"/>
        <v>0</v>
      </c>
      <c r="R1527" s="156">
        <f t="shared" si="447"/>
        <v>0</v>
      </c>
      <c r="S1527" s="156">
        <f t="shared" si="447"/>
        <v>0</v>
      </c>
      <c r="T1527" s="156">
        <f t="shared" si="447"/>
        <v>0</v>
      </c>
      <c r="U1527" s="156">
        <f t="shared" si="447"/>
        <v>0</v>
      </c>
      <c r="V1527" s="156">
        <f t="shared" si="447"/>
        <v>0</v>
      </c>
      <c r="W1527" s="156">
        <f t="shared" si="447"/>
        <v>0</v>
      </c>
      <c r="X1527" s="156">
        <f t="shared" si="447"/>
        <v>0</v>
      </c>
      <c r="Y1527" s="156">
        <f t="shared" si="447"/>
        <v>0</v>
      </c>
      <c r="Z1527" s="156">
        <f t="shared" si="447"/>
        <v>0</v>
      </c>
      <c r="AA1527" s="156">
        <f t="shared" si="447"/>
        <v>0</v>
      </c>
      <c r="AB1527" s="156">
        <f t="shared" si="447"/>
        <v>0</v>
      </c>
      <c r="AC1527" s="156">
        <f t="shared" si="447"/>
        <v>0</v>
      </c>
      <c r="AD1527" s="156">
        <f t="shared" si="447"/>
        <v>0</v>
      </c>
      <c r="AE1527" s="156">
        <f t="shared" si="447"/>
        <v>0</v>
      </c>
      <c r="AF1527" s="156">
        <f t="shared" si="447"/>
        <v>0</v>
      </c>
      <c r="AG1527" s="156">
        <f t="shared" si="447"/>
        <v>0</v>
      </c>
      <c r="AH1527" s="156">
        <f t="shared" si="447"/>
        <v>0</v>
      </c>
      <c r="AI1527" s="156">
        <f t="shared" si="447"/>
        <v>0</v>
      </c>
      <c r="AJ1527" s="156">
        <f>SUM(P1527:AI1527)</f>
        <v>0</v>
      </c>
      <c r="AK1527" s="183">
        <f>IF((AJ1527-AJ1526)&lt;0,0,(AJ1527-AJ1526))</f>
        <v>0</v>
      </c>
      <c r="AL1527" s="183"/>
      <c r="AM1527" s="183"/>
      <c r="AN1527" s="183"/>
      <c r="AO1527" s="183"/>
    </row>
    <row r="1528" spans="1:41" ht="13.15" customHeight="1" thickBot="1"/>
    <row r="1529" spans="1:41" ht="14.45" thickBot="1">
      <c r="A1529" s="640" t="s">
        <v>570</v>
      </c>
      <c r="B1529" s="641"/>
      <c r="C1529" s="641"/>
      <c r="D1529" s="641"/>
      <c r="E1529" s="641"/>
      <c r="F1529" s="641"/>
      <c r="G1529" s="641"/>
      <c r="H1529" s="641"/>
      <c r="I1529" s="641"/>
      <c r="J1529" s="641"/>
      <c r="K1529" s="641"/>
      <c r="L1529" s="641"/>
      <c r="M1529" s="641"/>
      <c r="N1529" s="642"/>
    </row>
    <row r="1530" spans="1:41" ht="15">
      <c r="A1530" s="164" t="s">
        <v>351</v>
      </c>
      <c r="B1530" s="450">
        <v>6</v>
      </c>
      <c r="C1530" s="165"/>
      <c r="D1530" s="662" t="s">
        <v>272</v>
      </c>
      <c r="E1530" s="663"/>
      <c r="F1530" s="649"/>
      <c r="G1530" s="650"/>
      <c r="H1530" s="650"/>
      <c r="I1530" s="650"/>
      <c r="J1530" s="650"/>
      <c r="K1530" s="650"/>
      <c r="L1530" s="650"/>
      <c r="M1530" s="650"/>
      <c r="N1530" s="651"/>
    </row>
    <row r="1531" spans="1:41" ht="15.6" thickBot="1">
      <c r="A1531" s="163" t="s">
        <v>353</v>
      </c>
      <c r="B1531" s="451">
        <v>2006</v>
      </c>
      <c r="C1531" s="162"/>
      <c r="D1531" s="664"/>
      <c r="E1531" s="665"/>
      <c r="F1531" s="652"/>
      <c r="G1531" s="653"/>
      <c r="H1531" s="653"/>
      <c r="I1531" s="653"/>
      <c r="J1531" s="653"/>
      <c r="K1531" s="653"/>
      <c r="L1531" s="653"/>
      <c r="M1531" s="653"/>
      <c r="N1531" s="654"/>
    </row>
    <row r="1532" spans="1:41" ht="15.6" thickBot="1">
      <c r="A1532" s="171" t="s">
        <v>355</v>
      </c>
      <c r="B1532" s="172">
        <f>IF(B1530-((YEAR(I1))-B1531)&gt;0,(B1530-((YEAR(I1))-B1531)),0)</f>
        <v>2</v>
      </c>
      <c r="C1532" s="173"/>
      <c r="D1532" s="666"/>
      <c r="E1532" s="667"/>
      <c r="F1532" s="643"/>
      <c r="G1532" s="644"/>
      <c r="H1532" s="644"/>
      <c r="I1532" s="644"/>
      <c r="J1532" s="644"/>
      <c r="K1532" s="644"/>
      <c r="L1532" s="644"/>
      <c r="M1532" s="644"/>
      <c r="N1532" s="645"/>
      <c r="O1532" s="640" t="str">
        <f>A1529</f>
        <v>Mechanical-Other 4(Specify)</v>
      </c>
      <c r="P1532" s="641"/>
      <c r="Q1532" s="641"/>
      <c r="R1532" s="641"/>
      <c r="S1532" s="641"/>
      <c r="T1532" s="641"/>
      <c r="U1532" s="641"/>
      <c r="V1532" s="641"/>
      <c r="W1532" s="641"/>
      <c r="X1532" s="641"/>
      <c r="Y1532" s="642"/>
      <c r="Z1532" s="640" t="str">
        <f>A1529</f>
        <v>Mechanical-Other 4(Specify)</v>
      </c>
      <c r="AA1532" s="641"/>
      <c r="AB1532" s="641"/>
      <c r="AC1532" s="641"/>
      <c r="AD1532" s="641"/>
      <c r="AE1532" s="641"/>
      <c r="AF1532" s="641"/>
      <c r="AG1532" s="641"/>
      <c r="AH1532" s="641"/>
      <c r="AI1532" s="641"/>
      <c r="AJ1532" s="642"/>
    </row>
    <row r="1533" spans="1:41">
      <c r="A1533" s="646" t="s">
        <v>357</v>
      </c>
      <c r="B1533" s="647"/>
      <c r="C1533" s="647"/>
      <c r="D1533" s="636"/>
      <c r="E1533" s="636"/>
      <c r="F1533" s="636"/>
      <c r="G1533" s="636" t="s">
        <v>358</v>
      </c>
      <c r="H1533" s="636" t="s">
        <v>359</v>
      </c>
      <c r="I1533" s="636" t="s">
        <v>360</v>
      </c>
      <c r="J1533" s="636" t="s">
        <v>361</v>
      </c>
      <c r="K1533" s="636" t="s">
        <v>362</v>
      </c>
      <c r="L1533" s="636" t="s">
        <v>363</v>
      </c>
      <c r="M1533" s="636" t="s">
        <v>364</v>
      </c>
      <c r="N1533" s="638" t="s">
        <v>365</v>
      </c>
      <c r="O1533" s="672" t="s">
        <v>366</v>
      </c>
      <c r="P1533" s="167" t="s">
        <v>367</v>
      </c>
      <c r="Q1533" s="167" t="s">
        <v>368</v>
      </c>
      <c r="R1533" s="167" t="s">
        <v>369</v>
      </c>
      <c r="S1533" s="167" t="s">
        <v>370</v>
      </c>
      <c r="T1533" s="167" t="s">
        <v>371</v>
      </c>
      <c r="U1533" s="167" t="s">
        <v>372</v>
      </c>
      <c r="V1533" s="167" t="s">
        <v>373</v>
      </c>
      <c r="W1533" s="167" t="s">
        <v>374</v>
      </c>
      <c r="X1533" s="167" t="s">
        <v>375</v>
      </c>
      <c r="Y1533" s="168" t="s">
        <v>376</v>
      </c>
      <c r="Z1533" s="178" t="s">
        <v>377</v>
      </c>
      <c r="AA1533" s="179" t="s">
        <v>378</v>
      </c>
      <c r="AB1533" s="179" t="s">
        <v>379</v>
      </c>
      <c r="AC1533" s="179" t="s">
        <v>380</v>
      </c>
      <c r="AD1533" s="179" t="s">
        <v>381</v>
      </c>
      <c r="AE1533" s="179" t="s">
        <v>382</v>
      </c>
      <c r="AF1533" s="179" t="s">
        <v>383</v>
      </c>
      <c r="AG1533" s="179" t="s">
        <v>384</v>
      </c>
      <c r="AH1533" s="179" t="s">
        <v>385</v>
      </c>
      <c r="AI1533" s="180" t="s">
        <v>386</v>
      </c>
      <c r="AJ1533" s="674" t="s">
        <v>387</v>
      </c>
    </row>
    <row r="1534" spans="1:41">
      <c r="A1534" s="648"/>
      <c r="B1534" s="637"/>
      <c r="C1534" s="637"/>
      <c r="D1534" s="637"/>
      <c r="E1534" s="637"/>
      <c r="F1534" s="637"/>
      <c r="G1534" s="637"/>
      <c r="H1534" s="637"/>
      <c r="I1534" s="637"/>
      <c r="J1534" s="637"/>
      <c r="K1534" s="637"/>
      <c r="L1534" s="637"/>
      <c r="M1534" s="637"/>
      <c r="N1534" s="639"/>
      <c r="O1534" s="673"/>
      <c r="P1534" s="166">
        <f>YEAR($I$1)+1</f>
        <v>2011</v>
      </c>
      <c r="Q1534" s="166">
        <f>YEAR($I$1)+2</f>
        <v>2012</v>
      </c>
      <c r="R1534" s="166">
        <f>YEAR($I$1)+3</f>
        <v>2013</v>
      </c>
      <c r="S1534" s="166">
        <f>YEAR($I$1)+4</f>
        <v>2014</v>
      </c>
      <c r="T1534" s="166">
        <f>YEAR($I$1)+5</f>
        <v>2015</v>
      </c>
      <c r="U1534" s="166">
        <f>YEAR($I$1)+6</f>
        <v>2016</v>
      </c>
      <c r="V1534" s="166">
        <f>YEAR($I$1)+7</f>
        <v>2017</v>
      </c>
      <c r="W1534" s="166">
        <f>YEAR($I$1)+8</f>
        <v>2018</v>
      </c>
      <c r="X1534" s="166">
        <f>YEAR($I$1)+9</f>
        <v>2019</v>
      </c>
      <c r="Y1534" s="169">
        <f>YEAR($I$1)+10</f>
        <v>2020</v>
      </c>
      <c r="Z1534" s="174">
        <f>YEAR($I$1)+11</f>
        <v>2021</v>
      </c>
      <c r="AA1534" s="166">
        <f>YEAR($I$1)+12</f>
        <v>2022</v>
      </c>
      <c r="AB1534" s="166">
        <f>YEAR($I$1)+13</f>
        <v>2023</v>
      </c>
      <c r="AC1534" s="166">
        <f>YEAR($I$1)+14</f>
        <v>2024</v>
      </c>
      <c r="AD1534" s="166">
        <f>YEAR($I$1)+15</f>
        <v>2025</v>
      </c>
      <c r="AE1534" s="166">
        <f>YEAR($I$1)+16</f>
        <v>2026</v>
      </c>
      <c r="AF1534" s="166">
        <f>YEAR($I$1)+17</f>
        <v>2027</v>
      </c>
      <c r="AG1534" s="166">
        <f>YEAR($I$1)+18</f>
        <v>2028</v>
      </c>
      <c r="AH1534" s="166">
        <f>YEAR($I$1)+19</f>
        <v>2029</v>
      </c>
      <c r="AI1534" s="175">
        <f>YEAR($I$1)+20</f>
        <v>2030</v>
      </c>
      <c r="AJ1534" s="675"/>
    </row>
    <row r="1535" spans="1:41" hidden="1">
      <c r="A1535" s="623" t="str">
        <f>"Existing "&amp;A1529</f>
        <v>Existing Mechanical-Other 4(Specify)</v>
      </c>
      <c r="B1535" s="624"/>
      <c r="C1535" s="624"/>
      <c r="D1535" s="624"/>
      <c r="E1535" s="624"/>
      <c r="F1535" s="624"/>
      <c r="G1535" s="170"/>
      <c r="H1535" s="154"/>
      <c r="I1535" s="155">
        <v>0</v>
      </c>
      <c r="J1535" s="156">
        <f>G1535*I1535</f>
        <v>0</v>
      </c>
      <c r="K1535" s="625" t="s">
        <v>390</v>
      </c>
      <c r="L1535" s="626"/>
      <c r="M1535" s="659" t="str">
        <f>IF(OR(ISERROR(B1531+B1530*(1-(Controls!$B$28))),(B1531+B1530*(1-(Controls!$B$28)))=0),"",IF((B1531+B1530*(1-(Controls!$B$28)))&lt;=StartInput!$F$25,"Replace","Evaluate"))</f>
        <v>Evaluate</v>
      </c>
      <c r="N1535" s="631" t="s">
        <v>205</v>
      </c>
      <c r="O1535" s="159">
        <f>IF($B$1532=0,J1535,0)</f>
        <v>0</v>
      </c>
      <c r="P1535" s="156">
        <f t="shared" ref="P1535:AI1535" si="448">IF(OR(($B$1532+YEAR($I$1))=P1534,($B$1530+$B$1532+YEAR($I$1))=P1534,($B$1530*2+$B$1532+YEAR($I$1))=P1534,($B$1530*3+$B$1532+YEAR($I$1))=P1534,($B$1530*4+$B$1532+YEAR($I$1))=P1534,($B$1530*5+$B$1532+YEAR($I$1))=P1534),$G$1535*$I$1535,0)</f>
        <v>0</v>
      </c>
      <c r="Q1535" s="156">
        <f t="shared" si="448"/>
        <v>0</v>
      </c>
      <c r="R1535" s="156">
        <f t="shared" si="448"/>
        <v>0</v>
      </c>
      <c r="S1535" s="156">
        <f t="shared" si="448"/>
        <v>0</v>
      </c>
      <c r="T1535" s="156">
        <f t="shared" si="448"/>
        <v>0</v>
      </c>
      <c r="U1535" s="156">
        <f t="shared" si="448"/>
        <v>0</v>
      </c>
      <c r="V1535" s="156">
        <f t="shared" si="448"/>
        <v>0</v>
      </c>
      <c r="W1535" s="156">
        <f t="shared" si="448"/>
        <v>0</v>
      </c>
      <c r="X1535" s="156">
        <f t="shared" si="448"/>
        <v>0</v>
      </c>
      <c r="Y1535" s="156">
        <f t="shared" si="448"/>
        <v>0</v>
      </c>
      <c r="Z1535" s="156">
        <f t="shared" si="448"/>
        <v>0</v>
      </c>
      <c r="AA1535" s="156">
        <f t="shared" si="448"/>
        <v>0</v>
      </c>
      <c r="AB1535" s="156">
        <f t="shared" si="448"/>
        <v>0</v>
      </c>
      <c r="AC1535" s="156">
        <f t="shared" si="448"/>
        <v>0</v>
      </c>
      <c r="AD1535" s="156">
        <f t="shared" si="448"/>
        <v>0</v>
      </c>
      <c r="AE1535" s="156">
        <f t="shared" si="448"/>
        <v>0</v>
      </c>
      <c r="AF1535" s="156">
        <f t="shared" si="448"/>
        <v>0</v>
      </c>
      <c r="AG1535" s="156">
        <f t="shared" si="448"/>
        <v>0</v>
      </c>
      <c r="AH1535" s="156">
        <f t="shared" si="448"/>
        <v>0</v>
      </c>
      <c r="AI1535" s="156">
        <f t="shared" si="448"/>
        <v>0</v>
      </c>
      <c r="AJ1535" s="156">
        <f>SUM(P1535:AI1535)</f>
        <v>0</v>
      </c>
    </row>
    <row r="1536" spans="1:41">
      <c r="A1536" s="623" t="str">
        <f>"Standard "&amp;A1529</f>
        <v>Standard Mechanical-Other 4(Specify)</v>
      </c>
      <c r="B1536" s="624"/>
      <c r="C1536" s="624"/>
      <c r="D1536" s="624"/>
      <c r="E1536" s="624"/>
      <c r="F1536" s="624"/>
      <c r="G1536" s="452">
        <v>0</v>
      </c>
      <c r="H1536" s="459"/>
      <c r="I1536" s="454">
        <v>0</v>
      </c>
      <c r="J1536" s="156">
        <f>G1536*I1536</f>
        <v>0</v>
      </c>
      <c r="K1536" s="627"/>
      <c r="L1536" s="628"/>
      <c r="M1536" s="660"/>
      <c r="N1536" s="632"/>
      <c r="O1536" s="159">
        <f>IF($B$1532=0,J1536,0)</f>
        <v>0</v>
      </c>
      <c r="P1536" s="156">
        <f t="shared" ref="P1536:AI1536" si="449">IF(OR(($B$1532+YEAR($I$1))=P1534,($B$1530+$B$1532+YEAR($I$1))=P1534,($B$1530*2+$B$1532+YEAR($I$1))=P1534,($B$1530*3+$B$1532+YEAR($I$1))=P1534,($B$1530*4+$B$1532+YEAR($I$1))=P1534,($B$1530*5+$B$1532+YEAR($I$1))=P1534),$G$1536*$I$1536,0)</f>
        <v>0</v>
      </c>
      <c r="Q1536" s="156">
        <f t="shared" si="449"/>
        <v>0</v>
      </c>
      <c r="R1536" s="156">
        <f t="shared" si="449"/>
        <v>0</v>
      </c>
      <c r="S1536" s="156">
        <f t="shared" si="449"/>
        <v>0</v>
      </c>
      <c r="T1536" s="156">
        <f t="shared" si="449"/>
        <v>0</v>
      </c>
      <c r="U1536" s="156">
        <f t="shared" si="449"/>
        <v>0</v>
      </c>
      <c r="V1536" s="156">
        <f t="shared" si="449"/>
        <v>0</v>
      </c>
      <c r="W1536" s="156">
        <f t="shared" si="449"/>
        <v>0</v>
      </c>
      <c r="X1536" s="156">
        <f t="shared" si="449"/>
        <v>0</v>
      </c>
      <c r="Y1536" s="156">
        <f t="shared" si="449"/>
        <v>0</v>
      </c>
      <c r="Z1536" s="156">
        <f t="shared" si="449"/>
        <v>0</v>
      </c>
      <c r="AA1536" s="156">
        <f t="shared" si="449"/>
        <v>0</v>
      </c>
      <c r="AB1536" s="156">
        <f t="shared" si="449"/>
        <v>0</v>
      </c>
      <c r="AC1536" s="156">
        <f t="shared" si="449"/>
        <v>0</v>
      </c>
      <c r="AD1536" s="156">
        <f t="shared" si="449"/>
        <v>0</v>
      </c>
      <c r="AE1536" s="156">
        <f t="shared" si="449"/>
        <v>0</v>
      </c>
      <c r="AF1536" s="156">
        <f t="shared" si="449"/>
        <v>0</v>
      </c>
      <c r="AG1536" s="156">
        <f t="shared" si="449"/>
        <v>0</v>
      </c>
      <c r="AH1536" s="156">
        <f t="shared" si="449"/>
        <v>0</v>
      </c>
      <c r="AI1536" s="156">
        <f t="shared" si="449"/>
        <v>0</v>
      </c>
      <c r="AJ1536" s="156">
        <f>SUM(P1536:AI1536)</f>
        <v>0</v>
      </c>
      <c r="AK1536" s="148" t="s">
        <v>391</v>
      </c>
    </row>
    <row r="1537" spans="1:41" ht="14.45" thickBot="1">
      <c r="A1537" s="634" t="str">
        <f>"Green Replacement "&amp;A1529</f>
        <v>Green Replacement Mechanical-Other 4(Specify)</v>
      </c>
      <c r="B1537" s="635"/>
      <c r="C1537" s="635"/>
      <c r="D1537" s="635"/>
      <c r="E1537" s="635"/>
      <c r="F1537" s="635"/>
      <c r="G1537" s="202">
        <f>G1536</f>
        <v>0</v>
      </c>
      <c r="H1537" s="204">
        <f>H1536</f>
        <v>0</v>
      </c>
      <c r="I1537" s="455">
        <v>0</v>
      </c>
      <c r="J1537" s="161">
        <f>G1537*I1537</f>
        <v>0</v>
      </c>
      <c r="K1537" s="629"/>
      <c r="L1537" s="630"/>
      <c r="M1537" s="661"/>
      <c r="N1537" s="633"/>
      <c r="O1537" s="159">
        <f>IF($B$1532=0,J1537,0)</f>
        <v>0</v>
      </c>
      <c r="P1537" s="156">
        <f t="shared" ref="P1537:AI1537" si="450">IF(OR(($B$1532+YEAR($I$1))=P1534,($B$1530+$B$1532+YEAR($I$1))=P1534,($B$1530*2+$B$1532+YEAR($I$1))=P1534,($B$1530*3+$B$1532+YEAR($I$1))=P1534,($B$1530*4+$B$1532+YEAR($I$1))=P1534,($B$1530*5+$B$1532+YEAR($I$1))=P1534),$G$1537*$I$1537,0)</f>
        <v>0</v>
      </c>
      <c r="Q1537" s="156">
        <f t="shared" si="450"/>
        <v>0</v>
      </c>
      <c r="R1537" s="156">
        <f t="shared" si="450"/>
        <v>0</v>
      </c>
      <c r="S1537" s="156">
        <f t="shared" si="450"/>
        <v>0</v>
      </c>
      <c r="T1537" s="156">
        <f t="shared" si="450"/>
        <v>0</v>
      </c>
      <c r="U1537" s="156">
        <f t="shared" si="450"/>
        <v>0</v>
      </c>
      <c r="V1537" s="156">
        <f t="shared" si="450"/>
        <v>0</v>
      </c>
      <c r="W1537" s="156">
        <f t="shared" si="450"/>
        <v>0</v>
      </c>
      <c r="X1537" s="156">
        <f t="shared" si="450"/>
        <v>0</v>
      </c>
      <c r="Y1537" s="156">
        <f t="shared" si="450"/>
        <v>0</v>
      </c>
      <c r="Z1537" s="156">
        <f t="shared" si="450"/>
        <v>0</v>
      </c>
      <c r="AA1537" s="156">
        <f t="shared" si="450"/>
        <v>0</v>
      </c>
      <c r="AB1537" s="156">
        <f t="shared" si="450"/>
        <v>0</v>
      </c>
      <c r="AC1537" s="156">
        <f t="shared" si="450"/>
        <v>0</v>
      </c>
      <c r="AD1537" s="156">
        <f t="shared" si="450"/>
        <v>0</v>
      </c>
      <c r="AE1537" s="156">
        <f t="shared" si="450"/>
        <v>0</v>
      </c>
      <c r="AF1537" s="156">
        <f t="shared" si="450"/>
        <v>0</v>
      </c>
      <c r="AG1537" s="156">
        <f t="shared" si="450"/>
        <v>0</v>
      </c>
      <c r="AH1537" s="156">
        <f t="shared" si="450"/>
        <v>0</v>
      </c>
      <c r="AI1537" s="156">
        <f t="shared" si="450"/>
        <v>0</v>
      </c>
      <c r="AJ1537" s="156">
        <f>SUM(P1537:AI1537)</f>
        <v>0</v>
      </c>
      <c r="AK1537" s="183">
        <f>IF((AJ1537-AJ1536)&lt;0,0,(AJ1537-AJ1536))</f>
        <v>0</v>
      </c>
      <c r="AL1537" s="183"/>
      <c r="AM1537" s="183"/>
      <c r="AN1537" s="183"/>
      <c r="AO1537" s="183"/>
    </row>
    <row r="1538" spans="1:41" ht="13.15" customHeight="1" thickBot="1"/>
    <row r="1539" spans="1:41" ht="14.45" thickBot="1">
      <c r="A1539" s="640" t="s">
        <v>571</v>
      </c>
      <c r="B1539" s="641"/>
      <c r="C1539" s="641"/>
      <c r="D1539" s="641"/>
      <c r="E1539" s="641"/>
      <c r="F1539" s="641"/>
      <c r="G1539" s="641"/>
      <c r="H1539" s="641"/>
      <c r="I1539" s="641"/>
      <c r="J1539" s="641"/>
      <c r="K1539" s="641"/>
      <c r="L1539" s="641"/>
      <c r="M1539" s="641"/>
      <c r="N1539" s="642"/>
    </row>
    <row r="1540" spans="1:41" ht="15">
      <c r="A1540" s="164" t="s">
        <v>351</v>
      </c>
      <c r="B1540" s="450">
        <v>7</v>
      </c>
      <c r="C1540" s="165"/>
      <c r="D1540" s="662" t="s">
        <v>272</v>
      </c>
      <c r="E1540" s="663"/>
      <c r="F1540" s="649"/>
      <c r="G1540" s="650"/>
      <c r="H1540" s="650"/>
      <c r="I1540" s="650"/>
      <c r="J1540" s="650"/>
      <c r="K1540" s="650"/>
      <c r="L1540" s="650"/>
      <c r="M1540" s="650"/>
      <c r="N1540" s="651"/>
    </row>
    <row r="1541" spans="1:41" ht="15.6" thickBot="1">
      <c r="A1541" s="163" t="s">
        <v>353</v>
      </c>
      <c r="B1541" s="451">
        <v>2006</v>
      </c>
      <c r="C1541" s="162"/>
      <c r="D1541" s="664"/>
      <c r="E1541" s="665"/>
      <c r="F1541" s="652"/>
      <c r="G1541" s="653"/>
      <c r="H1541" s="653"/>
      <c r="I1541" s="653"/>
      <c r="J1541" s="653"/>
      <c r="K1541" s="653"/>
      <c r="L1541" s="653"/>
      <c r="M1541" s="653"/>
      <c r="N1541" s="654"/>
    </row>
    <row r="1542" spans="1:41" ht="15.6" thickBot="1">
      <c r="A1542" s="171" t="s">
        <v>355</v>
      </c>
      <c r="B1542" s="172">
        <f>IF(B1540-((YEAR(I1))-B1541)&gt;0,(B1540-((YEAR(I1))-B1541)),0)</f>
        <v>3</v>
      </c>
      <c r="C1542" s="173"/>
      <c r="D1542" s="666"/>
      <c r="E1542" s="667"/>
      <c r="F1542" s="643"/>
      <c r="G1542" s="644"/>
      <c r="H1542" s="644"/>
      <c r="I1542" s="644"/>
      <c r="J1542" s="644"/>
      <c r="K1542" s="644"/>
      <c r="L1542" s="644"/>
      <c r="M1542" s="644"/>
      <c r="N1542" s="645"/>
      <c r="O1542" s="640" t="str">
        <f>A1539</f>
        <v>Mechanical-Other 5 (Specify)</v>
      </c>
      <c r="P1542" s="641"/>
      <c r="Q1542" s="641"/>
      <c r="R1542" s="641"/>
      <c r="S1542" s="641"/>
      <c r="T1542" s="641"/>
      <c r="U1542" s="641"/>
      <c r="V1542" s="641"/>
      <c r="W1542" s="641"/>
      <c r="X1542" s="641"/>
      <c r="Y1542" s="642"/>
      <c r="Z1542" s="640" t="str">
        <f>A1539</f>
        <v>Mechanical-Other 5 (Specify)</v>
      </c>
      <c r="AA1542" s="641"/>
      <c r="AB1542" s="641"/>
      <c r="AC1542" s="641"/>
      <c r="AD1542" s="641"/>
      <c r="AE1542" s="641"/>
      <c r="AF1542" s="641"/>
      <c r="AG1542" s="641"/>
      <c r="AH1542" s="641"/>
      <c r="AI1542" s="641"/>
      <c r="AJ1542" s="642"/>
    </row>
    <row r="1543" spans="1:41">
      <c r="A1543" s="646" t="s">
        <v>357</v>
      </c>
      <c r="B1543" s="647"/>
      <c r="C1543" s="647"/>
      <c r="D1543" s="636"/>
      <c r="E1543" s="636"/>
      <c r="F1543" s="636"/>
      <c r="G1543" s="636" t="s">
        <v>358</v>
      </c>
      <c r="H1543" s="636" t="s">
        <v>359</v>
      </c>
      <c r="I1543" s="636" t="s">
        <v>360</v>
      </c>
      <c r="J1543" s="636" t="s">
        <v>361</v>
      </c>
      <c r="K1543" s="636" t="s">
        <v>362</v>
      </c>
      <c r="L1543" s="636" t="s">
        <v>363</v>
      </c>
      <c r="M1543" s="636" t="s">
        <v>364</v>
      </c>
      <c r="N1543" s="638" t="s">
        <v>365</v>
      </c>
      <c r="O1543" s="672" t="s">
        <v>366</v>
      </c>
      <c r="P1543" s="167" t="s">
        <v>367</v>
      </c>
      <c r="Q1543" s="167" t="s">
        <v>368</v>
      </c>
      <c r="R1543" s="167" t="s">
        <v>369</v>
      </c>
      <c r="S1543" s="167" t="s">
        <v>370</v>
      </c>
      <c r="T1543" s="167" t="s">
        <v>371</v>
      </c>
      <c r="U1543" s="167" t="s">
        <v>372</v>
      </c>
      <c r="V1543" s="167" t="s">
        <v>373</v>
      </c>
      <c r="W1543" s="167" t="s">
        <v>374</v>
      </c>
      <c r="X1543" s="167" t="s">
        <v>375</v>
      </c>
      <c r="Y1543" s="168" t="s">
        <v>376</v>
      </c>
      <c r="Z1543" s="178" t="s">
        <v>377</v>
      </c>
      <c r="AA1543" s="179" t="s">
        <v>378</v>
      </c>
      <c r="AB1543" s="179" t="s">
        <v>379</v>
      </c>
      <c r="AC1543" s="179" t="s">
        <v>380</v>
      </c>
      <c r="AD1543" s="179" t="s">
        <v>381</v>
      </c>
      <c r="AE1543" s="179" t="s">
        <v>382</v>
      </c>
      <c r="AF1543" s="179" t="s">
        <v>383</v>
      </c>
      <c r="AG1543" s="179" t="s">
        <v>384</v>
      </c>
      <c r="AH1543" s="179" t="s">
        <v>385</v>
      </c>
      <c r="AI1543" s="180" t="s">
        <v>386</v>
      </c>
      <c r="AJ1543" s="674" t="s">
        <v>387</v>
      </c>
    </row>
    <row r="1544" spans="1:41">
      <c r="A1544" s="648"/>
      <c r="B1544" s="637"/>
      <c r="C1544" s="637"/>
      <c r="D1544" s="637"/>
      <c r="E1544" s="637"/>
      <c r="F1544" s="637"/>
      <c r="G1544" s="637"/>
      <c r="H1544" s="637"/>
      <c r="I1544" s="637"/>
      <c r="J1544" s="637"/>
      <c r="K1544" s="637"/>
      <c r="L1544" s="637"/>
      <c r="M1544" s="637"/>
      <c r="N1544" s="639"/>
      <c r="O1544" s="673"/>
      <c r="P1544" s="166">
        <f>YEAR($I$1)+1</f>
        <v>2011</v>
      </c>
      <c r="Q1544" s="166">
        <f>YEAR($I$1)+2</f>
        <v>2012</v>
      </c>
      <c r="R1544" s="166">
        <f>YEAR($I$1)+3</f>
        <v>2013</v>
      </c>
      <c r="S1544" s="166">
        <f>YEAR($I$1)+4</f>
        <v>2014</v>
      </c>
      <c r="T1544" s="166">
        <f>YEAR($I$1)+5</f>
        <v>2015</v>
      </c>
      <c r="U1544" s="166">
        <f>YEAR($I$1)+6</f>
        <v>2016</v>
      </c>
      <c r="V1544" s="166">
        <f>YEAR($I$1)+7</f>
        <v>2017</v>
      </c>
      <c r="W1544" s="166">
        <f>YEAR($I$1)+8</f>
        <v>2018</v>
      </c>
      <c r="X1544" s="166">
        <f>YEAR($I$1)+9</f>
        <v>2019</v>
      </c>
      <c r="Y1544" s="169">
        <f>YEAR($I$1)+10</f>
        <v>2020</v>
      </c>
      <c r="Z1544" s="174">
        <f>YEAR($I$1)+11</f>
        <v>2021</v>
      </c>
      <c r="AA1544" s="166">
        <f>YEAR($I$1)+12</f>
        <v>2022</v>
      </c>
      <c r="AB1544" s="166">
        <f>YEAR($I$1)+13</f>
        <v>2023</v>
      </c>
      <c r="AC1544" s="166">
        <f>YEAR($I$1)+14</f>
        <v>2024</v>
      </c>
      <c r="AD1544" s="166">
        <f>YEAR($I$1)+15</f>
        <v>2025</v>
      </c>
      <c r="AE1544" s="166">
        <f>YEAR($I$1)+16</f>
        <v>2026</v>
      </c>
      <c r="AF1544" s="166">
        <f>YEAR($I$1)+17</f>
        <v>2027</v>
      </c>
      <c r="AG1544" s="166">
        <f>YEAR($I$1)+18</f>
        <v>2028</v>
      </c>
      <c r="AH1544" s="166">
        <f>YEAR($I$1)+19</f>
        <v>2029</v>
      </c>
      <c r="AI1544" s="175">
        <f>YEAR($I$1)+20</f>
        <v>2030</v>
      </c>
      <c r="AJ1544" s="675"/>
    </row>
    <row r="1545" spans="1:41" hidden="1">
      <c r="A1545" s="623" t="str">
        <f>"Existing "&amp;A1539</f>
        <v>Existing Mechanical-Other 5 (Specify)</v>
      </c>
      <c r="B1545" s="624"/>
      <c r="C1545" s="624"/>
      <c r="D1545" s="624"/>
      <c r="E1545" s="624"/>
      <c r="F1545" s="624"/>
      <c r="G1545" s="170"/>
      <c r="H1545" s="154"/>
      <c r="I1545" s="155">
        <v>0</v>
      </c>
      <c r="J1545" s="156">
        <f>G1545*I1545</f>
        <v>0</v>
      </c>
      <c r="K1545" s="625" t="s">
        <v>390</v>
      </c>
      <c r="L1545" s="626"/>
      <c r="M1545" s="659" t="str">
        <f>IF(OR(ISERROR(B1541+B1540*(1-(Controls!$B$28))),(B1541+B1540*(1-(Controls!$B$28)))=0),"",IF((B1541+B1540*(1-(Controls!$B$28)))&lt;=StartInput!$F$25,"Replace","Evaluate"))</f>
        <v>Evaluate</v>
      </c>
      <c r="N1545" s="631" t="s">
        <v>205</v>
      </c>
      <c r="O1545" s="159">
        <f>IF($B$1542=0,J1545,0)</f>
        <v>0</v>
      </c>
      <c r="P1545" s="156">
        <f t="shared" ref="P1545:AI1545" si="451">IF(OR(($B$1542+YEAR($I$1))=P1544,($B$1540+$B$1542+YEAR($I$1))=P1544,($B$1540*2+$B$1542+YEAR($I$1))=P1544,($B$1540*3+$B$1542+YEAR($I$1))=P1544,($B$1540*4+$B$1542+YEAR($I$1))=P1544,($B$1540*5+$B$1542+YEAR($I$1))=P1544),$G$1545*$I$1545,0)</f>
        <v>0</v>
      </c>
      <c r="Q1545" s="156">
        <f t="shared" si="451"/>
        <v>0</v>
      </c>
      <c r="R1545" s="156">
        <f t="shared" si="451"/>
        <v>0</v>
      </c>
      <c r="S1545" s="156">
        <f t="shared" si="451"/>
        <v>0</v>
      </c>
      <c r="T1545" s="156">
        <f t="shared" si="451"/>
        <v>0</v>
      </c>
      <c r="U1545" s="156">
        <f t="shared" si="451"/>
        <v>0</v>
      </c>
      <c r="V1545" s="156">
        <f t="shared" si="451"/>
        <v>0</v>
      </c>
      <c r="W1545" s="156">
        <f t="shared" si="451"/>
        <v>0</v>
      </c>
      <c r="X1545" s="156">
        <f t="shared" si="451"/>
        <v>0</v>
      </c>
      <c r="Y1545" s="156">
        <f t="shared" si="451"/>
        <v>0</v>
      </c>
      <c r="Z1545" s="156">
        <f t="shared" si="451"/>
        <v>0</v>
      </c>
      <c r="AA1545" s="156">
        <f t="shared" si="451"/>
        <v>0</v>
      </c>
      <c r="AB1545" s="156">
        <f t="shared" si="451"/>
        <v>0</v>
      </c>
      <c r="AC1545" s="156">
        <f t="shared" si="451"/>
        <v>0</v>
      </c>
      <c r="AD1545" s="156">
        <f t="shared" si="451"/>
        <v>0</v>
      </c>
      <c r="AE1545" s="156">
        <f t="shared" si="451"/>
        <v>0</v>
      </c>
      <c r="AF1545" s="156">
        <f t="shared" si="451"/>
        <v>0</v>
      </c>
      <c r="AG1545" s="156">
        <f t="shared" si="451"/>
        <v>0</v>
      </c>
      <c r="AH1545" s="156">
        <f t="shared" si="451"/>
        <v>0</v>
      </c>
      <c r="AI1545" s="156">
        <f t="shared" si="451"/>
        <v>0</v>
      </c>
      <c r="AJ1545" s="156">
        <f>SUM(P1545:AI1545)</f>
        <v>0</v>
      </c>
    </row>
    <row r="1546" spans="1:41">
      <c r="A1546" s="623" t="str">
        <f>"Standard "&amp;A1539</f>
        <v>Standard Mechanical-Other 5 (Specify)</v>
      </c>
      <c r="B1546" s="624"/>
      <c r="C1546" s="624"/>
      <c r="D1546" s="624"/>
      <c r="E1546" s="624"/>
      <c r="F1546" s="624"/>
      <c r="G1546" s="452">
        <v>0</v>
      </c>
      <c r="H1546" s="459"/>
      <c r="I1546" s="454">
        <v>0</v>
      </c>
      <c r="J1546" s="156">
        <f>G1546*I1546</f>
        <v>0</v>
      </c>
      <c r="K1546" s="627"/>
      <c r="L1546" s="628"/>
      <c r="M1546" s="660"/>
      <c r="N1546" s="632"/>
      <c r="O1546" s="159">
        <f>IF($B$1542=0,J1546,0)</f>
        <v>0</v>
      </c>
      <c r="P1546" s="156">
        <f t="shared" ref="P1546:AI1546" si="452">IF(OR(($B$1542+YEAR($I$1))=P1544,($B$1540+$B$1542+YEAR($I$1))=P1544,($B$1540*2+$B$1542+YEAR($I$1))=P1544,($B$1540*3+$B$1542+YEAR($I$1))=P1544,($B$1540*4+$B$1542+YEAR($I$1))=P1544,($B$1540*5+$B$1542+YEAR($I$1))=P1544),$G$1546*$I$1546,0)</f>
        <v>0</v>
      </c>
      <c r="Q1546" s="156">
        <f t="shared" si="452"/>
        <v>0</v>
      </c>
      <c r="R1546" s="156">
        <f t="shared" si="452"/>
        <v>0</v>
      </c>
      <c r="S1546" s="156">
        <f t="shared" si="452"/>
        <v>0</v>
      </c>
      <c r="T1546" s="156">
        <f t="shared" si="452"/>
        <v>0</v>
      </c>
      <c r="U1546" s="156">
        <f t="shared" si="452"/>
        <v>0</v>
      </c>
      <c r="V1546" s="156">
        <f t="shared" si="452"/>
        <v>0</v>
      </c>
      <c r="W1546" s="156">
        <f t="shared" si="452"/>
        <v>0</v>
      </c>
      <c r="X1546" s="156">
        <f t="shared" si="452"/>
        <v>0</v>
      </c>
      <c r="Y1546" s="156">
        <f t="shared" si="452"/>
        <v>0</v>
      </c>
      <c r="Z1546" s="156">
        <f t="shared" si="452"/>
        <v>0</v>
      </c>
      <c r="AA1546" s="156">
        <f t="shared" si="452"/>
        <v>0</v>
      </c>
      <c r="AB1546" s="156">
        <f t="shared" si="452"/>
        <v>0</v>
      </c>
      <c r="AC1546" s="156">
        <f t="shared" si="452"/>
        <v>0</v>
      </c>
      <c r="AD1546" s="156">
        <f t="shared" si="452"/>
        <v>0</v>
      </c>
      <c r="AE1546" s="156">
        <f t="shared" si="452"/>
        <v>0</v>
      </c>
      <c r="AF1546" s="156">
        <f t="shared" si="452"/>
        <v>0</v>
      </c>
      <c r="AG1546" s="156">
        <f t="shared" si="452"/>
        <v>0</v>
      </c>
      <c r="AH1546" s="156">
        <f t="shared" si="452"/>
        <v>0</v>
      </c>
      <c r="AI1546" s="156">
        <f t="shared" si="452"/>
        <v>0</v>
      </c>
      <c r="AJ1546" s="156">
        <f>SUM(P1546:AI1546)</f>
        <v>0</v>
      </c>
      <c r="AK1546" s="148" t="s">
        <v>391</v>
      </c>
    </row>
    <row r="1547" spans="1:41" ht="14.45" thickBot="1">
      <c r="A1547" s="634" t="str">
        <f>"Green Replacement "&amp;A1539</f>
        <v>Green Replacement Mechanical-Other 5 (Specify)</v>
      </c>
      <c r="B1547" s="635"/>
      <c r="C1547" s="635"/>
      <c r="D1547" s="635"/>
      <c r="E1547" s="635"/>
      <c r="F1547" s="635"/>
      <c r="G1547" s="202">
        <f>G1546</f>
        <v>0</v>
      </c>
      <c r="H1547" s="204">
        <f>H1546</f>
        <v>0</v>
      </c>
      <c r="I1547" s="455">
        <v>0</v>
      </c>
      <c r="J1547" s="161">
        <f>G1547*I1547</f>
        <v>0</v>
      </c>
      <c r="K1547" s="629"/>
      <c r="L1547" s="630"/>
      <c r="M1547" s="661"/>
      <c r="N1547" s="633"/>
      <c r="O1547" s="159">
        <f>IF($B$1542=0,J1547,0)</f>
        <v>0</v>
      </c>
      <c r="P1547" s="156">
        <f t="shared" ref="P1547:AI1547" si="453">IF(OR(($B$1542+YEAR($I$1))=P1544,($B$1540+$B$1542+YEAR($I$1))=P1544,($B$1540*2+$B$1542+YEAR($I$1))=P1544,($B$1540*3+$B$1542+YEAR($I$1))=P1544,($B$1540*4+$B$1542+YEAR($I$1))=P1544,($B$1540*5+$B$1542+YEAR($I$1))=P1544),$G$1547*$I$1547,0)</f>
        <v>0</v>
      </c>
      <c r="Q1547" s="156">
        <f t="shared" si="453"/>
        <v>0</v>
      </c>
      <c r="R1547" s="156">
        <f t="shared" si="453"/>
        <v>0</v>
      </c>
      <c r="S1547" s="156">
        <f t="shared" si="453"/>
        <v>0</v>
      </c>
      <c r="T1547" s="156">
        <f t="shared" si="453"/>
        <v>0</v>
      </c>
      <c r="U1547" s="156">
        <f t="shared" si="453"/>
        <v>0</v>
      </c>
      <c r="V1547" s="156">
        <f t="shared" si="453"/>
        <v>0</v>
      </c>
      <c r="W1547" s="156">
        <f t="shared" si="453"/>
        <v>0</v>
      </c>
      <c r="X1547" s="156">
        <f t="shared" si="453"/>
        <v>0</v>
      </c>
      <c r="Y1547" s="156">
        <f t="shared" si="453"/>
        <v>0</v>
      </c>
      <c r="Z1547" s="156">
        <f t="shared" si="453"/>
        <v>0</v>
      </c>
      <c r="AA1547" s="156">
        <f t="shared" si="453"/>
        <v>0</v>
      </c>
      <c r="AB1547" s="156">
        <f t="shared" si="453"/>
        <v>0</v>
      </c>
      <c r="AC1547" s="156">
        <f t="shared" si="453"/>
        <v>0</v>
      </c>
      <c r="AD1547" s="156">
        <f t="shared" si="453"/>
        <v>0</v>
      </c>
      <c r="AE1547" s="156">
        <f t="shared" si="453"/>
        <v>0</v>
      </c>
      <c r="AF1547" s="156">
        <f t="shared" si="453"/>
        <v>0</v>
      </c>
      <c r="AG1547" s="156">
        <f t="shared" si="453"/>
        <v>0</v>
      </c>
      <c r="AH1547" s="156">
        <f t="shared" si="453"/>
        <v>0</v>
      </c>
      <c r="AI1547" s="156">
        <f t="shared" si="453"/>
        <v>0</v>
      </c>
      <c r="AJ1547" s="156">
        <f>SUM(P1547:AI1547)</f>
        <v>0</v>
      </c>
      <c r="AK1547" s="183">
        <f>IF((AJ1547-AJ1546)&lt;0,0,(AJ1547-AJ1546))</f>
        <v>0</v>
      </c>
      <c r="AL1547" s="183"/>
      <c r="AM1547" s="183"/>
      <c r="AN1547" s="183"/>
      <c r="AO1547" s="183"/>
    </row>
    <row r="1548" spans="1:41" ht="13.15" customHeight="1" thickBot="1"/>
    <row r="1549" spans="1:41" ht="14.45" thickBot="1">
      <c r="A1549" s="640" t="s">
        <v>572</v>
      </c>
      <c r="B1549" s="641"/>
      <c r="C1549" s="641"/>
      <c r="D1549" s="641"/>
      <c r="E1549" s="641"/>
      <c r="F1549" s="641"/>
      <c r="G1549" s="641"/>
      <c r="H1549" s="641"/>
      <c r="I1549" s="641"/>
      <c r="J1549" s="641"/>
      <c r="K1549" s="641"/>
      <c r="L1549" s="641"/>
      <c r="M1549" s="641"/>
      <c r="N1549" s="642"/>
    </row>
    <row r="1550" spans="1:41" ht="15">
      <c r="A1550" s="164" t="s">
        <v>351</v>
      </c>
      <c r="B1550" s="450">
        <v>8</v>
      </c>
      <c r="C1550" s="165"/>
      <c r="D1550" s="662" t="s">
        <v>272</v>
      </c>
      <c r="E1550" s="663"/>
      <c r="F1550" s="649"/>
      <c r="G1550" s="650"/>
      <c r="H1550" s="650"/>
      <c r="I1550" s="650"/>
      <c r="J1550" s="650"/>
      <c r="K1550" s="650"/>
      <c r="L1550" s="650"/>
      <c r="M1550" s="650"/>
      <c r="N1550" s="651"/>
    </row>
    <row r="1551" spans="1:41" ht="15.6" thickBot="1">
      <c r="A1551" s="163" t="s">
        <v>353</v>
      </c>
      <c r="B1551" s="451">
        <v>2006</v>
      </c>
      <c r="C1551" s="162"/>
      <c r="D1551" s="664"/>
      <c r="E1551" s="665"/>
      <c r="F1551" s="652"/>
      <c r="G1551" s="653"/>
      <c r="H1551" s="653"/>
      <c r="I1551" s="653"/>
      <c r="J1551" s="653"/>
      <c r="K1551" s="653"/>
      <c r="L1551" s="653"/>
      <c r="M1551" s="653"/>
      <c r="N1551" s="654"/>
    </row>
    <row r="1552" spans="1:41" ht="15.6" thickBot="1">
      <c r="A1552" s="171" t="s">
        <v>355</v>
      </c>
      <c r="B1552" s="172">
        <f>IF(B1550-((YEAR(I1))-B1551)&gt;0,(B1550-((YEAR(I1))-B1551)),0)</f>
        <v>4</v>
      </c>
      <c r="C1552" s="173"/>
      <c r="D1552" s="666"/>
      <c r="E1552" s="667"/>
      <c r="F1552" s="643"/>
      <c r="G1552" s="644"/>
      <c r="H1552" s="644"/>
      <c r="I1552" s="644"/>
      <c r="J1552" s="644"/>
      <c r="K1552" s="644"/>
      <c r="L1552" s="644"/>
      <c r="M1552" s="644"/>
      <c r="N1552" s="645"/>
      <c r="O1552" s="640" t="str">
        <f>A1549</f>
        <v>Mechanical-Other 6 (Specify)</v>
      </c>
      <c r="P1552" s="641"/>
      <c r="Q1552" s="641"/>
      <c r="R1552" s="641"/>
      <c r="S1552" s="641"/>
      <c r="T1552" s="641"/>
      <c r="U1552" s="641"/>
      <c r="V1552" s="641"/>
      <c r="W1552" s="641"/>
      <c r="X1552" s="641"/>
      <c r="Y1552" s="642"/>
      <c r="Z1552" s="640" t="str">
        <f>A1549</f>
        <v>Mechanical-Other 6 (Specify)</v>
      </c>
      <c r="AA1552" s="641"/>
      <c r="AB1552" s="641"/>
      <c r="AC1552" s="641"/>
      <c r="AD1552" s="641"/>
      <c r="AE1552" s="641"/>
      <c r="AF1552" s="641"/>
      <c r="AG1552" s="641"/>
      <c r="AH1552" s="641"/>
      <c r="AI1552" s="641"/>
      <c r="AJ1552" s="642"/>
    </row>
    <row r="1553" spans="1:41">
      <c r="A1553" s="646" t="s">
        <v>357</v>
      </c>
      <c r="B1553" s="647"/>
      <c r="C1553" s="647"/>
      <c r="D1553" s="636"/>
      <c r="E1553" s="636"/>
      <c r="F1553" s="636"/>
      <c r="G1553" s="636" t="s">
        <v>358</v>
      </c>
      <c r="H1553" s="636" t="s">
        <v>359</v>
      </c>
      <c r="I1553" s="636" t="s">
        <v>360</v>
      </c>
      <c r="J1553" s="636" t="s">
        <v>361</v>
      </c>
      <c r="K1553" s="636" t="s">
        <v>362</v>
      </c>
      <c r="L1553" s="636" t="s">
        <v>363</v>
      </c>
      <c r="M1553" s="636" t="s">
        <v>364</v>
      </c>
      <c r="N1553" s="638" t="s">
        <v>365</v>
      </c>
      <c r="O1553" s="672" t="s">
        <v>366</v>
      </c>
      <c r="P1553" s="167" t="s">
        <v>367</v>
      </c>
      <c r="Q1553" s="167" t="s">
        <v>368</v>
      </c>
      <c r="R1553" s="167" t="s">
        <v>369</v>
      </c>
      <c r="S1553" s="167" t="s">
        <v>370</v>
      </c>
      <c r="T1553" s="167" t="s">
        <v>371</v>
      </c>
      <c r="U1553" s="167" t="s">
        <v>372</v>
      </c>
      <c r="V1553" s="167" t="s">
        <v>373</v>
      </c>
      <c r="W1553" s="167" t="s">
        <v>374</v>
      </c>
      <c r="X1553" s="167" t="s">
        <v>375</v>
      </c>
      <c r="Y1553" s="168" t="s">
        <v>376</v>
      </c>
      <c r="Z1553" s="178" t="s">
        <v>377</v>
      </c>
      <c r="AA1553" s="179" t="s">
        <v>378</v>
      </c>
      <c r="AB1553" s="179" t="s">
        <v>379</v>
      </c>
      <c r="AC1553" s="179" t="s">
        <v>380</v>
      </c>
      <c r="AD1553" s="179" t="s">
        <v>381</v>
      </c>
      <c r="AE1553" s="179" t="s">
        <v>382</v>
      </c>
      <c r="AF1553" s="179" t="s">
        <v>383</v>
      </c>
      <c r="AG1553" s="179" t="s">
        <v>384</v>
      </c>
      <c r="AH1553" s="179" t="s">
        <v>385</v>
      </c>
      <c r="AI1553" s="180" t="s">
        <v>386</v>
      </c>
      <c r="AJ1553" s="674" t="s">
        <v>387</v>
      </c>
    </row>
    <row r="1554" spans="1:41">
      <c r="A1554" s="648"/>
      <c r="B1554" s="637"/>
      <c r="C1554" s="637"/>
      <c r="D1554" s="637"/>
      <c r="E1554" s="637"/>
      <c r="F1554" s="637"/>
      <c r="G1554" s="637"/>
      <c r="H1554" s="637"/>
      <c r="I1554" s="637"/>
      <c r="J1554" s="637"/>
      <c r="K1554" s="637"/>
      <c r="L1554" s="637"/>
      <c r="M1554" s="637"/>
      <c r="N1554" s="639"/>
      <c r="O1554" s="673"/>
      <c r="P1554" s="166">
        <f>YEAR($I$1)+1</f>
        <v>2011</v>
      </c>
      <c r="Q1554" s="166">
        <f>YEAR($I$1)+2</f>
        <v>2012</v>
      </c>
      <c r="R1554" s="166">
        <f>YEAR($I$1)+3</f>
        <v>2013</v>
      </c>
      <c r="S1554" s="166">
        <f>YEAR($I$1)+4</f>
        <v>2014</v>
      </c>
      <c r="T1554" s="166">
        <f>YEAR($I$1)+5</f>
        <v>2015</v>
      </c>
      <c r="U1554" s="166">
        <f>YEAR($I$1)+6</f>
        <v>2016</v>
      </c>
      <c r="V1554" s="166">
        <f>YEAR($I$1)+7</f>
        <v>2017</v>
      </c>
      <c r="W1554" s="166">
        <f>YEAR($I$1)+8</f>
        <v>2018</v>
      </c>
      <c r="X1554" s="166">
        <f>YEAR($I$1)+9</f>
        <v>2019</v>
      </c>
      <c r="Y1554" s="169">
        <f>YEAR($I$1)+10</f>
        <v>2020</v>
      </c>
      <c r="Z1554" s="174">
        <f>YEAR($I$1)+11</f>
        <v>2021</v>
      </c>
      <c r="AA1554" s="166">
        <f>YEAR($I$1)+12</f>
        <v>2022</v>
      </c>
      <c r="AB1554" s="166">
        <f>YEAR($I$1)+13</f>
        <v>2023</v>
      </c>
      <c r="AC1554" s="166">
        <f>YEAR($I$1)+14</f>
        <v>2024</v>
      </c>
      <c r="AD1554" s="166">
        <f>YEAR($I$1)+15</f>
        <v>2025</v>
      </c>
      <c r="AE1554" s="166">
        <f>YEAR($I$1)+16</f>
        <v>2026</v>
      </c>
      <c r="AF1554" s="166">
        <f>YEAR($I$1)+17</f>
        <v>2027</v>
      </c>
      <c r="AG1554" s="166">
        <f>YEAR($I$1)+18</f>
        <v>2028</v>
      </c>
      <c r="AH1554" s="166">
        <f>YEAR($I$1)+19</f>
        <v>2029</v>
      </c>
      <c r="AI1554" s="175">
        <f>YEAR($I$1)+20</f>
        <v>2030</v>
      </c>
      <c r="AJ1554" s="675"/>
    </row>
    <row r="1555" spans="1:41" hidden="1">
      <c r="A1555" s="623" t="str">
        <f>"Existing "&amp;A1549</f>
        <v>Existing Mechanical-Other 6 (Specify)</v>
      </c>
      <c r="B1555" s="624"/>
      <c r="C1555" s="624"/>
      <c r="D1555" s="624"/>
      <c r="E1555" s="624"/>
      <c r="F1555" s="624"/>
      <c r="G1555" s="170"/>
      <c r="H1555" s="154"/>
      <c r="I1555" s="155">
        <v>0</v>
      </c>
      <c r="J1555" s="156">
        <f>G1555*I1555</f>
        <v>0</v>
      </c>
      <c r="K1555" s="625" t="s">
        <v>390</v>
      </c>
      <c r="L1555" s="626"/>
      <c r="M1555" s="659" t="str">
        <f>IF(OR(ISERROR(B1551+B1550*(1-(Controls!$B$28))),(B1551+B1550*(1-(Controls!$B$28)))=0),"",IF((B1551+B1550*(1-(Controls!$B$28)))&lt;=StartInput!$F$25,"Replace","Evaluate"))</f>
        <v>Evaluate</v>
      </c>
      <c r="N1555" s="631" t="s">
        <v>205</v>
      </c>
      <c r="O1555" s="159">
        <f>IF($B$1552=0,J1555,0)</f>
        <v>0</v>
      </c>
      <c r="P1555" s="156">
        <f t="shared" ref="P1555:AI1555" si="454">IF(OR(($B$1552+YEAR($I$1))=P1554,($B$1550+$B$1552+YEAR($I$1))=P1554,($B$1550*2+$B$1552+YEAR($I$1))=P1554,($B$1550*3+$B$1552+YEAR($I$1))=P1554,($B$1550*4+$B$1552+YEAR($I$1))=P1554,($B$1550*5+$B$1552+YEAR($I$1))=P1554),$G$1555*$I$1555,0)</f>
        <v>0</v>
      </c>
      <c r="Q1555" s="156">
        <f t="shared" si="454"/>
        <v>0</v>
      </c>
      <c r="R1555" s="156">
        <f t="shared" si="454"/>
        <v>0</v>
      </c>
      <c r="S1555" s="156">
        <f t="shared" si="454"/>
        <v>0</v>
      </c>
      <c r="T1555" s="156">
        <f t="shared" si="454"/>
        <v>0</v>
      </c>
      <c r="U1555" s="156">
        <f t="shared" si="454"/>
        <v>0</v>
      </c>
      <c r="V1555" s="156">
        <f t="shared" si="454"/>
        <v>0</v>
      </c>
      <c r="W1555" s="156">
        <f t="shared" si="454"/>
        <v>0</v>
      </c>
      <c r="X1555" s="156">
        <f t="shared" si="454"/>
        <v>0</v>
      </c>
      <c r="Y1555" s="156">
        <f t="shared" si="454"/>
        <v>0</v>
      </c>
      <c r="Z1555" s="156">
        <f t="shared" si="454"/>
        <v>0</v>
      </c>
      <c r="AA1555" s="156">
        <f t="shared" si="454"/>
        <v>0</v>
      </c>
      <c r="AB1555" s="156">
        <f t="shared" si="454"/>
        <v>0</v>
      </c>
      <c r="AC1555" s="156">
        <f t="shared" si="454"/>
        <v>0</v>
      </c>
      <c r="AD1555" s="156">
        <f t="shared" si="454"/>
        <v>0</v>
      </c>
      <c r="AE1555" s="156">
        <f t="shared" si="454"/>
        <v>0</v>
      </c>
      <c r="AF1555" s="156">
        <f t="shared" si="454"/>
        <v>0</v>
      </c>
      <c r="AG1555" s="156">
        <f t="shared" si="454"/>
        <v>0</v>
      </c>
      <c r="AH1555" s="156">
        <f t="shared" si="454"/>
        <v>0</v>
      </c>
      <c r="AI1555" s="156">
        <f t="shared" si="454"/>
        <v>0</v>
      </c>
      <c r="AJ1555" s="156">
        <f>SUM(P1555:AI1555)</f>
        <v>0</v>
      </c>
    </row>
    <row r="1556" spans="1:41">
      <c r="A1556" s="623" t="str">
        <f>"Standard "&amp;A1549</f>
        <v>Standard Mechanical-Other 6 (Specify)</v>
      </c>
      <c r="B1556" s="624"/>
      <c r="C1556" s="624"/>
      <c r="D1556" s="624"/>
      <c r="E1556" s="624"/>
      <c r="F1556" s="624"/>
      <c r="G1556" s="452">
        <v>0</v>
      </c>
      <c r="H1556" s="459"/>
      <c r="I1556" s="454">
        <v>0</v>
      </c>
      <c r="J1556" s="156">
        <f>G1556*I1556</f>
        <v>0</v>
      </c>
      <c r="K1556" s="627"/>
      <c r="L1556" s="628"/>
      <c r="M1556" s="660"/>
      <c r="N1556" s="632"/>
      <c r="O1556" s="159">
        <f>IF($B$1552=0,J1556,0)</f>
        <v>0</v>
      </c>
      <c r="P1556" s="156">
        <f t="shared" ref="P1556:AI1556" si="455">IF(OR(($B$1552+YEAR($I$1))=P1554,($B$1550+$B$1552+YEAR($I$1))=P1554,($B$1550*2+$B$1552+YEAR($I$1))=P1554,($B$1550*3+$B$1552+YEAR($I$1))=P1554,($B$1550*4+$B$1552+YEAR($I$1))=P1554,($B$1550*5+$B$1552+YEAR($I$1))=P1554),$G$1556*$I$1556,0)</f>
        <v>0</v>
      </c>
      <c r="Q1556" s="156">
        <f t="shared" si="455"/>
        <v>0</v>
      </c>
      <c r="R1556" s="156">
        <f t="shared" si="455"/>
        <v>0</v>
      </c>
      <c r="S1556" s="156">
        <f t="shared" si="455"/>
        <v>0</v>
      </c>
      <c r="T1556" s="156">
        <f t="shared" si="455"/>
        <v>0</v>
      </c>
      <c r="U1556" s="156">
        <f t="shared" si="455"/>
        <v>0</v>
      </c>
      <c r="V1556" s="156">
        <f t="shared" si="455"/>
        <v>0</v>
      </c>
      <c r="W1556" s="156">
        <f t="shared" si="455"/>
        <v>0</v>
      </c>
      <c r="X1556" s="156">
        <f t="shared" si="455"/>
        <v>0</v>
      </c>
      <c r="Y1556" s="156">
        <f t="shared" si="455"/>
        <v>0</v>
      </c>
      <c r="Z1556" s="156">
        <f t="shared" si="455"/>
        <v>0</v>
      </c>
      <c r="AA1556" s="156">
        <f t="shared" si="455"/>
        <v>0</v>
      </c>
      <c r="AB1556" s="156">
        <f t="shared" si="455"/>
        <v>0</v>
      </c>
      <c r="AC1556" s="156">
        <f t="shared" si="455"/>
        <v>0</v>
      </c>
      <c r="AD1556" s="156">
        <f t="shared" si="455"/>
        <v>0</v>
      </c>
      <c r="AE1556" s="156">
        <f t="shared" si="455"/>
        <v>0</v>
      </c>
      <c r="AF1556" s="156">
        <f t="shared" si="455"/>
        <v>0</v>
      </c>
      <c r="AG1556" s="156">
        <f t="shared" si="455"/>
        <v>0</v>
      </c>
      <c r="AH1556" s="156">
        <f t="shared" si="455"/>
        <v>0</v>
      </c>
      <c r="AI1556" s="156">
        <f t="shared" si="455"/>
        <v>0</v>
      </c>
      <c r="AJ1556" s="156">
        <f>SUM(P1556:AI1556)</f>
        <v>0</v>
      </c>
      <c r="AK1556" s="148" t="s">
        <v>391</v>
      </c>
    </row>
    <row r="1557" spans="1:41" ht="14.45" thickBot="1">
      <c r="A1557" s="634" t="str">
        <f>"Green Replacement "&amp;A1549</f>
        <v>Green Replacement Mechanical-Other 6 (Specify)</v>
      </c>
      <c r="B1557" s="635"/>
      <c r="C1557" s="635"/>
      <c r="D1557" s="635"/>
      <c r="E1557" s="635"/>
      <c r="F1557" s="635"/>
      <c r="G1557" s="202">
        <f>G1556</f>
        <v>0</v>
      </c>
      <c r="H1557" s="204">
        <f>H1556</f>
        <v>0</v>
      </c>
      <c r="I1557" s="455">
        <v>0</v>
      </c>
      <c r="J1557" s="161">
        <f>G1557*I1557</f>
        <v>0</v>
      </c>
      <c r="K1557" s="629"/>
      <c r="L1557" s="630"/>
      <c r="M1557" s="661"/>
      <c r="N1557" s="633"/>
      <c r="O1557" s="159">
        <f>IF($B$1552=0,J1557,0)</f>
        <v>0</v>
      </c>
      <c r="P1557" s="156">
        <f t="shared" ref="P1557:AI1557" si="456">IF(OR(($B$1552+YEAR($I$1))=P1554,($B$1550+$B$1552+YEAR($I$1))=P1554,($B$1550*2+$B$1552+YEAR($I$1))=P1554,($B$1550*3+$B$1552+YEAR($I$1))=P1554,($B$1550*4+$B$1552+YEAR($I$1))=P1554,($B$1550*5+$B$1552+YEAR($I$1))=P1554),$G$1557*$I$1557,0)</f>
        <v>0</v>
      </c>
      <c r="Q1557" s="156">
        <f t="shared" si="456"/>
        <v>0</v>
      </c>
      <c r="R1557" s="156">
        <f t="shared" si="456"/>
        <v>0</v>
      </c>
      <c r="S1557" s="156">
        <f t="shared" si="456"/>
        <v>0</v>
      </c>
      <c r="T1557" s="156">
        <f t="shared" si="456"/>
        <v>0</v>
      </c>
      <c r="U1557" s="156">
        <f t="shared" si="456"/>
        <v>0</v>
      </c>
      <c r="V1557" s="156">
        <f t="shared" si="456"/>
        <v>0</v>
      </c>
      <c r="W1557" s="156">
        <f t="shared" si="456"/>
        <v>0</v>
      </c>
      <c r="X1557" s="156">
        <f t="shared" si="456"/>
        <v>0</v>
      </c>
      <c r="Y1557" s="156">
        <f t="shared" si="456"/>
        <v>0</v>
      </c>
      <c r="Z1557" s="156">
        <f t="shared" si="456"/>
        <v>0</v>
      </c>
      <c r="AA1557" s="156">
        <f t="shared" si="456"/>
        <v>0</v>
      </c>
      <c r="AB1557" s="156">
        <f t="shared" si="456"/>
        <v>0</v>
      </c>
      <c r="AC1557" s="156">
        <f t="shared" si="456"/>
        <v>0</v>
      </c>
      <c r="AD1557" s="156">
        <f t="shared" si="456"/>
        <v>0</v>
      </c>
      <c r="AE1557" s="156">
        <f t="shared" si="456"/>
        <v>0</v>
      </c>
      <c r="AF1557" s="156">
        <f t="shared" si="456"/>
        <v>0</v>
      </c>
      <c r="AG1557" s="156">
        <f t="shared" si="456"/>
        <v>0</v>
      </c>
      <c r="AH1557" s="156">
        <f t="shared" si="456"/>
        <v>0</v>
      </c>
      <c r="AI1557" s="156">
        <f t="shared" si="456"/>
        <v>0</v>
      </c>
      <c r="AJ1557" s="156">
        <f>SUM(P1557:AI1557)</f>
        <v>0</v>
      </c>
      <c r="AK1557" s="183">
        <f>IF((AJ1557-AJ1556)&lt;0,0,(AJ1557-AJ1556))</f>
        <v>0</v>
      </c>
      <c r="AL1557" s="183"/>
      <c r="AM1557" s="183"/>
      <c r="AN1557" s="183"/>
      <c r="AO1557" s="183"/>
    </row>
    <row r="1558" spans="1:41" ht="13.15" customHeight="1" thickBot="1"/>
    <row r="1559" spans="1:41" ht="14.45" thickBot="1">
      <c r="A1559" s="640" t="s">
        <v>573</v>
      </c>
      <c r="B1559" s="641"/>
      <c r="C1559" s="641"/>
      <c r="D1559" s="641"/>
      <c r="E1559" s="641"/>
      <c r="F1559" s="641"/>
      <c r="G1559" s="641"/>
      <c r="H1559" s="641"/>
      <c r="I1559" s="641"/>
      <c r="J1559" s="641"/>
      <c r="K1559" s="641"/>
      <c r="L1559" s="641"/>
      <c r="M1559" s="641"/>
      <c r="N1559" s="642"/>
    </row>
    <row r="1560" spans="1:41" ht="15">
      <c r="A1560" s="164" t="s">
        <v>351</v>
      </c>
      <c r="B1560" s="450">
        <v>9</v>
      </c>
      <c r="C1560" s="165"/>
      <c r="D1560" s="662" t="s">
        <v>272</v>
      </c>
      <c r="E1560" s="663"/>
      <c r="F1560" s="649"/>
      <c r="G1560" s="650"/>
      <c r="H1560" s="650"/>
      <c r="I1560" s="650"/>
      <c r="J1560" s="650"/>
      <c r="K1560" s="650"/>
      <c r="L1560" s="650"/>
      <c r="M1560" s="650"/>
      <c r="N1560" s="651"/>
    </row>
    <row r="1561" spans="1:41" ht="15.6" thickBot="1">
      <c r="A1561" s="163" t="s">
        <v>353</v>
      </c>
      <c r="B1561" s="451">
        <v>2006</v>
      </c>
      <c r="C1561" s="162"/>
      <c r="D1561" s="664"/>
      <c r="E1561" s="665"/>
      <c r="F1561" s="652"/>
      <c r="G1561" s="653"/>
      <c r="H1561" s="653"/>
      <c r="I1561" s="653"/>
      <c r="J1561" s="653"/>
      <c r="K1561" s="653"/>
      <c r="L1561" s="653"/>
      <c r="M1561" s="653"/>
      <c r="N1561" s="654"/>
    </row>
    <row r="1562" spans="1:41" ht="15.6" thickBot="1">
      <c r="A1562" s="171" t="s">
        <v>355</v>
      </c>
      <c r="B1562" s="172">
        <f>IF(B1560-((YEAR(I1))-B1561)&gt;0,(B1560-((YEAR(I1))-B1561)),0)</f>
        <v>5</v>
      </c>
      <c r="C1562" s="173"/>
      <c r="D1562" s="666"/>
      <c r="E1562" s="667"/>
      <c r="F1562" s="643"/>
      <c r="G1562" s="644"/>
      <c r="H1562" s="644"/>
      <c r="I1562" s="644"/>
      <c r="J1562" s="644"/>
      <c r="K1562" s="644"/>
      <c r="L1562" s="644"/>
      <c r="M1562" s="644"/>
      <c r="N1562" s="645"/>
      <c r="O1562" s="640" t="str">
        <f>A1559</f>
        <v>Mechanical-Other 7 (Specify)</v>
      </c>
      <c r="P1562" s="641"/>
      <c r="Q1562" s="641"/>
      <c r="R1562" s="641"/>
      <c r="S1562" s="641"/>
      <c r="T1562" s="641"/>
      <c r="U1562" s="641"/>
      <c r="V1562" s="641"/>
      <c r="W1562" s="641"/>
      <c r="X1562" s="641"/>
      <c r="Y1562" s="642"/>
      <c r="Z1562" s="640" t="str">
        <f>A1559</f>
        <v>Mechanical-Other 7 (Specify)</v>
      </c>
      <c r="AA1562" s="641"/>
      <c r="AB1562" s="641"/>
      <c r="AC1562" s="641"/>
      <c r="AD1562" s="641"/>
      <c r="AE1562" s="641"/>
      <c r="AF1562" s="641"/>
      <c r="AG1562" s="641"/>
      <c r="AH1562" s="641"/>
      <c r="AI1562" s="641"/>
      <c r="AJ1562" s="642"/>
    </row>
    <row r="1563" spans="1:41">
      <c r="A1563" s="646" t="s">
        <v>357</v>
      </c>
      <c r="B1563" s="647"/>
      <c r="C1563" s="647"/>
      <c r="D1563" s="636"/>
      <c r="E1563" s="636"/>
      <c r="F1563" s="636"/>
      <c r="G1563" s="636" t="s">
        <v>358</v>
      </c>
      <c r="H1563" s="636" t="s">
        <v>359</v>
      </c>
      <c r="I1563" s="636" t="s">
        <v>360</v>
      </c>
      <c r="J1563" s="636" t="s">
        <v>361</v>
      </c>
      <c r="K1563" s="636" t="s">
        <v>362</v>
      </c>
      <c r="L1563" s="636" t="s">
        <v>363</v>
      </c>
      <c r="M1563" s="636" t="s">
        <v>364</v>
      </c>
      <c r="N1563" s="638" t="s">
        <v>365</v>
      </c>
      <c r="O1563" s="672" t="s">
        <v>366</v>
      </c>
      <c r="P1563" s="167" t="s">
        <v>367</v>
      </c>
      <c r="Q1563" s="167" t="s">
        <v>368</v>
      </c>
      <c r="R1563" s="167" t="s">
        <v>369</v>
      </c>
      <c r="S1563" s="167" t="s">
        <v>370</v>
      </c>
      <c r="T1563" s="167" t="s">
        <v>371</v>
      </c>
      <c r="U1563" s="167" t="s">
        <v>372</v>
      </c>
      <c r="V1563" s="167" t="s">
        <v>373</v>
      </c>
      <c r="W1563" s="167" t="s">
        <v>374</v>
      </c>
      <c r="X1563" s="167" t="s">
        <v>375</v>
      </c>
      <c r="Y1563" s="168" t="s">
        <v>376</v>
      </c>
      <c r="Z1563" s="178" t="s">
        <v>377</v>
      </c>
      <c r="AA1563" s="179" t="s">
        <v>378</v>
      </c>
      <c r="AB1563" s="179" t="s">
        <v>379</v>
      </c>
      <c r="AC1563" s="179" t="s">
        <v>380</v>
      </c>
      <c r="AD1563" s="179" t="s">
        <v>381</v>
      </c>
      <c r="AE1563" s="179" t="s">
        <v>382</v>
      </c>
      <c r="AF1563" s="179" t="s">
        <v>383</v>
      </c>
      <c r="AG1563" s="179" t="s">
        <v>384</v>
      </c>
      <c r="AH1563" s="179" t="s">
        <v>385</v>
      </c>
      <c r="AI1563" s="180" t="s">
        <v>386</v>
      </c>
      <c r="AJ1563" s="674" t="s">
        <v>387</v>
      </c>
    </row>
    <row r="1564" spans="1:41">
      <c r="A1564" s="648"/>
      <c r="B1564" s="637"/>
      <c r="C1564" s="637"/>
      <c r="D1564" s="637"/>
      <c r="E1564" s="637"/>
      <c r="F1564" s="637"/>
      <c r="G1564" s="637"/>
      <c r="H1564" s="637"/>
      <c r="I1564" s="637"/>
      <c r="J1564" s="637"/>
      <c r="K1564" s="637"/>
      <c r="L1564" s="637"/>
      <c r="M1564" s="637"/>
      <c r="N1564" s="639"/>
      <c r="O1564" s="673"/>
      <c r="P1564" s="166">
        <f>YEAR($I$1)+1</f>
        <v>2011</v>
      </c>
      <c r="Q1564" s="166">
        <f>YEAR($I$1)+2</f>
        <v>2012</v>
      </c>
      <c r="R1564" s="166">
        <f>YEAR($I$1)+3</f>
        <v>2013</v>
      </c>
      <c r="S1564" s="166">
        <f>YEAR($I$1)+4</f>
        <v>2014</v>
      </c>
      <c r="T1564" s="166">
        <f>YEAR($I$1)+5</f>
        <v>2015</v>
      </c>
      <c r="U1564" s="166">
        <f>YEAR($I$1)+6</f>
        <v>2016</v>
      </c>
      <c r="V1564" s="166">
        <f>YEAR($I$1)+7</f>
        <v>2017</v>
      </c>
      <c r="W1564" s="166">
        <f>YEAR($I$1)+8</f>
        <v>2018</v>
      </c>
      <c r="X1564" s="166">
        <f>YEAR($I$1)+9</f>
        <v>2019</v>
      </c>
      <c r="Y1564" s="169">
        <f>YEAR($I$1)+10</f>
        <v>2020</v>
      </c>
      <c r="Z1564" s="174">
        <f>YEAR($I$1)+11</f>
        <v>2021</v>
      </c>
      <c r="AA1564" s="166">
        <f>YEAR($I$1)+12</f>
        <v>2022</v>
      </c>
      <c r="AB1564" s="166">
        <f>YEAR($I$1)+13</f>
        <v>2023</v>
      </c>
      <c r="AC1564" s="166">
        <f>YEAR($I$1)+14</f>
        <v>2024</v>
      </c>
      <c r="AD1564" s="166">
        <f>YEAR($I$1)+15</f>
        <v>2025</v>
      </c>
      <c r="AE1564" s="166">
        <f>YEAR($I$1)+16</f>
        <v>2026</v>
      </c>
      <c r="AF1564" s="166">
        <f>YEAR($I$1)+17</f>
        <v>2027</v>
      </c>
      <c r="AG1564" s="166">
        <f>YEAR($I$1)+18</f>
        <v>2028</v>
      </c>
      <c r="AH1564" s="166">
        <f>YEAR($I$1)+19</f>
        <v>2029</v>
      </c>
      <c r="AI1564" s="175">
        <f>YEAR($I$1)+20</f>
        <v>2030</v>
      </c>
      <c r="AJ1564" s="675"/>
    </row>
    <row r="1565" spans="1:41" hidden="1">
      <c r="A1565" s="623" t="str">
        <f>"Existing "&amp;A1559</f>
        <v>Existing Mechanical-Other 7 (Specify)</v>
      </c>
      <c r="B1565" s="624"/>
      <c r="C1565" s="624"/>
      <c r="D1565" s="624"/>
      <c r="E1565" s="624"/>
      <c r="F1565" s="624"/>
      <c r="G1565" s="170"/>
      <c r="H1565" s="154"/>
      <c r="I1565" s="155">
        <v>0</v>
      </c>
      <c r="J1565" s="156">
        <f>G1565*I1565</f>
        <v>0</v>
      </c>
      <c r="K1565" s="625" t="s">
        <v>390</v>
      </c>
      <c r="L1565" s="626"/>
      <c r="M1565" s="659" t="str">
        <f>IF(OR(ISERROR(B1561+B1560*(1-(Controls!$B$28))),(B1561+B1560*(1-(Controls!$B$28)))=0),"",IF((B1561+B1560*(1-(Controls!$B$28)))&lt;=StartInput!$F$25,"Replace","Evaluate"))</f>
        <v>Evaluate</v>
      </c>
      <c r="N1565" s="631" t="s">
        <v>205</v>
      </c>
      <c r="O1565" s="159">
        <f>IF($B$1562=0,J1565,0)</f>
        <v>0</v>
      </c>
      <c r="P1565" s="156">
        <f t="shared" ref="P1565:AI1565" si="457">IF(OR(($B$1562+YEAR($I$1))=P1564,($B$1560+$B$1562+YEAR($I$1))=P1564,($B$1560*2+$B$1562+YEAR($I$1))=P1564,($B$1560*3+$B$1562+YEAR($I$1))=P1564,($B$1560*4+$B$1562+YEAR($I$1))=P1564,($B$1560*5+$B$1562+YEAR($I$1))=P1564),$G$1565*$I$1565,0)</f>
        <v>0</v>
      </c>
      <c r="Q1565" s="156">
        <f t="shared" si="457"/>
        <v>0</v>
      </c>
      <c r="R1565" s="156">
        <f t="shared" si="457"/>
        <v>0</v>
      </c>
      <c r="S1565" s="156">
        <f t="shared" si="457"/>
        <v>0</v>
      </c>
      <c r="T1565" s="156">
        <f t="shared" si="457"/>
        <v>0</v>
      </c>
      <c r="U1565" s="156">
        <f t="shared" si="457"/>
        <v>0</v>
      </c>
      <c r="V1565" s="156">
        <f t="shared" si="457"/>
        <v>0</v>
      </c>
      <c r="W1565" s="156">
        <f t="shared" si="457"/>
        <v>0</v>
      </c>
      <c r="X1565" s="156">
        <f t="shared" si="457"/>
        <v>0</v>
      </c>
      <c r="Y1565" s="156">
        <f t="shared" si="457"/>
        <v>0</v>
      </c>
      <c r="Z1565" s="156">
        <f t="shared" si="457"/>
        <v>0</v>
      </c>
      <c r="AA1565" s="156">
        <f t="shared" si="457"/>
        <v>0</v>
      </c>
      <c r="AB1565" s="156">
        <f t="shared" si="457"/>
        <v>0</v>
      </c>
      <c r="AC1565" s="156">
        <f t="shared" si="457"/>
        <v>0</v>
      </c>
      <c r="AD1565" s="156">
        <f t="shared" si="457"/>
        <v>0</v>
      </c>
      <c r="AE1565" s="156">
        <f t="shared" si="457"/>
        <v>0</v>
      </c>
      <c r="AF1565" s="156">
        <f t="shared" si="457"/>
        <v>0</v>
      </c>
      <c r="AG1565" s="156">
        <f t="shared" si="457"/>
        <v>0</v>
      </c>
      <c r="AH1565" s="156">
        <f t="shared" si="457"/>
        <v>0</v>
      </c>
      <c r="AI1565" s="156">
        <f t="shared" si="457"/>
        <v>0</v>
      </c>
      <c r="AJ1565" s="156">
        <f>SUM(P1565:AI1565)</f>
        <v>0</v>
      </c>
    </row>
    <row r="1566" spans="1:41">
      <c r="A1566" s="623" t="str">
        <f>"Standard "&amp;A1559</f>
        <v>Standard Mechanical-Other 7 (Specify)</v>
      </c>
      <c r="B1566" s="624"/>
      <c r="C1566" s="624"/>
      <c r="D1566" s="624"/>
      <c r="E1566" s="624"/>
      <c r="F1566" s="624"/>
      <c r="G1566" s="452">
        <v>0</v>
      </c>
      <c r="H1566" s="459"/>
      <c r="I1566" s="454">
        <v>0</v>
      </c>
      <c r="J1566" s="156">
        <f>G1566*I1566</f>
        <v>0</v>
      </c>
      <c r="K1566" s="627"/>
      <c r="L1566" s="628"/>
      <c r="M1566" s="660"/>
      <c r="N1566" s="632"/>
      <c r="O1566" s="159">
        <f>IF($B$1562=0,J1566,0)</f>
        <v>0</v>
      </c>
      <c r="P1566" s="156">
        <f t="shared" ref="P1566:AI1566" si="458">IF(OR(($B$1562+YEAR($I$1))=P1564,($B$1560+$B$1562+YEAR($I$1))=P1564,($B$1560*2+$B$1562+YEAR($I$1))=P1564,($B$1560*3+$B$1562+YEAR($I$1))=P1564,($B$1560*4+$B$1562+YEAR($I$1))=P1564,($B$1560*5+$B$1562+YEAR($I$1))=P1564),$G$1566*$I$1566,0)</f>
        <v>0</v>
      </c>
      <c r="Q1566" s="156">
        <f t="shared" si="458"/>
        <v>0</v>
      </c>
      <c r="R1566" s="156">
        <f t="shared" si="458"/>
        <v>0</v>
      </c>
      <c r="S1566" s="156">
        <f t="shared" si="458"/>
        <v>0</v>
      </c>
      <c r="T1566" s="156">
        <f t="shared" si="458"/>
        <v>0</v>
      </c>
      <c r="U1566" s="156">
        <f t="shared" si="458"/>
        <v>0</v>
      </c>
      <c r="V1566" s="156">
        <f t="shared" si="458"/>
        <v>0</v>
      </c>
      <c r="W1566" s="156">
        <f t="shared" si="458"/>
        <v>0</v>
      </c>
      <c r="X1566" s="156">
        <f t="shared" si="458"/>
        <v>0</v>
      </c>
      <c r="Y1566" s="156">
        <f t="shared" si="458"/>
        <v>0</v>
      </c>
      <c r="Z1566" s="156">
        <f t="shared" si="458"/>
        <v>0</v>
      </c>
      <c r="AA1566" s="156">
        <f t="shared" si="458"/>
        <v>0</v>
      </c>
      <c r="AB1566" s="156">
        <f t="shared" si="458"/>
        <v>0</v>
      </c>
      <c r="AC1566" s="156">
        <f t="shared" si="458"/>
        <v>0</v>
      </c>
      <c r="AD1566" s="156">
        <f t="shared" si="458"/>
        <v>0</v>
      </c>
      <c r="AE1566" s="156">
        <f t="shared" si="458"/>
        <v>0</v>
      </c>
      <c r="AF1566" s="156">
        <f t="shared" si="458"/>
        <v>0</v>
      </c>
      <c r="AG1566" s="156">
        <f t="shared" si="458"/>
        <v>0</v>
      </c>
      <c r="AH1566" s="156">
        <f t="shared" si="458"/>
        <v>0</v>
      </c>
      <c r="AI1566" s="156">
        <f t="shared" si="458"/>
        <v>0</v>
      </c>
      <c r="AJ1566" s="156">
        <f>SUM(P1566:AI1566)</f>
        <v>0</v>
      </c>
      <c r="AK1566" s="148" t="s">
        <v>391</v>
      </c>
    </row>
    <row r="1567" spans="1:41" ht="14.45" thickBot="1">
      <c r="A1567" s="634" t="str">
        <f>"Green Replacement "&amp;A1559</f>
        <v>Green Replacement Mechanical-Other 7 (Specify)</v>
      </c>
      <c r="B1567" s="635"/>
      <c r="C1567" s="635"/>
      <c r="D1567" s="635"/>
      <c r="E1567" s="635"/>
      <c r="F1567" s="635"/>
      <c r="G1567" s="202">
        <f>G1566</f>
        <v>0</v>
      </c>
      <c r="H1567" s="204">
        <f>H1566</f>
        <v>0</v>
      </c>
      <c r="I1567" s="455">
        <v>0</v>
      </c>
      <c r="J1567" s="161">
        <f>G1567*I1567</f>
        <v>0</v>
      </c>
      <c r="K1567" s="629"/>
      <c r="L1567" s="630"/>
      <c r="M1567" s="661"/>
      <c r="N1567" s="633"/>
      <c r="O1567" s="159">
        <f>IF($B$1562=0,J1567,0)</f>
        <v>0</v>
      </c>
      <c r="P1567" s="156">
        <f t="shared" ref="P1567:AI1567" si="459">IF(OR(($B$1562+YEAR($I$1))=P1564,($B$1560+$B$1562+YEAR($I$1))=P1564,($B$1560*2+$B$1562+YEAR($I$1))=P1564,($B$1560*3+$B$1562+YEAR($I$1))=P1564,($B$1560*4+$B$1562+YEAR($I$1))=P1564,($B$1560*5+$B$1562+YEAR($I$1))=P1564),$G$1567*$I$1567,0)</f>
        <v>0</v>
      </c>
      <c r="Q1567" s="156">
        <f t="shared" si="459"/>
        <v>0</v>
      </c>
      <c r="R1567" s="156">
        <f t="shared" si="459"/>
        <v>0</v>
      </c>
      <c r="S1567" s="156">
        <f t="shared" si="459"/>
        <v>0</v>
      </c>
      <c r="T1567" s="156">
        <f t="shared" si="459"/>
        <v>0</v>
      </c>
      <c r="U1567" s="156">
        <f t="shared" si="459"/>
        <v>0</v>
      </c>
      <c r="V1567" s="156">
        <f t="shared" si="459"/>
        <v>0</v>
      </c>
      <c r="W1567" s="156">
        <f t="shared" si="459"/>
        <v>0</v>
      </c>
      <c r="X1567" s="156">
        <f t="shared" si="459"/>
        <v>0</v>
      </c>
      <c r="Y1567" s="156">
        <f t="shared" si="459"/>
        <v>0</v>
      </c>
      <c r="Z1567" s="156">
        <f t="shared" si="459"/>
        <v>0</v>
      </c>
      <c r="AA1567" s="156">
        <f t="shared" si="459"/>
        <v>0</v>
      </c>
      <c r="AB1567" s="156">
        <f t="shared" si="459"/>
        <v>0</v>
      </c>
      <c r="AC1567" s="156">
        <f t="shared" si="459"/>
        <v>0</v>
      </c>
      <c r="AD1567" s="156">
        <f t="shared" si="459"/>
        <v>0</v>
      </c>
      <c r="AE1567" s="156">
        <f t="shared" si="459"/>
        <v>0</v>
      </c>
      <c r="AF1567" s="156">
        <f t="shared" si="459"/>
        <v>0</v>
      </c>
      <c r="AG1567" s="156">
        <f t="shared" si="459"/>
        <v>0</v>
      </c>
      <c r="AH1567" s="156">
        <f t="shared" si="459"/>
        <v>0</v>
      </c>
      <c r="AI1567" s="156">
        <f t="shared" si="459"/>
        <v>0</v>
      </c>
      <c r="AJ1567" s="156">
        <f>SUM(P1567:AI1567)</f>
        <v>0</v>
      </c>
      <c r="AK1567" s="183">
        <f>IF((AJ1567-AJ1566)&lt;0,0,(AJ1567-AJ1566))</f>
        <v>0</v>
      </c>
      <c r="AL1567" s="183"/>
      <c r="AM1567" s="183"/>
      <c r="AN1567" s="183"/>
      <c r="AO1567" s="183"/>
    </row>
    <row r="1568" spans="1:41" ht="13.15" customHeight="1" thickBot="1"/>
    <row r="1569" spans="1:41" ht="14.45" thickBot="1">
      <c r="A1569" s="640" t="s">
        <v>574</v>
      </c>
      <c r="B1569" s="641"/>
      <c r="C1569" s="641"/>
      <c r="D1569" s="641"/>
      <c r="E1569" s="641"/>
      <c r="F1569" s="641"/>
      <c r="G1569" s="641"/>
      <c r="H1569" s="641"/>
      <c r="I1569" s="641"/>
      <c r="J1569" s="641"/>
      <c r="K1569" s="641"/>
      <c r="L1569" s="641"/>
      <c r="M1569" s="641"/>
      <c r="N1569" s="642"/>
    </row>
    <row r="1570" spans="1:41" ht="15">
      <c r="A1570" s="164" t="s">
        <v>351</v>
      </c>
      <c r="B1570" s="450">
        <v>10</v>
      </c>
      <c r="C1570" s="165"/>
      <c r="D1570" s="662" t="s">
        <v>272</v>
      </c>
      <c r="E1570" s="663"/>
      <c r="F1570" s="649"/>
      <c r="G1570" s="650"/>
      <c r="H1570" s="650"/>
      <c r="I1570" s="650"/>
      <c r="J1570" s="650"/>
      <c r="K1570" s="650"/>
      <c r="L1570" s="650"/>
      <c r="M1570" s="650"/>
      <c r="N1570" s="651"/>
    </row>
    <row r="1571" spans="1:41" ht="15.6" thickBot="1">
      <c r="A1571" s="163" t="s">
        <v>353</v>
      </c>
      <c r="B1571" s="451">
        <v>2006</v>
      </c>
      <c r="C1571" s="162"/>
      <c r="D1571" s="664"/>
      <c r="E1571" s="665"/>
      <c r="F1571" s="652"/>
      <c r="G1571" s="653"/>
      <c r="H1571" s="653"/>
      <c r="I1571" s="653"/>
      <c r="J1571" s="653"/>
      <c r="K1571" s="653"/>
      <c r="L1571" s="653"/>
      <c r="M1571" s="653"/>
      <c r="N1571" s="654"/>
    </row>
    <row r="1572" spans="1:41" ht="15.6" thickBot="1">
      <c r="A1572" s="171" t="s">
        <v>355</v>
      </c>
      <c r="B1572" s="172">
        <f>IF(B1570-((YEAR(I1))-B1571)&gt;0,(B1570-((YEAR(I1))-B1571)),0)</f>
        <v>6</v>
      </c>
      <c r="C1572" s="173"/>
      <c r="D1572" s="666"/>
      <c r="E1572" s="667"/>
      <c r="F1572" s="643"/>
      <c r="G1572" s="644"/>
      <c r="H1572" s="644"/>
      <c r="I1572" s="644"/>
      <c r="J1572" s="644"/>
      <c r="K1572" s="644"/>
      <c r="L1572" s="644"/>
      <c r="M1572" s="644"/>
      <c r="N1572" s="645"/>
      <c r="O1572" s="640" t="str">
        <f>A1569</f>
        <v>Mechanical-Other 8 (Specify)</v>
      </c>
      <c r="P1572" s="641"/>
      <c r="Q1572" s="641"/>
      <c r="R1572" s="641"/>
      <c r="S1572" s="641"/>
      <c r="T1572" s="641"/>
      <c r="U1572" s="641"/>
      <c r="V1572" s="641"/>
      <c r="W1572" s="641"/>
      <c r="X1572" s="641"/>
      <c r="Y1572" s="642"/>
      <c r="Z1572" s="640" t="str">
        <f>A1569</f>
        <v>Mechanical-Other 8 (Specify)</v>
      </c>
      <c r="AA1572" s="641"/>
      <c r="AB1572" s="641"/>
      <c r="AC1572" s="641"/>
      <c r="AD1572" s="641"/>
      <c r="AE1572" s="641"/>
      <c r="AF1572" s="641"/>
      <c r="AG1572" s="641"/>
      <c r="AH1572" s="641"/>
      <c r="AI1572" s="641"/>
      <c r="AJ1572" s="642"/>
    </row>
    <row r="1573" spans="1:41">
      <c r="A1573" s="646" t="s">
        <v>357</v>
      </c>
      <c r="B1573" s="647"/>
      <c r="C1573" s="647"/>
      <c r="D1573" s="636"/>
      <c r="E1573" s="636"/>
      <c r="F1573" s="636"/>
      <c r="G1573" s="636" t="s">
        <v>358</v>
      </c>
      <c r="H1573" s="636" t="s">
        <v>359</v>
      </c>
      <c r="I1573" s="636" t="s">
        <v>360</v>
      </c>
      <c r="J1573" s="636" t="s">
        <v>361</v>
      </c>
      <c r="K1573" s="636" t="s">
        <v>362</v>
      </c>
      <c r="L1573" s="636" t="s">
        <v>363</v>
      </c>
      <c r="M1573" s="636" t="s">
        <v>364</v>
      </c>
      <c r="N1573" s="638" t="s">
        <v>365</v>
      </c>
      <c r="O1573" s="672" t="s">
        <v>366</v>
      </c>
      <c r="P1573" s="167" t="s">
        <v>367</v>
      </c>
      <c r="Q1573" s="167" t="s">
        <v>368</v>
      </c>
      <c r="R1573" s="167" t="s">
        <v>369</v>
      </c>
      <c r="S1573" s="167" t="s">
        <v>370</v>
      </c>
      <c r="T1573" s="167" t="s">
        <v>371</v>
      </c>
      <c r="U1573" s="167" t="s">
        <v>372</v>
      </c>
      <c r="V1573" s="167" t="s">
        <v>373</v>
      </c>
      <c r="W1573" s="167" t="s">
        <v>374</v>
      </c>
      <c r="X1573" s="167" t="s">
        <v>375</v>
      </c>
      <c r="Y1573" s="168" t="s">
        <v>376</v>
      </c>
      <c r="Z1573" s="178" t="s">
        <v>377</v>
      </c>
      <c r="AA1573" s="179" t="s">
        <v>378</v>
      </c>
      <c r="AB1573" s="179" t="s">
        <v>379</v>
      </c>
      <c r="AC1573" s="179" t="s">
        <v>380</v>
      </c>
      <c r="AD1573" s="179" t="s">
        <v>381</v>
      </c>
      <c r="AE1573" s="179" t="s">
        <v>382</v>
      </c>
      <c r="AF1573" s="179" t="s">
        <v>383</v>
      </c>
      <c r="AG1573" s="179" t="s">
        <v>384</v>
      </c>
      <c r="AH1573" s="179" t="s">
        <v>385</v>
      </c>
      <c r="AI1573" s="180" t="s">
        <v>386</v>
      </c>
      <c r="AJ1573" s="674" t="s">
        <v>387</v>
      </c>
    </row>
    <row r="1574" spans="1:41">
      <c r="A1574" s="648"/>
      <c r="B1574" s="637"/>
      <c r="C1574" s="637"/>
      <c r="D1574" s="637"/>
      <c r="E1574" s="637"/>
      <c r="F1574" s="637"/>
      <c r="G1574" s="637"/>
      <c r="H1574" s="637"/>
      <c r="I1574" s="637"/>
      <c r="J1574" s="637"/>
      <c r="K1574" s="637"/>
      <c r="L1574" s="637"/>
      <c r="M1574" s="637"/>
      <c r="N1574" s="639"/>
      <c r="O1574" s="673"/>
      <c r="P1574" s="166">
        <f>YEAR($I$1)+1</f>
        <v>2011</v>
      </c>
      <c r="Q1574" s="166">
        <f>YEAR($I$1)+2</f>
        <v>2012</v>
      </c>
      <c r="R1574" s="166">
        <f>YEAR($I$1)+3</f>
        <v>2013</v>
      </c>
      <c r="S1574" s="166">
        <f>YEAR($I$1)+4</f>
        <v>2014</v>
      </c>
      <c r="T1574" s="166">
        <f>YEAR($I$1)+5</f>
        <v>2015</v>
      </c>
      <c r="U1574" s="166">
        <f>YEAR($I$1)+6</f>
        <v>2016</v>
      </c>
      <c r="V1574" s="166">
        <f>YEAR($I$1)+7</f>
        <v>2017</v>
      </c>
      <c r="W1574" s="166">
        <f>YEAR($I$1)+8</f>
        <v>2018</v>
      </c>
      <c r="X1574" s="166">
        <f>YEAR($I$1)+9</f>
        <v>2019</v>
      </c>
      <c r="Y1574" s="169">
        <f>YEAR($I$1)+10</f>
        <v>2020</v>
      </c>
      <c r="Z1574" s="174">
        <f>YEAR($I$1)+11</f>
        <v>2021</v>
      </c>
      <c r="AA1574" s="166">
        <f>YEAR($I$1)+12</f>
        <v>2022</v>
      </c>
      <c r="AB1574" s="166">
        <f>YEAR($I$1)+13</f>
        <v>2023</v>
      </c>
      <c r="AC1574" s="166">
        <f>YEAR($I$1)+14</f>
        <v>2024</v>
      </c>
      <c r="AD1574" s="166">
        <f>YEAR($I$1)+15</f>
        <v>2025</v>
      </c>
      <c r="AE1574" s="166">
        <f>YEAR($I$1)+16</f>
        <v>2026</v>
      </c>
      <c r="AF1574" s="166">
        <f>YEAR($I$1)+17</f>
        <v>2027</v>
      </c>
      <c r="AG1574" s="166">
        <f>YEAR($I$1)+18</f>
        <v>2028</v>
      </c>
      <c r="AH1574" s="166">
        <f>YEAR($I$1)+19</f>
        <v>2029</v>
      </c>
      <c r="AI1574" s="175">
        <f>YEAR($I$1)+20</f>
        <v>2030</v>
      </c>
      <c r="AJ1574" s="675"/>
    </row>
    <row r="1575" spans="1:41" hidden="1">
      <c r="A1575" s="623" t="str">
        <f>"Existing "&amp;A1569</f>
        <v>Existing Mechanical-Other 8 (Specify)</v>
      </c>
      <c r="B1575" s="624"/>
      <c r="C1575" s="624"/>
      <c r="D1575" s="624"/>
      <c r="E1575" s="624"/>
      <c r="F1575" s="624"/>
      <c r="G1575" s="170"/>
      <c r="H1575" s="154"/>
      <c r="I1575" s="155">
        <v>0</v>
      </c>
      <c r="J1575" s="156">
        <f>G1575*I1575</f>
        <v>0</v>
      </c>
      <c r="K1575" s="625" t="s">
        <v>390</v>
      </c>
      <c r="L1575" s="626"/>
      <c r="M1575" s="659" t="str">
        <f>IF(OR(ISERROR(B1571+B1570*(1-(Controls!$B$28))),(B1571+B1570*(1-(Controls!$B$28)))=0),"",IF((B1571+B1570*(1-(Controls!$B$28)))&lt;=StartInput!$F$25,"Replace","Evaluate"))</f>
        <v>Evaluate</v>
      </c>
      <c r="N1575" s="631" t="s">
        <v>205</v>
      </c>
      <c r="O1575" s="159">
        <f>IF($B$1572=0,J1575,0)</f>
        <v>0</v>
      </c>
      <c r="P1575" s="156">
        <f t="shared" ref="P1575:AI1575" si="460">IF(OR(($B$1572+YEAR($I$1))=P1574,($B$1570+$B$1572+YEAR($I$1))=P1574,($B$1570*2+$B$1572+YEAR($I$1))=P1574,($B$1570*3+$B$1572+YEAR($I$1))=P1574,($B$1570*4+$B$1572+YEAR($I$1))=P1574,($B$1570*5+$B$1572+YEAR($I$1))=P1574),$G$1575*$I$1575,0)</f>
        <v>0</v>
      </c>
      <c r="Q1575" s="156">
        <f t="shared" si="460"/>
        <v>0</v>
      </c>
      <c r="R1575" s="156">
        <f t="shared" si="460"/>
        <v>0</v>
      </c>
      <c r="S1575" s="156">
        <f t="shared" si="460"/>
        <v>0</v>
      </c>
      <c r="T1575" s="156">
        <f t="shared" si="460"/>
        <v>0</v>
      </c>
      <c r="U1575" s="156">
        <f t="shared" si="460"/>
        <v>0</v>
      </c>
      <c r="V1575" s="156">
        <f t="shared" si="460"/>
        <v>0</v>
      </c>
      <c r="W1575" s="156">
        <f t="shared" si="460"/>
        <v>0</v>
      </c>
      <c r="X1575" s="156">
        <f t="shared" si="460"/>
        <v>0</v>
      </c>
      <c r="Y1575" s="156">
        <f t="shared" si="460"/>
        <v>0</v>
      </c>
      <c r="Z1575" s="156">
        <f t="shared" si="460"/>
        <v>0</v>
      </c>
      <c r="AA1575" s="156">
        <f t="shared" si="460"/>
        <v>0</v>
      </c>
      <c r="AB1575" s="156">
        <f t="shared" si="460"/>
        <v>0</v>
      </c>
      <c r="AC1575" s="156">
        <f t="shared" si="460"/>
        <v>0</v>
      </c>
      <c r="AD1575" s="156">
        <f t="shared" si="460"/>
        <v>0</v>
      </c>
      <c r="AE1575" s="156">
        <f t="shared" si="460"/>
        <v>0</v>
      </c>
      <c r="AF1575" s="156">
        <f t="shared" si="460"/>
        <v>0</v>
      </c>
      <c r="AG1575" s="156">
        <f t="shared" si="460"/>
        <v>0</v>
      </c>
      <c r="AH1575" s="156">
        <f t="shared" si="460"/>
        <v>0</v>
      </c>
      <c r="AI1575" s="156">
        <f t="shared" si="460"/>
        <v>0</v>
      </c>
      <c r="AJ1575" s="156">
        <f>SUM(P1575:AI1575)</f>
        <v>0</v>
      </c>
    </row>
    <row r="1576" spans="1:41">
      <c r="A1576" s="623" t="str">
        <f>"Standard "&amp;A1569</f>
        <v>Standard Mechanical-Other 8 (Specify)</v>
      </c>
      <c r="B1576" s="624"/>
      <c r="C1576" s="624"/>
      <c r="D1576" s="624"/>
      <c r="E1576" s="624"/>
      <c r="F1576" s="624"/>
      <c r="G1576" s="452">
        <f>G1575</f>
        <v>0</v>
      </c>
      <c r="H1576" s="459"/>
      <c r="I1576" s="454">
        <v>0</v>
      </c>
      <c r="J1576" s="156">
        <f>G1576*I1576</f>
        <v>0</v>
      </c>
      <c r="K1576" s="627"/>
      <c r="L1576" s="628"/>
      <c r="M1576" s="660"/>
      <c r="N1576" s="632"/>
      <c r="O1576" s="159">
        <f>IF($B$1572=0,J1576,0)</f>
        <v>0</v>
      </c>
      <c r="P1576" s="156">
        <f t="shared" ref="P1576:AI1576" si="461">IF(OR(($B$1572+YEAR($I$1))=P1574,($B$1570+$B$1572+YEAR($I$1))=P1574,($B$1570*2+$B$1572+YEAR($I$1))=P1574,($B$1570*3+$B$1572+YEAR($I$1))=P1574,($B$1570*4+$B$1572+YEAR($I$1))=P1574,($B$1570*5+$B$1572+YEAR($I$1))=P1574),$G$1576*$I$1576,0)</f>
        <v>0</v>
      </c>
      <c r="Q1576" s="156">
        <f t="shared" si="461"/>
        <v>0</v>
      </c>
      <c r="R1576" s="156">
        <f t="shared" si="461"/>
        <v>0</v>
      </c>
      <c r="S1576" s="156">
        <f t="shared" si="461"/>
        <v>0</v>
      </c>
      <c r="T1576" s="156">
        <f t="shared" si="461"/>
        <v>0</v>
      </c>
      <c r="U1576" s="156">
        <f t="shared" si="461"/>
        <v>0</v>
      </c>
      <c r="V1576" s="156">
        <f t="shared" si="461"/>
        <v>0</v>
      </c>
      <c r="W1576" s="156">
        <f t="shared" si="461"/>
        <v>0</v>
      </c>
      <c r="X1576" s="156">
        <f t="shared" si="461"/>
        <v>0</v>
      </c>
      <c r="Y1576" s="156">
        <f t="shared" si="461"/>
        <v>0</v>
      </c>
      <c r="Z1576" s="156">
        <f t="shared" si="461"/>
        <v>0</v>
      </c>
      <c r="AA1576" s="156">
        <f t="shared" si="461"/>
        <v>0</v>
      </c>
      <c r="AB1576" s="156">
        <f t="shared" si="461"/>
        <v>0</v>
      </c>
      <c r="AC1576" s="156">
        <f t="shared" si="461"/>
        <v>0</v>
      </c>
      <c r="AD1576" s="156">
        <f t="shared" si="461"/>
        <v>0</v>
      </c>
      <c r="AE1576" s="156">
        <f t="shared" si="461"/>
        <v>0</v>
      </c>
      <c r="AF1576" s="156">
        <f t="shared" si="461"/>
        <v>0</v>
      </c>
      <c r="AG1576" s="156">
        <f t="shared" si="461"/>
        <v>0</v>
      </c>
      <c r="AH1576" s="156">
        <f t="shared" si="461"/>
        <v>0</v>
      </c>
      <c r="AI1576" s="156">
        <f t="shared" si="461"/>
        <v>0</v>
      </c>
      <c r="AJ1576" s="156">
        <f>SUM(P1576:AI1576)</f>
        <v>0</v>
      </c>
      <c r="AK1576" s="148" t="s">
        <v>391</v>
      </c>
    </row>
    <row r="1577" spans="1:41" ht="14.45" thickBot="1">
      <c r="A1577" s="634" t="str">
        <f>"Green Replacement "&amp;A1569</f>
        <v>Green Replacement Mechanical-Other 8 (Specify)</v>
      </c>
      <c r="B1577" s="635"/>
      <c r="C1577" s="635"/>
      <c r="D1577" s="635"/>
      <c r="E1577" s="635"/>
      <c r="F1577" s="635"/>
      <c r="G1577" s="202">
        <f>G1576</f>
        <v>0</v>
      </c>
      <c r="H1577" s="204">
        <f>H1576</f>
        <v>0</v>
      </c>
      <c r="I1577" s="455">
        <v>0</v>
      </c>
      <c r="J1577" s="161">
        <f>G1577*I1577</f>
        <v>0</v>
      </c>
      <c r="K1577" s="629"/>
      <c r="L1577" s="630"/>
      <c r="M1577" s="661"/>
      <c r="N1577" s="633"/>
      <c r="O1577" s="159">
        <f>IF($B$1572=0,J1577,0)</f>
        <v>0</v>
      </c>
      <c r="P1577" s="156">
        <f t="shared" ref="P1577:AI1577" si="462">IF(OR(($B$1572+YEAR($I$1))=P1574,($B$1570+$B$1572+YEAR($I$1))=P1574,($B$1570*2+$B$1572+YEAR($I$1))=P1574,($B$1570*3+$B$1572+YEAR($I$1))=P1574,($B$1570*4+$B$1572+YEAR($I$1))=P1574,($B$1570*5+$B$1572+YEAR($I$1))=P1574),$G$1577*$I$1577,0)</f>
        <v>0</v>
      </c>
      <c r="Q1577" s="156">
        <f t="shared" si="462"/>
        <v>0</v>
      </c>
      <c r="R1577" s="156">
        <f t="shared" si="462"/>
        <v>0</v>
      </c>
      <c r="S1577" s="156">
        <f t="shared" si="462"/>
        <v>0</v>
      </c>
      <c r="T1577" s="156">
        <f t="shared" si="462"/>
        <v>0</v>
      </c>
      <c r="U1577" s="156">
        <f t="shared" si="462"/>
        <v>0</v>
      </c>
      <c r="V1577" s="156">
        <f t="shared" si="462"/>
        <v>0</v>
      </c>
      <c r="W1577" s="156">
        <f t="shared" si="462"/>
        <v>0</v>
      </c>
      <c r="X1577" s="156">
        <f t="shared" si="462"/>
        <v>0</v>
      </c>
      <c r="Y1577" s="156">
        <f t="shared" si="462"/>
        <v>0</v>
      </c>
      <c r="Z1577" s="156">
        <f t="shared" si="462"/>
        <v>0</v>
      </c>
      <c r="AA1577" s="156">
        <f t="shared" si="462"/>
        <v>0</v>
      </c>
      <c r="AB1577" s="156">
        <f t="shared" si="462"/>
        <v>0</v>
      </c>
      <c r="AC1577" s="156">
        <f t="shared" si="462"/>
        <v>0</v>
      </c>
      <c r="AD1577" s="156">
        <f t="shared" si="462"/>
        <v>0</v>
      </c>
      <c r="AE1577" s="156">
        <f t="shared" si="462"/>
        <v>0</v>
      </c>
      <c r="AF1577" s="156">
        <f t="shared" si="462"/>
        <v>0</v>
      </c>
      <c r="AG1577" s="156">
        <f t="shared" si="462"/>
        <v>0</v>
      </c>
      <c r="AH1577" s="156">
        <f t="shared" si="462"/>
        <v>0</v>
      </c>
      <c r="AI1577" s="156">
        <f t="shared" si="462"/>
        <v>0</v>
      </c>
      <c r="AJ1577" s="156">
        <f>SUM(P1577:AI1577)</f>
        <v>0</v>
      </c>
      <c r="AK1577" s="183">
        <f>IF((AJ1577-AJ1576)&lt;0,0,(AJ1577-AJ1576))</f>
        <v>0</v>
      </c>
      <c r="AL1577" s="183"/>
      <c r="AM1577" s="183"/>
      <c r="AN1577" s="183"/>
      <c r="AO1577" s="183"/>
    </row>
    <row r="1578" spans="1:41" ht="13.15" customHeight="1" thickBot="1"/>
    <row r="1579" spans="1:41" ht="14.45" thickBot="1">
      <c r="A1579" s="640" t="s">
        <v>575</v>
      </c>
      <c r="B1579" s="641"/>
      <c r="C1579" s="641"/>
      <c r="D1579" s="641"/>
      <c r="E1579" s="641"/>
      <c r="F1579" s="641"/>
      <c r="G1579" s="641"/>
      <c r="H1579" s="641"/>
      <c r="I1579" s="641"/>
      <c r="J1579" s="641"/>
      <c r="K1579" s="641"/>
      <c r="L1579" s="641"/>
      <c r="M1579" s="641"/>
      <c r="N1579" s="642"/>
    </row>
    <row r="1580" spans="1:41" ht="15">
      <c r="A1580" s="164" t="s">
        <v>351</v>
      </c>
      <c r="B1580" s="450">
        <v>11</v>
      </c>
      <c r="C1580" s="165"/>
      <c r="D1580" s="662" t="s">
        <v>272</v>
      </c>
      <c r="E1580" s="663"/>
      <c r="F1580" s="649"/>
      <c r="G1580" s="650"/>
      <c r="H1580" s="650"/>
      <c r="I1580" s="650"/>
      <c r="J1580" s="650"/>
      <c r="K1580" s="650"/>
      <c r="L1580" s="650"/>
      <c r="M1580" s="650"/>
      <c r="N1580" s="651"/>
    </row>
    <row r="1581" spans="1:41" ht="15.6" thickBot="1">
      <c r="A1581" s="163" t="s">
        <v>353</v>
      </c>
      <c r="B1581" s="451">
        <v>2006</v>
      </c>
      <c r="C1581" s="162"/>
      <c r="D1581" s="664"/>
      <c r="E1581" s="665"/>
      <c r="F1581" s="652"/>
      <c r="G1581" s="653"/>
      <c r="H1581" s="653"/>
      <c r="I1581" s="653"/>
      <c r="J1581" s="653"/>
      <c r="K1581" s="653"/>
      <c r="L1581" s="653"/>
      <c r="M1581" s="653"/>
      <c r="N1581" s="654"/>
    </row>
    <row r="1582" spans="1:41" ht="15.6" thickBot="1">
      <c r="A1582" s="171" t="s">
        <v>355</v>
      </c>
      <c r="B1582" s="172">
        <f>IF(B1580-((YEAR(I1))-B1581)&gt;0,(B1580-((YEAR(I1))-B1581)),0)</f>
        <v>7</v>
      </c>
      <c r="C1582" s="173"/>
      <c r="D1582" s="666"/>
      <c r="E1582" s="667"/>
      <c r="F1582" s="643"/>
      <c r="G1582" s="644"/>
      <c r="H1582" s="644"/>
      <c r="I1582" s="644"/>
      <c r="J1582" s="644"/>
      <c r="K1582" s="644"/>
      <c r="L1582" s="644"/>
      <c r="M1582" s="644"/>
      <c r="N1582" s="645"/>
      <c r="O1582" s="640" t="str">
        <f>A1579</f>
        <v>Mechanical-Other 9 (Specify)</v>
      </c>
      <c r="P1582" s="641"/>
      <c r="Q1582" s="641"/>
      <c r="R1582" s="641"/>
      <c r="S1582" s="641"/>
      <c r="T1582" s="641"/>
      <c r="U1582" s="641"/>
      <c r="V1582" s="641"/>
      <c r="W1582" s="641"/>
      <c r="X1582" s="641"/>
      <c r="Y1582" s="642"/>
      <c r="Z1582" s="640" t="str">
        <f>A1579</f>
        <v>Mechanical-Other 9 (Specify)</v>
      </c>
      <c r="AA1582" s="641"/>
      <c r="AB1582" s="641"/>
      <c r="AC1582" s="641"/>
      <c r="AD1582" s="641"/>
      <c r="AE1582" s="641"/>
      <c r="AF1582" s="641"/>
      <c r="AG1582" s="641"/>
      <c r="AH1582" s="641"/>
      <c r="AI1582" s="641"/>
      <c r="AJ1582" s="642"/>
    </row>
    <row r="1583" spans="1:41">
      <c r="A1583" s="646" t="s">
        <v>357</v>
      </c>
      <c r="B1583" s="647"/>
      <c r="C1583" s="647"/>
      <c r="D1583" s="636"/>
      <c r="E1583" s="636"/>
      <c r="F1583" s="636"/>
      <c r="G1583" s="636" t="s">
        <v>358</v>
      </c>
      <c r="H1583" s="636" t="s">
        <v>359</v>
      </c>
      <c r="I1583" s="636" t="s">
        <v>360</v>
      </c>
      <c r="J1583" s="636" t="s">
        <v>361</v>
      </c>
      <c r="K1583" s="636" t="s">
        <v>362</v>
      </c>
      <c r="L1583" s="636" t="s">
        <v>363</v>
      </c>
      <c r="M1583" s="636" t="s">
        <v>364</v>
      </c>
      <c r="N1583" s="638" t="s">
        <v>365</v>
      </c>
      <c r="O1583" s="672" t="s">
        <v>366</v>
      </c>
      <c r="P1583" s="167" t="s">
        <v>367</v>
      </c>
      <c r="Q1583" s="167" t="s">
        <v>368</v>
      </c>
      <c r="R1583" s="167" t="s">
        <v>369</v>
      </c>
      <c r="S1583" s="167" t="s">
        <v>370</v>
      </c>
      <c r="T1583" s="167" t="s">
        <v>371</v>
      </c>
      <c r="U1583" s="167" t="s">
        <v>372</v>
      </c>
      <c r="V1583" s="167" t="s">
        <v>373</v>
      </c>
      <c r="W1583" s="167" t="s">
        <v>374</v>
      </c>
      <c r="X1583" s="167" t="s">
        <v>375</v>
      </c>
      <c r="Y1583" s="168" t="s">
        <v>376</v>
      </c>
      <c r="Z1583" s="178" t="s">
        <v>377</v>
      </c>
      <c r="AA1583" s="179" t="s">
        <v>378</v>
      </c>
      <c r="AB1583" s="179" t="s">
        <v>379</v>
      </c>
      <c r="AC1583" s="179" t="s">
        <v>380</v>
      </c>
      <c r="AD1583" s="179" t="s">
        <v>381</v>
      </c>
      <c r="AE1583" s="179" t="s">
        <v>382</v>
      </c>
      <c r="AF1583" s="179" t="s">
        <v>383</v>
      </c>
      <c r="AG1583" s="179" t="s">
        <v>384</v>
      </c>
      <c r="AH1583" s="179" t="s">
        <v>385</v>
      </c>
      <c r="AI1583" s="180" t="s">
        <v>386</v>
      </c>
      <c r="AJ1583" s="674" t="s">
        <v>387</v>
      </c>
    </row>
    <row r="1584" spans="1:41">
      <c r="A1584" s="648"/>
      <c r="B1584" s="637"/>
      <c r="C1584" s="637"/>
      <c r="D1584" s="637"/>
      <c r="E1584" s="637"/>
      <c r="F1584" s="637"/>
      <c r="G1584" s="637"/>
      <c r="H1584" s="637"/>
      <c r="I1584" s="637"/>
      <c r="J1584" s="637"/>
      <c r="K1584" s="637"/>
      <c r="L1584" s="637"/>
      <c r="M1584" s="637"/>
      <c r="N1584" s="639"/>
      <c r="O1584" s="673"/>
      <c r="P1584" s="166">
        <f>YEAR($I$1)+1</f>
        <v>2011</v>
      </c>
      <c r="Q1584" s="166">
        <f>YEAR($I$1)+2</f>
        <v>2012</v>
      </c>
      <c r="R1584" s="166">
        <f>YEAR($I$1)+3</f>
        <v>2013</v>
      </c>
      <c r="S1584" s="166">
        <f>YEAR($I$1)+4</f>
        <v>2014</v>
      </c>
      <c r="T1584" s="166">
        <f>YEAR($I$1)+5</f>
        <v>2015</v>
      </c>
      <c r="U1584" s="166">
        <f>YEAR($I$1)+6</f>
        <v>2016</v>
      </c>
      <c r="V1584" s="166">
        <f>YEAR($I$1)+7</f>
        <v>2017</v>
      </c>
      <c r="W1584" s="166">
        <f>YEAR($I$1)+8</f>
        <v>2018</v>
      </c>
      <c r="X1584" s="166">
        <f>YEAR($I$1)+9</f>
        <v>2019</v>
      </c>
      <c r="Y1584" s="169">
        <f>YEAR($I$1)+10</f>
        <v>2020</v>
      </c>
      <c r="Z1584" s="174">
        <f>YEAR($I$1)+11</f>
        <v>2021</v>
      </c>
      <c r="AA1584" s="166">
        <f>YEAR($I$1)+12</f>
        <v>2022</v>
      </c>
      <c r="AB1584" s="166">
        <f>YEAR($I$1)+13</f>
        <v>2023</v>
      </c>
      <c r="AC1584" s="166">
        <f>YEAR($I$1)+14</f>
        <v>2024</v>
      </c>
      <c r="AD1584" s="166">
        <f>YEAR($I$1)+15</f>
        <v>2025</v>
      </c>
      <c r="AE1584" s="166">
        <f>YEAR($I$1)+16</f>
        <v>2026</v>
      </c>
      <c r="AF1584" s="166">
        <f>YEAR($I$1)+17</f>
        <v>2027</v>
      </c>
      <c r="AG1584" s="166">
        <f>YEAR($I$1)+18</f>
        <v>2028</v>
      </c>
      <c r="AH1584" s="166">
        <f>YEAR($I$1)+19</f>
        <v>2029</v>
      </c>
      <c r="AI1584" s="175">
        <f>YEAR($I$1)+20</f>
        <v>2030</v>
      </c>
      <c r="AJ1584" s="675"/>
    </row>
    <row r="1585" spans="1:41" hidden="1">
      <c r="A1585" s="623" t="str">
        <f>"Existing "&amp;A1579</f>
        <v>Existing Mechanical-Other 9 (Specify)</v>
      </c>
      <c r="B1585" s="624"/>
      <c r="C1585" s="624"/>
      <c r="D1585" s="624"/>
      <c r="E1585" s="624"/>
      <c r="F1585" s="624"/>
      <c r="G1585" s="170"/>
      <c r="H1585" s="154"/>
      <c r="I1585" s="155">
        <v>0</v>
      </c>
      <c r="J1585" s="156">
        <f>G1585*I1585</f>
        <v>0</v>
      </c>
      <c r="K1585" s="625" t="s">
        <v>390</v>
      </c>
      <c r="L1585" s="626"/>
      <c r="M1585" s="659" t="str">
        <f>IF(OR(ISERROR(B1581+B1580*(1-(Controls!$B$28))),(B1581+B1580*(1-(Controls!$B$28)))=0),"",IF((B1581+B1580*(1-(Controls!$B$28)))&lt;=StartInput!$F$25,"Replace","Evaluate"))</f>
        <v>Evaluate</v>
      </c>
      <c r="N1585" s="631" t="s">
        <v>205</v>
      </c>
      <c r="O1585" s="159">
        <f>IF($B$1582=0,J1585,0)</f>
        <v>0</v>
      </c>
      <c r="P1585" s="156">
        <f t="shared" ref="P1585:AI1585" si="463">IF(OR(($B$1582+YEAR($I$1))=P1584,($B$1580+$B$1582+YEAR($I$1))=P1584,($B$1580*2+$B$1582+YEAR($I$1))=P1584,($B$1580*3+$B$1582+YEAR($I$1))=P1584,($B$1580*4+$B$1582+YEAR($I$1))=P1584,($B$1580*5+$B$1582+YEAR($I$1))=P1584),$G$1585*$I$1585,0)</f>
        <v>0</v>
      </c>
      <c r="Q1585" s="156">
        <f t="shared" si="463"/>
        <v>0</v>
      </c>
      <c r="R1585" s="156">
        <f t="shared" si="463"/>
        <v>0</v>
      </c>
      <c r="S1585" s="156">
        <f t="shared" si="463"/>
        <v>0</v>
      </c>
      <c r="T1585" s="156">
        <f t="shared" si="463"/>
        <v>0</v>
      </c>
      <c r="U1585" s="156">
        <f t="shared" si="463"/>
        <v>0</v>
      </c>
      <c r="V1585" s="156">
        <f t="shared" si="463"/>
        <v>0</v>
      </c>
      <c r="W1585" s="156">
        <f t="shared" si="463"/>
        <v>0</v>
      </c>
      <c r="X1585" s="156">
        <f t="shared" si="463"/>
        <v>0</v>
      </c>
      <c r="Y1585" s="156">
        <f t="shared" si="463"/>
        <v>0</v>
      </c>
      <c r="Z1585" s="156">
        <f t="shared" si="463"/>
        <v>0</v>
      </c>
      <c r="AA1585" s="156">
        <f t="shared" si="463"/>
        <v>0</v>
      </c>
      <c r="AB1585" s="156">
        <f t="shared" si="463"/>
        <v>0</v>
      </c>
      <c r="AC1585" s="156">
        <f t="shared" si="463"/>
        <v>0</v>
      </c>
      <c r="AD1585" s="156">
        <f t="shared" si="463"/>
        <v>0</v>
      </c>
      <c r="AE1585" s="156">
        <f t="shared" si="463"/>
        <v>0</v>
      </c>
      <c r="AF1585" s="156">
        <f t="shared" si="463"/>
        <v>0</v>
      </c>
      <c r="AG1585" s="156">
        <f t="shared" si="463"/>
        <v>0</v>
      </c>
      <c r="AH1585" s="156">
        <f t="shared" si="463"/>
        <v>0</v>
      </c>
      <c r="AI1585" s="156">
        <f t="shared" si="463"/>
        <v>0</v>
      </c>
      <c r="AJ1585" s="156">
        <f>SUM(P1585:AI1585)</f>
        <v>0</v>
      </c>
    </row>
    <row r="1586" spans="1:41">
      <c r="A1586" s="623" t="str">
        <f>"Standard "&amp;A1579</f>
        <v>Standard Mechanical-Other 9 (Specify)</v>
      </c>
      <c r="B1586" s="624"/>
      <c r="C1586" s="624"/>
      <c r="D1586" s="624"/>
      <c r="E1586" s="624"/>
      <c r="F1586" s="624"/>
      <c r="G1586" s="452">
        <v>0</v>
      </c>
      <c r="H1586" s="459"/>
      <c r="I1586" s="454">
        <v>0</v>
      </c>
      <c r="J1586" s="156">
        <f>G1586*I1586</f>
        <v>0</v>
      </c>
      <c r="K1586" s="627"/>
      <c r="L1586" s="628"/>
      <c r="M1586" s="660"/>
      <c r="N1586" s="632"/>
      <c r="O1586" s="159">
        <f>IF($B$1582=0,J1586,0)</f>
        <v>0</v>
      </c>
      <c r="P1586" s="156">
        <f t="shared" ref="P1586:AI1586" si="464">IF(OR(($B$1582+YEAR($I$1))=P1584,($B$1580+$B$1582+YEAR($I$1))=P1584,($B$1580*2+$B$1582+YEAR($I$1))=P1584,($B$1580*3+$B$1582+YEAR($I$1))=P1584,($B$1580*4+$B$1582+YEAR($I$1))=P1584,($B$1580*5+$B$1582+YEAR($I$1))=P1584),$G$1586*$I$1586,0)</f>
        <v>0</v>
      </c>
      <c r="Q1586" s="156">
        <f t="shared" si="464"/>
        <v>0</v>
      </c>
      <c r="R1586" s="156">
        <f t="shared" si="464"/>
        <v>0</v>
      </c>
      <c r="S1586" s="156">
        <f t="shared" si="464"/>
        <v>0</v>
      </c>
      <c r="T1586" s="156">
        <f t="shared" si="464"/>
        <v>0</v>
      </c>
      <c r="U1586" s="156">
        <f t="shared" si="464"/>
        <v>0</v>
      </c>
      <c r="V1586" s="156">
        <f t="shared" si="464"/>
        <v>0</v>
      </c>
      <c r="W1586" s="156">
        <f t="shared" si="464"/>
        <v>0</v>
      </c>
      <c r="X1586" s="156">
        <f t="shared" si="464"/>
        <v>0</v>
      </c>
      <c r="Y1586" s="156">
        <f t="shared" si="464"/>
        <v>0</v>
      </c>
      <c r="Z1586" s="156">
        <f t="shared" si="464"/>
        <v>0</v>
      </c>
      <c r="AA1586" s="156">
        <f t="shared" si="464"/>
        <v>0</v>
      </c>
      <c r="AB1586" s="156">
        <f t="shared" si="464"/>
        <v>0</v>
      </c>
      <c r="AC1586" s="156">
        <f t="shared" si="464"/>
        <v>0</v>
      </c>
      <c r="AD1586" s="156">
        <f t="shared" si="464"/>
        <v>0</v>
      </c>
      <c r="AE1586" s="156">
        <f t="shared" si="464"/>
        <v>0</v>
      </c>
      <c r="AF1586" s="156">
        <f t="shared" si="464"/>
        <v>0</v>
      </c>
      <c r="AG1586" s="156">
        <f t="shared" si="464"/>
        <v>0</v>
      </c>
      <c r="AH1586" s="156">
        <f t="shared" si="464"/>
        <v>0</v>
      </c>
      <c r="AI1586" s="156">
        <f t="shared" si="464"/>
        <v>0</v>
      </c>
      <c r="AJ1586" s="156">
        <f>SUM(P1586:AI1586)</f>
        <v>0</v>
      </c>
      <c r="AK1586" s="148" t="s">
        <v>391</v>
      </c>
    </row>
    <row r="1587" spans="1:41" ht="14.45" thickBot="1">
      <c r="A1587" s="634" t="str">
        <f>"Green Replacement "&amp;A1579</f>
        <v>Green Replacement Mechanical-Other 9 (Specify)</v>
      </c>
      <c r="B1587" s="635"/>
      <c r="C1587" s="635"/>
      <c r="D1587" s="635"/>
      <c r="E1587" s="635"/>
      <c r="F1587" s="635"/>
      <c r="G1587" s="202">
        <f>G1586</f>
        <v>0</v>
      </c>
      <c r="H1587" s="204">
        <f>H1586</f>
        <v>0</v>
      </c>
      <c r="I1587" s="455">
        <v>0</v>
      </c>
      <c r="J1587" s="161">
        <f>G1587*I1587</f>
        <v>0</v>
      </c>
      <c r="K1587" s="629"/>
      <c r="L1587" s="630"/>
      <c r="M1587" s="661"/>
      <c r="N1587" s="633"/>
      <c r="O1587" s="159">
        <f>IF($B$1582=0,J1587,0)</f>
        <v>0</v>
      </c>
      <c r="P1587" s="156">
        <f t="shared" ref="P1587:AI1587" si="465">IF(OR(($B$1582+YEAR($I$1))=P1584,($B$1580+$B$1582+YEAR($I$1))=P1584,($B$1580*2+$B$1582+YEAR($I$1))=P1584,($B$1580*3+$B$1582+YEAR($I$1))=P1584,($B$1580*4+$B$1582+YEAR($I$1))=P1584,($B$1580*5+$B$1582+YEAR($I$1))=P1584),$G$1587*$I$1587,0)</f>
        <v>0</v>
      </c>
      <c r="Q1587" s="156">
        <f t="shared" si="465"/>
        <v>0</v>
      </c>
      <c r="R1587" s="156">
        <f t="shared" si="465"/>
        <v>0</v>
      </c>
      <c r="S1587" s="156">
        <f t="shared" si="465"/>
        <v>0</v>
      </c>
      <c r="T1587" s="156">
        <f t="shared" si="465"/>
        <v>0</v>
      </c>
      <c r="U1587" s="156">
        <f t="shared" si="465"/>
        <v>0</v>
      </c>
      <c r="V1587" s="156">
        <f t="shared" si="465"/>
        <v>0</v>
      </c>
      <c r="W1587" s="156">
        <f t="shared" si="465"/>
        <v>0</v>
      </c>
      <c r="X1587" s="156">
        <f t="shared" si="465"/>
        <v>0</v>
      </c>
      <c r="Y1587" s="156">
        <f t="shared" si="465"/>
        <v>0</v>
      </c>
      <c r="Z1587" s="156">
        <f t="shared" si="465"/>
        <v>0</v>
      </c>
      <c r="AA1587" s="156">
        <f t="shared" si="465"/>
        <v>0</v>
      </c>
      <c r="AB1587" s="156">
        <f t="shared" si="465"/>
        <v>0</v>
      </c>
      <c r="AC1587" s="156">
        <f t="shared" si="465"/>
        <v>0</v>
      </c>
      <c r="AD1587" s="156">
        <f t="shared" si="465"/>
        <v>0</v>
      </c>
      <c r="AE1587" s="156">
        <f t="shared" si="465"/>
        <v>0</v>
      </c>
      <c r="AF1587" s="156">
        <f t="shared" si="465"/>
        <v>0</v>
      </c>
      <c r="AG1587" s="156">
        <f t="shared" si="465"/>
        <v>0</v>
      </c>
      <c r="AH1587" s="156">
        <f t="shared" si="465"/>
        <v>0</v>
      </c>
      <c r="AI1587" s="156">
        <f t="shared" si="465"/>
        <v>0</v>
      </c>
      <c r="AJ1587" s="156">
        <f>SUM(P1587:AI1587)</f>
        <v>0</v>
      </c>
      <c r="AK1587" s="183">
        <f>IF((AJ1587-AJ1586)&lt;0,0,(AJ1587-AJ1586))</f>
        <v>0</v>
      </c>
      <c r="AL1587" s="183"/>
      <c r="AM1587" s="183"/>
      <c r="AN1587" s="183"/>
      <c r="AO1587" s="183"/>
    </row>
    <row r="1588" spans="1:41" ht="13.15" customHeight="1" thickBot="1"/>
    <row r="1589" spans="1:41" ht="14.45" thickBot="1">
      <c r="A1589" s="640" t="s">
        <v>576</v>
      </c>
      <c r="B1589" s="641"/>
      <c r="C1589" s="641"/>
      <c r="D1589" s="641"/>
      <c r="E1589" s="641"/>
      <c r="F1589" s="641"/>
      <c r="G1589" s="641"/>
      <c r="H1589" s="641"/>
      <c r="I1589" s="641"/>
      <c r="J1589" s="641"/>
      <c r="K1589" s="641"/>
      <c r="L1589" s="641"/>
      <c r="M1589" s="641"/>
      <c r="N1589" s="642"/>
    </row>
    <row r="1590" spans="1:41" ht="15">
      <c r="A1590" s="164" t="s">
        <v>351</v>
      </c>
      <c r="B1590" s="450">
        <v>12</v>
      </c>
      <c r="C1590" s="165"/>
      <c r="D1590" s="662" t="s">
        <v>272</v>
      </c>
      <c r="E1590" s="663"/>
      <c r="F1590" s="649"/>
      <c r="G1590" s="650"/>
      <c r="H1590" s="650"/>
      <c r="I1590" s="650"/>
      <c r="J1590" s="650"/>
      <c r="K1590" s="650"/>
      <c r="L1590" s="650"/>
      <c r="M1590" s="650"/>
      <c r="N1590" s="651"/>
    </row>
    <row r="1591" spans="1:41" ht="15.6" thickBot="1">
      <c r="A1591" s="163" t="s">
        <v>353</v>
      </c>
      <c r="B1591" s="451">
        <v>2006</v>
      </c>
      <c r="C1591" s="162"/>
      <c r="D1591" s="664"/>
      <c r="E1591" s="665"/>
      <c r="F1591" s="652"/>
      <c r="G1591" s="653"/>
      <c r="H1591" s="653"/>
      <c r="I1591" s="653"/>
      <c r="J1591" s="653"/>
      <c r="K1591" s="653"/>
      <c r="L1591" s="653"/>
      <c r="M1591" s="653"/>
      <c r="N1591" s="654"/>
    </row>
    <row r="1592" spans="1:41" ht="15.6" thickBot="1">
      <c r="A1592" s="171" t="s">
        <v>355</v>
      </c>
      <c r="B1592" s="172">
        <f>IF(B1590-((YEAR(I1))-B1591)&gt;0,(B1590-((YEAR(I1))-B1591)),0)</f>
        <v>8</v>
      </c>
      <c r="C1592" s="173"/>
      <c r="D1592" s="666"/>
      <c r="E1592" s="667"/>
      <c r="F1592" s="643"/>
      <c r="G1592" s="644"/>
      <c r="H1592" s="644"/>
      <c r="I1592" s="644"/>
      <c r="J1592" s="644"/>
      <c r="K1592" s="644"/>
      <c r="L1592" s="644"/>
      <c r="M1592" s="644"/>
      <c r="N1592" s="645"/>
      <c r="O1592" s="640" t="str">
        <f>A1589</f>
        <v>Mechanical-Other 10 (Specify)</v>
      </c>
      <c r="P1592" s="641"/>
      <c r="Q1592" s="641"/>
      <c r="R1592" s="641"/>
      <c r="S1592" s="641"/>
      <c r="T1592" s="641"/>
      <c r="U1592" s="641"/>
      <c r="V1592" s="641"/>
      <c r="W1592" s="641"/>
      <c r="X1592" s="641"/>
      <c r="Y1592" s="642"/>
      <c r="Z1592" s="640" t="str">
        <f>A1589</f>
        <v>Mechanical-Other 10 (Specify)</v>
      </c>
      <c r="AA1592" s="641"/>
      <c r="AB1592" s="641"/>
      <c r="AC1592" s="641"/>
      <c r="AD1592" s="641"/>
      <c r="AE1592" s="641"/>
      <c r="AF1592" s="641"/>
      <c r="AG1592" s="641"/>
      <c r="AH1592" s="641"/>
      <c r="AI1592" s="641"/>
      <c r="AJ1592" s="642"/>
    </row>
    <row r="1593" spans="1:41">
      <c r="A1593" s="646" t="s">
        <v>357</v>
      </c>
      <c r="B1593" s="647"/>
      <c r="C1593" s="647"/>
      <c r="D1593" s="636"/>
      <c r="E1593" s="636"/>
      <c r="F1593" s="636"/>
      <c r="G1593" s="636" t="s">
        <v>358</v>
      </c>
      <c r="H1593" s="636" t="s">
        <v>359</v>
      </c>
      <c r="I1593" s="636" t="s">
        <v>360</v>
      </c>
      <c r="J1593" s="636" t="s">
        <v>361</v>
      </c>
      <c r="K1593" s="636" t="s">
        <v>362</v>
      </c>
      <c r="L1593" s="636" t="s">
        <v>363</v>
      </c>
      <c r="M1593" s="636" t="s">
        <v>364</v>
      </c>
      <c r="N1593" s="638" t="s">
        <v>365</v>
      </c>
      <c r="O1593" s="672" t="s">
        <v>366</v>
      </c>
      <c r="P1593" s="167" t="s">
        <v>367</v>
      </c>
      <c r="Q1593" s="167" t="s">
        <v>368</v>
      </c>
      <c r="R1593" s="167" t="s">
        <v>369</v>
      </c>
      <c r="S1593" s="167" t="s">
        <v>370</v>
      </c>
      <c r="T1593" s="167" t="s">
        <v>371</v>
      </c>
      <c r="U1593" s="167" t="s">
        <v>372</v>
      </c>
      <c r="V1593" s="167" t="s">
        <v>373</v>
      </c>
      <c r="W1593" s="167" t="s">
        <v>374</v>
      </c>
      <c r="X1593" s="167" t="s">
        <v>375</v>
      </c>
      <c r="Y1593" s="168" t="s">
        <v>376</v>
      </c>
      <c r="Z1593" s="178" t="s">
        <v>377</v>
      </c>
      <c r="AA1593" s="179" t="s">
        <v>378</v>
      </c>
      <c r="AB1593" s="179" t="s">
        <v>379</v>
      </c>
      <c r="AC1593" s="179" t="s">
        <v>380</v>
      </c>
      <c r="AD1593" s="179" t="s">
        <v>381</v>
      </c>
      <c r="AE1593" s="179" t="s">
        <v>382</v>
      </c>
      <c r="AF1593" s="179" t="s">
        <v>383</v>
      </c>
      <c r="AG1593" s="179" t="s">
        <v>384</v>
      </c>
      <c r="AH1593" s="179" t="s">
        <v>385</v>
      </c>
      <c r="AI1593" s="180" t="s">
        <v>386</v>
      </c>
      <c r="AJ1593" s="674" t="s">
        <v>387</v>
      </c>
    </row>
    <row r="1594" spans="1:41">
      <c r="A1594" s="648"/>
      <c r="B1594" s="637"/>
      <c r="C1594" s="637"/>
      <c r="D1594" s="637"/>
      <c r="E1594" s="637"/>
      <c r="F1594" s="637"/>
      <c r="G1594" s="637"/>
      <c r="H1594" s="637"/>
      <c r="I1594" s="637"/>
      <c r="J1594" s="637"/>
      <c r="K1594" s="637"/>
      <c r="L1594" s="637"/>
      <c r="M1594" s="637"/>
      <c r="N1594" s="639"/>
      <c r="O1594" s="673"/>
      <c r="P1594" s="166">
        <f>YEAR($I$1)+1</f>
        <v>2011</v>
      </c>
      <c r="Q1594" s="166">
        <f>YEAR($I$1)+2</f>
        <v>2012</v>
      </c>
      <c r="R1594" s="166">
        <f>YEAR($I$1)+3</f>
        <v>2013</v>
      </c>
      <c r="S1594" s="166">
        <f>YEAR($I$1)+4</f>
        <v>2014</v>
      </c>
      <c r="T1594" s="166">
        <f>YEAR($I$1)+5</f>
        <v>2015</v>
      </c>
      <c r="U1594" s="166">
        <f>YEAR($I$1)+6</f>
        <v>2016</v>
      </c>
      <c r="V1594" s="166">
        <f>YEAR($I$1)+7</f>
        <v>2017</v>
      </c>
      <c r="W1594" s="166">
        <f>YEAR($I$1)+8</f>
        <v>2018</v>
      </c>
      <c r="X1594" s="166">
        <f>YEAR($I$1)+9</f>
        <v>2019</v>
      </c>
      <c r="Y1594" s="169">
        <f>YEAR($I$1)+10</f>
        <v>2020</v>
      </c>
      <c r="Z1594" s="174">
        <f>YEAR($I$1)+11</f>
        <v>2021</v>
      </c>
      <c r="AA1594" s="166">
        <f>YEAR($I$1)+12</f>
        <v>2022</v>
      </c>
      <c r="AB1594" s="166">
        <f>YEAR($I$1)+13</f>
        <v>2023</v>
      </c>
      <c r="AC1594" s="166">
        <f>YEAR($I$1)+14</f>
        <v>2024</v>
      </c>
      <c r="AD1594" s="166">
        <f>YEAR($I$1)+15</f>
        <v>2025</v>
      </c>
      <c r="AE1594" s="166">
        <f>YEAR($I$1)+16</f>
        <v>2026</v>
      </c>
      <c r="AF1594" s="166">
        <f>YEAR($I$1)+17</f>
        <v>2027</v>
      </c>
      <c r="AG1594" s="166">
        <f>YEAR($I$1)+18</f>
        <v>2028</v>
      </c>
      <c r="AH1594" s="166">
        <f>YEAR($I$1)+19</f>
        <v>2029</v>
      </c>
      <c r="AI1594" s="175">
        <f>YEAR($I$1)+20</f>
        <v>2030</v>
      </c>
      <c r="AJ1594" s="675"/>
    </row>
    <row r="1595" spans="1:41" hidden="1">
      <c r="A1595" s="623" t="str">
        <f>"Existing "&amp;A1589</f>
        <v>Existing Mechanical-Other 10 (Specify)</v>
      </c>
      <c r="B1595" s="624"/>
      <c r="C1595" s="624"/>
      <c r="D1595" s="624"/>
      <c r="E1595" s="624"/>
      <c r="F1595" s="624"/>
      <c r="G1595" s="170"/>
      <c r="H1595" s="154"/>
      <c r="I1595" s="155">
        <v>0</v>
      </c>
      <c r="J1595" s="156">
        <f>G1595*I1595</f>
        <v>0</v>
      </c>
      <c r="K1595" s="625" t="s">
        <v>390</v>
      </c>
      <c r="L1595" s="626"/>
      <c r="M1595" s="659" t="str">
        <f>IF(OR(ISERROR(B1591+B1590*(1-(Controls!$B$28))),(B1591+B1590*(1-(Controls!$B$28)))=0),"",IF((B1591+B1590*(1-(Controls!$B$28)))&lt;=StartInput!$F$25,"Replace","Evaluate"))</f>
        <v>Evaluate</v>
      </c>
      <c r="N1595" s="631" t="s">
        <v>205</v>
      </c>
      <c r="O1595" s="159">
        <f>IF($B$1592=0,J1595,0)</f>
        <v>0</v>
      </c>
      <c r="P1595" s="156">
        <f t="shared" ref="P1595:AI1595" si="466">IF(OR(($B$1592+YEAR($I$1))=P1594,($B$1590+$B$1592+YEAR($I$1))=P1594,($B$1590*2+$B$1592+YEAR($I$1))=P1594,($B$1590*3+$B$1592+YEAR($I$1))=P1594,($B$1590*4+$B$1592+YEAR($I$1))=P1594,($B$1590*5+$B$1592+YEAR($I$1))=P1594),$G$1595*$I$1595,0)</f>
        <v>0</v>
      </c>
      <c r="Q1595" s="156">
        <f t="shared" si="466"/>
        <v>0</v>
      </c>
      <c r="R1595" s="156">
        <f t="shared" si="466"/>
        <v>0</v>
      </c>
      <c r="S1595" s="156">
        <f t="shared" si="466"/>
        <v>0</v>
      </c>
      <c r="T1595" s="156">
        <f t="shared" si="466"/>
        <v>0</v>
      </c>
      <c r="U1595" s="156">
        <f t="shared" si="466"/>
        <v>0</v>
      </c>
      <c r="V1595" s="156">
        <f t="shared" si="466"/>
        <v>0</v>
      </c>
      <c r="W1595" s="156">
        <f t="shared" si="466"/>
        <v>0</v>
      </c>
      <c r="X1595" s="156">
        <f t="shared" si="466"/>
        <v>0</v>
      </c>
      <c r="Y1595" s="156">
        <f t="shared" si="466"/>
        <v>0</v>
      </c>
      <c r="Z1595" s="156">
        <f t="shared" si="466"/>
        <v>0</v>
      </c>
      <c r="AA1595" s="156">
        <f t="shared" si="466"/>
        <v>0</v>
      </c>
      <c r="AB1595" s="156">
        <f t="shared" si="466"/>
        <v>0</v>
      </c>
      <c r="AC1595" s="156">
        <f t="shared" si="466"/>
        <v>0</v>
      </c>
      <c r="AD1595" s="156">
        <f t="shared" si="466"/>
        <v>0</v>
      </c>
      <c r="AE1595" s="156">
        <f t="shared" si="466"/>
        <v>0</v>
      </c>
      <c r="AF1595" s="156">
        <f t="shared" si="466"/>
        <v>0</v>
      </c>
      <c r="AG1595" s="156">
        <f t="shared" si="466"/>
        <v>0</v>
      </c>
      <c r="AH1595" s="156">
        <f t="shared" si="466"/>
        <v>0</v>
      </c>
      <c r="AI1595" s="156">
        <f t="shared" si="466"/>
        <v>0</v>
      </c>
      <c r="AJ1595" s="156">
        <f>SUM(P1595:AI1595)</f>
        <v>0</v>
      </c>
    </row>
    <row r="1596" spans="1:41">
      <c r="A1596" s="623" t="str">
        <f>"Standard "&amp;A1589</f>
        <v>Standard Mechanical-Other 10 (Specify)</v>
      </c>
      <c r="B1596" s="624"/>
      <c r="C1596" s="624"/>
      <c r="D1596" s="624"/>
      <c r="E1596" s="624"/>
      <c r="F1596" s="624"/>
      <c r="G1596" s="452">
        <v>0</v>
      </c>
      <c r="H1596" s="459"/>
      <c r="I1596" s="454">
        <v>0</v>
      </c>
      <c r="J1596" s="156">
        <f>G1596*I1596</f>
        <v>0</v>
      </c>
      <c r="K1596" s="627"/>
      <c r="L1596" s="628"/>
      <c r="M1596" s="660"/>
      <c r="N1596" s="632"/>
      <c r="O1596" s="159">
        <f>IF($B$1592=0,J1596,0)</f>
        <v>0</v>
      </c>
      <c r="P1596" s="156">
        <f t="shared" ref="P1596:AI1596" si="467">IF(OR(($B$1592+YEAR($I$1))=P1594,($B$1590+$B$1592+YEAR($I$1))=P1594,($B$1590*2+$B$1592+YEAR($I$1))=P1594,($B$1590*3+$B$1592+YEAR($I$1))=P1594,($B$1590*4+$B$1592+YEAR($I$1))=P1594,($B$1590*5+$B$1592+YEAR($I$1))=P1594),$G$1596*$I$1596,0)</f>
        <v>0</v>
      </c>
      <c r="Q1596" s="156">
        <f t="shared" si="467"/>
        <v>0</v>
      </c>
      <c r="R1596" s="156">
        <f t="shared" si="467"/>
        <v>0</v>
      </c>
      <c r="S1596" s="156">
        <f t="shared" si="467"/>
        <v>0</v>
      </c>
      <c r="T1596" s="156">
        <f t="shared" si="467"/>
        <v>0</v>
      </c>
      <c r="U1596" s="156">
        <f t="shared" si="467"/>
        <v>0</v>
      </c>
      <c r="V1596" s="156">
        <f t="shared" si="467"/>
        <v>0</v>
      </c>
      <c r="W1596" s="156">
        <f t="shared" si="467"/>
        <v>0</v>
      </c>
      <c r="X1596" s="156">
        <f t="shared" si="467"/>
        <v>0</v>
      </c>
      <c r="Y1596" s="156">
        <f t="shared" si="467"/>
        <v>0</v>
      </c>
      <c r="Z1596" s="156">
        <f t="shared" si="467"/>
        <v>0</v>
      </c>
      <c r="AA1596" s="156">
        <f t="shared" si="467"/>
        <v>0</v>
      </c>
      <c r="AB1596" s="156">
        <f t="shared" si="467"/>
        <v>0</v>
      </c>
      <c r="AC1596" s="156">
        <f t="shared" si="467"/>
        <v>0</v>
      </c>
      <c r="AD1596" s="156">
        <f t="shared" si="467"/>
        <v>0</v>
      </c>
      <c r="AE1596" s="156">
        <f t="shared" si="467"/>
        <v>0</v>
      </c>
      <c r="AF1596" s="156">
        <f t="shared" si="467"/>
        <v>0</v>
      </c>
      <c r="AG1596" s="156">
        <f t="shared" si="467"/>
        <v>0</v>
      </c>
      <c r="AH1596" s="156">
        <f t="shared" si="467"/>
        <v>0</v>
      </c>
      <c r="AI1596" s="156">
        <f t="shared" si="467"/>
        <v>0</v>
      </c>
      <c r="AJ1596" s="156">
        <f>SUM(P1596:AI1596)</f>
        <v>0</v>
      </c>
      <c r="AK1596" s="148" t="s">
        <v>391</v>
      </c>
    </row>
    <row r="1597" spans="1:41" ht="14.45" thickBot="1">
      <c r="A1597" s="634" t="str">
        <f>"Green Replacement "&amp;A1589</f>
        <v>Green Replacement Mechanical-Other 10 (Specify)</v>
      </c>
      <c r="B1597" s="635"/>
      <c r="C1597" s="635"/>
      <c r="D1597" s="635"/>
      <c r="E1597" s="635"/>
      <c r="F1597" s="635"/>
      <c r="G1597" s="202">
        <f>G1596</f>
        <v>0</v>
      </c>
      <c r="H1597" s="204">
        <f>H1596</f>
        <v>0</v>
      </c>
      <c r="I1597" s="455">
        <v>0</v>
      </c>
      <c r="J1597" s="161">
        <f>G1597*I1597</f>
        <v>0</v>
      </c>
      <c r="K1597" s="629"/>
      <c r="L1597" s="630"/>
      <c r="M1597" s="661"/>
      <c r="N1597" s="633"/>
      <c r="O1597" s="159">
        <f>IF($B$1592=0,J1597,0)</f>
        <v>0</v>
      </c>
      <c r="P1597" s="156">
        <f t="shared" ref="P1597:AI1597" si="468">IF(OR(($B$1592+YEAR($I$1))=P1594,($B$1590+$B$1592+YEAR($I$1))=P1594,($B$1590*2+$B$1592+YEAR($I$1))=P1594,($B$1590*3+$B$1592+YEAR($I$1))=P1594,($B$1590*4+$B$1592+YEAR($I$1))=P1594,($B$1590*5+$B$1592+YEAR($I$1))=P1594),$G$1597*$I$1597,0)</f>
        <v>0</v>
      </c>
      <c r="Q1597" s="156">
        <f t="shared" si="468"/>
        <v>0</v>
      </c>
      <c r="R1597" s="156">
        <f t="shared" si="468"/>
        <v>0</v>
      </c>
      <c r="S1597" s="156">
        <f t="shared" si="468"/>
        <v>0</v>
      </c>
      <c r="T1597" s="156">
        <f t="shared" si="468"/>
        <v>0</v>
      </c>
      <c r="U1597" s="156">
        <f t="shared" si="468"/>
        <v>0</v>
      </c>
      <c r="V1597" s="156">
        <f t="shared" si="468"/>
        <v>0</v>
      </c>
      <c r="W1597" s="156">
        <f t="shared" si="468"/>
        <v>0</v>
      </c>
      <c r="X1597" s="156">
        <f t="shared" si="468"/>
        <v>0</v>
      </c>
      <c r="Y1597" s="156">
        <f t="shared" si="468"/>
        <v>0</v>
      </c>
      <c r="Z1597" s="156">
        <f t="shared" si="468"/>
        <v>0</v>
      </c>
      <c r="AA1597" s="156">
        <f t="shared" si="468"/>
        <v>0</v>
      </c>
      <c r="AB1597" s="156">
        <f t="shared" si="468"/>
        <v>0</v>
      </c>
      <c r="AC1597" s="156">
        <f t="shared" si="468"/>
        <v>0</v>
      </c>
      <c r="AD1597" s="156">
        <f t="shared" si="468"/>
        <v>0</v>
      </c>
      <c r="AE1597" s="156">
        <f t="shared" si="468"/>
        <v>0</v>
      </c>
      <c r="AF1597" s="156">
        <f t="shared" si="468"/>
        <v>0</v>
      </c>
      <c r="AG1597" s="156">
        <f t="shared" si="468"/>
        <v>0</v>
      </c>
      <c r="AH1597" s="156">
        <f t="shared" si="468"/>
        <v>0</v>
      </c>
      <c r="AI1597" s="156">
        <f t="shared" si="468"/>
        <v>0</v>
      </c>
      <c r="AJ1597" s="156">
        <f>SUM(P1597:AI1597)</f>
        <v>0</v>
      </c>
      <c r="AK1597" s="183">
        <f>IF((AJ1597-AJ1596)&lt;0,0,(AJ1597-AJ1596))</f>
        <v>0</v>
      </c>
      <c r="AL1597" s="183"/>
      <c r="AM1597" s="183"/>
      <c r="AN1597" s="183"/>
      <c r="AO1597" s="183"/>
    </row>
    <row r="1598" spans="1:41" ht="3" customHeight="1"/>
    <row r="1599" spans="1:41" ht="3" customHeight="1"/>
    <row r="1600" spans="1:41" ht="3" customHeight="1"/>
    <row r="1601" spans="1:36" ht="3" customHeight="1"/>
    <row r="1602" spans="1:36" ht="3" customHeight="1"/>
    <row r="1603" spans="1:36" ht="3" customHeight="1"/>
    <row r="1604" spans="1:36" ht="3" customHeight="1"/>
    <row r="1605" spans="1:36" ht="3" customHeight="1"/>
    <row r="1606" spans="1:36" ht="3" customHeight="1" thickBot="1"/>
    <row r="1607" spans="1:36" ht="22.7" thickBot="1">
      <c r="A1607" s="655" t="s">
        <v>577</v>
      </c>
      <c r="B1607" s="656"/>
      <c r="C1607" s="656"/>
      <c r="D1607" s="656"/>
      <c r="E1607" s="656"/>
      <c r="F1607" s="656"/>
      <c r="G1607" s="656"/>
      <c r="H1607" s="656"/>
      <c r="I1607" s="656"/>
      <c r="J1607" s="656"/>
      <c r="K1607" s="656"/>
      <c r="L1607" s="656"/>
      <c r="M1607" s="656"/>
      <c r="N1607" s="657"/>
    </row>
    <row r="1608" spans="1:36" ht="14.45" thickBot="1"/>
    <row r="1609" spans="1:36" ht="13.15" customHeight="1" thickBot="1">
      <c r="A1609" s="640" t="s">
        <v>578</v>
      </c>
      <c r="B1609" s="641"/>
      <c r="C1609" s="641"/>
      <c r="D1609" s="641"/>
      <c r="E1609" s="641"/>
      <c r="F1609" s="641"/>
      <c r="G1609" s="641"/>
      <c r="H1609" s="641"/>
      <c r="I1609" s="641"/>
      <c r="J1609" s="641"/>
      <c r="K1609" s="641"/>
      <c r="L1609" s="641"/>
      <c r="M1609" s="641"/>
      <c r="N1609" s="642"/>
    </row>
    <row r="1610" spans="1:36" ht="15">
      <c r="A1610" s="164" t="s">
        <v>351</v>
      </c>
      <c r="B1610" s="450">
        <v>13</v>
      </c>
      <c r="C1610" s="165"/>
      <c r="D1610" s="662" t="s">
        <v>272</v>
      </c>
      <c r="E1610" s="663"/>
      <c r="F1610" s="649"/>
      <c r="G1610" s="650"/>
      <c r="H1610" s="650"/>
      <c r="I1610" s="650"/>
      <c r="J1610" s="650"/>
      <c r="K1610" s="650"/>
      <c r="L1610" s="650"/>
      <c r="M1610" s="650"/>
      <c r="N1610" s="651"/>
    </row>
    <row r="1611" spans="1:36" ht="15">
      <c r="A1611" s="163" t="s">
        <v>353</v>
      </c>
      <c r="B1611" s="451">
        <v>2006</v>
      </c>
      <c r="C1611" s="162"/>
      <c r="D1611" s="664"/>
      <c r="E1611" s="665"/>
      <c r="F1611" s="652"/>
      <c r="G1611" s="653"/>
      <c r="H1611" s="653"/>
      <c r="I1611" s="653"/>
      <c r="J1611" s="653"/>
      <c r="K1611" s="653"/>
      <c r="L1611" s="653"/>
      <c r="M1611" s="653"/>
      <c r="N1611" s="654"/>
    </row>
    <row r="1612" spans="1:36" ht="15.6" thickBot="1">
      <c r="A1612" s="171" t="s">
        <v>355</v>
      </c>
      <c r="B1612" s="172">
        <f>IF(B1610-((YEAR(I1))-B1611)&gt;0,(B1610-((YEAR(I1))-B1611)),0)</f>
        <v>9</v>
      </c>
      <c r="C1612" s="173"/>
      <c r="D1612" s="666"/>
      <c r="E1612" s="667"/>
      <c r="F1612" s="643"/>
      <c r="G1612" s="644"/>
      <c r="H1612" s="644"/>
      <c r="I1612" s="644"/>
      <c r="J1612" s="644"/>
      <c r="K1612" s="644"/>
      <c r="L1612" s="644"/>
      <c r="M1612" s="644"/>
      <c r="N1612" s="645"/>
      <c r="O1612" s="668"/>
      <c r="P1612" s="668"/>
      <c r="Q1612" s="668"/>
      <c r="R1612" s="668"/>
      <c r="S1612" s="668"/>
      <c r="T1612" s="668"/>
      <c r="U1612" s="668"/>
      <c r="V1612" s="668"/>
      <c r="W1612" s="668"/>
      <c r="X1612" s="668"/>
      <c r="Y1612" s="668"/>
      <c r="Z1612" s="668"/>
      <c r="AA1612" s="668"/>
      <c r="AB1612" s="668"/>
      <c r="AC1612" s="668"/>
      <c r="AD1612" s="668"/>
      <c r="AE1612" s="668"/>
      <c r="AF1612" s="668"/>
      <c r="AG1612" s="668"/>
      <c r="AH1612" s="668"/>
      <c r="AI1612" s="668"/>
      <c r="AJ1612" s="668"/>
    </row>
    <row r="1613" spans="1:36">
      <c r="A1613" s="646" t="s">
        <v>357</v>
      </c>
      <c r="B1613" s="647"/>
      <c r="C1613" s="647"/>
      <c r="D1613" s="636"/>
      <c r="E1613" s="636"/>
      <c r="F1613" s="636"/>
      <c r="G1613" s="636" t="s">
        <v>358</v>
      </c>
      <c r="H1613" s="636" t="s">
        <v>359</v>
      </c>
      <c r="I1613" s="636" t="s">
        <v>360</v>
      </c>
      <c r="J1613" s="636" t="s">
        <v>361</v>
      </c>
      <c r="K1613" s="636" t="s">
        <v>362</v>
      </c>
      <c r="L1613" s="636" t="s">
        <v>363</v>
      </c>
      <c r="M1613" s="636" t="s">
        <v>364</v>
      </c>
      <c r="N1613" s="638" t="s">
        <v>365</v>
      </c>
      <c r="O1613" s="669"/>
      <c r="P1613" s="485"/>
      <c r="Q1613" s="485"/>
      <c r="R1613" s="485"/>
      <c r="S1613" s="485"/>
      <c r="T1613" s="485"/>
      <c r="U1613" s="485"/>
      <c r="V1613" s="485"/>
      <c r="W1613" s="485"/>
      <c r="X1613" s="485"/>
      <c r="Y1613" s="485"/>
      <c r="Z1613" s="485"/>
      <c r="AA1613" s="485"/>
      <c r="AB1613" s="485"/>
      <c r="AC1613" s="485"/>
      <c r="AD1613" s="485"/>
      <c r="AE1613" s="485"/>
      <c r="AF1613" s="485"/>
      <c r="AG1613" s="485"/>
      <c r="AH1613" s="485"/>
      <c r="AI1613" s="485"/>
      <c r="AJ1613" s="669"/>
    </row>
    <row r="1614" spans="1:36">
      <c r="A1614" s="648"/>
      <c r="B1614" s="637"/>
      <c r="C1614" s="637"/>
      <c r="D1614" s="637"/>
      <c r="E1614" s="637"/>
      <c r="F1614" s="637"/>
      <c r="G1614" s="637"/>
      <c r="H1614" s="637"/>
      <c r="I1614" s="637"/>
      <c r="J1614" s="637"/>
      <c r="K1614" s="637"/>
      <c r="L1614" s="637"/>
      <c r="M1614" s="637"/>
      <c r="N1614" s="639"/>
      <c r="O1614" s="669"/>
      <c r="P1614" s="194"/>
      <c r="Q1614" s="194"/>
      <c r="R1614" s="194"/>
      <c r="S1614" s="194"/>
      <c r="T1614" s="194"/>
      <c r="U1614" s="194"/>
      <c r="V1614" s="194"/>
      <c r="W1614" s="194"/>
      <c r="X1614" s="194"/>
      <c r="Y1614" s="194"/>
      <c r="Z1614" s="194"/>
      <c r="AA1614" s="194"/>
      <c r="AB1614" s="194"/>
      <c r="AC1614" s="194"/>
      <c r="AD1614" s="194"/>
      <c r="AE1614" s="194"/>
      <c r="AF1614" s="194"/>
      <c r="AG1614" s="194"/>
      <c r="AH1614" s="194"/>
      <c r="AI1614" s="194"/>
      <c r="AJ1614" s="669"/>
    </row>
    <row r="1615" spans="1:36" hidden="1">
      <c r="A1615" s="623" t="str">
        <f>"Existing "&amp;A1609</f>
        <v>Existing Dwelling Units</v>
      </c>
      <c r="B1615" s="624"/>
      <c r="C1615" s="624"/>
      <c r="D1615" s="624"/>
      <c r="E1615" s="624"/>
      <c r="F1615" s="624"/>
      <c r="G1615" s="170"/>
      <c r="H1615" s="154"/>
      <c r="I1615" s="155">
        <v>0</v>
      </c>
      <c r="J1615" s="156">
        <f>G1615*I1615</f>
        <v>0</v>
      </c>
      <c r="K1615" s="625" t="s">
        <v>390</v>
      </c>
      <c r="L1615" s="626"/>
      <c r="M1615" s="659" t="str">
        <f>IF(OR(ISERROR(B1611+B1610*(1-(Controls!$B$28))),(B1611+B1610*(1-(Controls!$B$28)))=0),"",IF((B1611+B1610*(1-(Controls!$B$28)))&lt;=StartInput!$F$25,"Replace","Evaluate"))</f>
        <v>Evaluate</v>
      </c>
      <c r="N1615" s="631" t="s">
        <v>205</v>
      </c>
      <c r="O1615" s="183"/>
      <c r="P1615" s="183"/>
      <c r="Q1615" s="183"/>
      <c r="R1615" s="183"/>
      <c r="S1615" s="183"/>
      <c r="T1615" s="183"/>
      <c r="U1615" s="183"/>
      <c r="V1615" s="183"/>
      <c r="W1615" s="183"/>
      <c r="X1615" s="183"/>
      <c r="Y1615" s="183"/>
      <c r="Z1615" s="183"/>
      <c r="AA1615" s="183"/>
      <c r="AB1615" s="183"/>
      <c r="AC1615" s="183"/>
      <c r="AD1615" s="183"/>
      <c r="AE1615" s="183"/>
      <c r="AF1615" s="183"/>
      <c r="AG1615" s="183"/>
      <c r="AH1615" s="183"/>
      <c r="AI1615" s="183"/>
      <c r="AJ1615" s="183"/>
    </row>
    <row r="1616" spans="1:36">
      <c r="A1616" s="623" t="str">
        <f>"Standard "&amp;A1609</f>
        <v>Standard Dwelling Units</v>
      </c>
      <c r="B1616" s="624"/>
      <c r="C1616" s="624"/>
      <c r="D1616" s="624"/>
      <c r="E1616" s="624"/>
      <c r="F1616" s="624"/>
      <c r="G1616" s="452">
        <v>0</v>
      </c>
      <c r="H1616" s="459"/>
      <c r="I1616" s="454">
        <v>0</v>
      </c>
      <c r="J1616" s="156">
        <f>G1616*I1616</f>
        <v>0</v>
      </c>
      <c r="K1616" s="627"/>
      <c r="L1616" s="628"/>
      <c r="M1616" s="660"/>
      <c r="N1616" s="632"/>
      <c r="O1616" s="183"/>
      <c r="P1616" s="183"/>
      <c r="Q1616" s="183"/>
      <c r="R1616" s="183"/>
      <c r="S1616" s="183"/>
      <c r="T1616" s="183"/>
      <c r="U1616" s="183"/>
      <c r="V1616" s="183"/>
      <c r="W1616" s="183"/>
      <c r="X1616" s="183"/>
      <c r="Y1616" s="183"/>
      <c r="Z1616" s="183"/>
      <c r="AA1616" s="183"/>
      <c r="AB1616" s="183"/>
      <c r="AC1616" s="183"/>
      <c r="AD1616" s="183"/>
      <c r="AE1616" s="183"/>
      <c r="AF1616" s="183"/>
      <c r="AG1616" s="183"/>
      <c r="AH1616" s="183"/>
      <c r="AI1616" s="183"/>
      <c r="AJ1616" s="183"/>
    </row>
    <row r="1617" spans="1:37" ht="14.45" thickBot="1">
      <c r="A1617" s="634" t="str">
        <f>"Green Replacement "&amp;A1609</f>
        <v>Green Replacement Dwelling Units</v>
      </c>
      <c r="B1617" s="635"/>
      <c r="C1617" s="635"/>
      <c r="D1617" s="635"/>
      <c r="E1617" s="635"/>
      <c r="F1617" s="635"/>
      <c r="G1617" s="202">
        <f>G1616</f>
        <v>0</v>
      </c>
      <c r="H1617" s="204">
        <f>H1616</f>
        <v>0</v>
      </c>
      <c r="I1617" s="455">
        <v>0</v>
      </c>
      <c r="J1617" s="161">
        <f>G1617*I1617</f>
        <v>0</v>
      </c>
      <c r="K1617" s="629"/>
      <c r="L1617" s="630"/>
      <c r="M1617" s="661"/>
      <c r="N1617" s="633"/>
      <c r="O1617" s="183"/>
      <c r="P1617" s="183"/>
      <c r="Q1617" s="183"/>
      <c r="R1617" s="183"/>
      <c r="S1617" s="183"/>
      <c r="T1617" s="183"/>
      <c r="U1617" s="183"/>
      <c r="V1617" s="183"/>
      <c r="W1617" s="183"/>
      <c r="X1617" s="183"/>
      <c r="Y1617" s="183"/>
      <c r="Z1617" s="183"/>
      <c r="AA1617" s="183"/>
      <c r="AB1617" s="183"/>
      <c r="AC1617" s="183"/>
      <c r="AD1617" s="183"/>
      <c r="AE1617" s="183"/>
      <c r="AF1617" s="183"/>
      <c r="AG1617" s="183"/>
      <c r="AH1617" s="183"/>
      <c r="AI1617" s="183"/>
      <c r="AJ1617" s="183"/>
      <c r="AK1617" s="183"/>
    </row>
    <row r="1618" spans="1:37" ht="13.15" customHeight="1" thickBot="1"/>
    <row r="1619" spans="1:37" ht="14.45" thickBot="1">
      <c r="A1619" s="640" t="s">
        <v>457</v>
      </c>
      <c r="B1619" s="641"/>
      <c r="C1619" s="641"/>
      <c r="D1619" s="641"/>
      <c r="E1619" s="641"/>
      <c r="F1619" s="641"/>
      <c r="G1619" s="641"/>
      <c r="H1619" s="641"/>
      <c r="I1619" s="641"/>
      <c r="J1619" s="641"/>
      <c r="K1619" s="641"/>
      <c r="L1619" s="641"/>
      <c r="M1619" s="641"/>
      <c r="N1619" s="642"/>
    </row>
    <row r="1620" spans="1:37" ht="15">
      <c r="A1620" s="164" t="s">
        <v>351</v>
      </c>
      <c r="B1620" s="450">
        <v>14</v>
      </c>
      <c r="C1620" s="165"/>
      <c r="D1620" s="662" t="s">
        <v>272</v>
      </c>
      <c r="E1620" s="663"/>
      <c r="F1620" s="649"/>
      <c r="G1620" s="650"/>
      <c r="H1620" s="650"/>
      <c r="I1620" s="650"/>
      <c r="J1620" s="650"/>
      <c r="K1620" s="650"/>
      <c r="L1620" s="650"/>
      <c r="M1620" s="650"/>
      <c r="N1620" s="651"/>
    </row>
    <row r="1621" spans="1:37" ht="15">
      <c r="A1621" s="163" t="s">
        <v>353</v>
      </c>
      <c r="B1621" s="451">
        <v>2006</v>
      </c>
      <c r="C1621" s="162"/>
      <c r="D1621" s="664"/>
      <c r="E1621" s="665"/>
      <c r="F1621" s="652"/>
      <c r="G1621" s="653"/>
      <c r="H1621" s="653"/>
      <c r="I1621" s="653"/>
      <c r="J1621" s="653"/>
      <c r="K1621" s="653"/>
      <c r="L1621" s="653"/>
      <c r="M1621" s="653"/>
      <c r="N1621" s="654"/>
    </row>
    <row r="1622" spans="1:37" ht="15.6" thickBot="1">
      <c r="A1622" s="171" t="s">
        <v>355</v>
      </c>
      <c r="B1622" s="172">
        <f>IF(B1620-((YEAR(I1))-B1621)&gt;0,(B1620-((YEAR(I1))-B1621)),0)</f>
        <v>10</v>
      </c>
      <c r="C1622" s="173"/>
      <c r="D1622" s="666"/>
      <c r="E1622" s="667"/>
      <c r="F1622" s="643"/>
      <c r="G1622" s="644"/>
      <c r="H1622" s="644"/>
      <c r="I1622" s="644"/>
      <c r="J1622" s="644"/>
      <c r="K1622" s="644"/>
      <c r="L1622" s="644"/>
      <c r="M1622" s="644"/>
      <c r="N1622" s="645"/>
      <c r="O1622" s="668"/>
      <c r="P1622" s="668"/>
      <c r="Q1622" s="668"/>
      <c r="R1622" s="668"/>
      <c r="S1622" s="668"/>
      <c r="T1622" s="668"/>
      <c r="U1622" s="668"/>
      <c r="V1622" s="668"/>
      <c r="W1622" s="668"/>
      <c r="X1622" s="668"/>
      <c r="Y1622" s="668"/>
      <c r="Z1622" s="668"/>
      <c r="AA1622" s="668"/>
      <c r="AB1622" s="668"/>
      <c r="AC1622" s="668"/>
      <c r="AD1622" s="668"/>
      <c r="AE1622" s="668"/>
      <c r="AF1622" s="668"/>
      <c r="AG1622" s="668"/>
      <c r="AH1622" s="668"/>
      <c r="AI1622" s="668"/>
      <c r="AJ1622" s="668"/>
    </row>
    <row r="1623" spans="1:37">
      <c r="A1623" s="646" t="s">
        <v>357</v>
      </c>
      <c r="B1623" s="647"/>
      <c r="C1623" s="647"/>
      <c r="D1623" s="636"/>
      <c r="E1623" s="636"/>
      <c r="F1623" s="636"/>
      <c r="G1623" s="636" t="s">
        <v>358</v>
      </c>
      <c r="H1623" s="636" t="s">
        <v>359</v>
      </c>
      <c r="I1623" s="636" t="s">
        <v>360</v>
      </c>
      <c r="J1623" s="636" t="s">
        <v>361</v>
      </c>
      <c r="K1623" s="636" t="s">
        <v>362</v>
      </c>
      <c r="L1623" s="636" t="s">
        <v>363</v>
      </c>
      <c r="M1623" s="636" t="s">
        <v>364</v>
      </c>
      <c r="N1623" s="638" t="s">
        <v>365</v>
      </c>
      <c r="O1623" s="669"/>
      <c r="P1623" s="485"/>
      <c r="Q1623" s="485"/>
      <c r="R1623" s="485"/>
      <c r="S1623" s="485"/>
      <c r="T1623" s="485"/>
      <c r="U1623" s="485"/>
      <c r="V1623" s="485"/>
      <c r="W1623" s="485"/>
      <c r="X1623" s="485"/>
      <c r="Y1623" s="485"/>
      <c r="Z1623" s="485"/>
      <c r="AA1623" s="485"/>
      <c r="AB1623" s="485"/>
      <c r="AC1623" s="485"/>
      <c r="AD1623" s="485"/>
      <c r="AE1623" s="485"/>
      <c r="AF1623" s="485"/>
      <c r="AG1623" s="485"/>
      <c r="AH1623" s="485"/>
      <c r="AI1623" s="485"/>
      <c r="AJ1623" s="669"/>
    </row>
    <row r="1624" spans="1:37">
      <c r="A1624" s="648"/>
      <c r="B1624" s="637"/>
      <c r="C1624" s="637"/>
      <c r="D1624" s="637"/>
      <c r="E1624" s="637"/>
      <c r="F1624" s="637"/>
      <c r="G1624" s="637"/>
      <c r="H1624" s="637"/>
      <c r="I1624" s="637"/>
      <c r="J1624" s="637"/>
      <c r="K1624" s="637"/>
      <c r="L1624" s="637"/>
      <c r="M1624" s="637"/>
      <c r="N1624" s="639"/>
      <c r="O1624" s="669"/>
      <c r="P1624" s="194"/>
      <c r="Q1624" s="194"/>
      <c r="R1624" s="194"/>
      <c r="S1624" s="194"/>
      <c r="T1624" s="194"/>
      <c r="U1624" s="194"/>
      <c r="V1624" s="194"/>
      <c r="W1624" s="194"/>
      <c r="X1624" s="194"/>
      <c r="Y1624" s="194"/>
      <c r="Z1624" s="194"/>
      <c r="AA1624" s="194"/>
      <c r="AB1624" s="194"/>
      <c r="AC1624" s="194"/>
      <c r="AD1624" s="194"/>
      <c r="AE1624" s="194"/>
      <c r="AF1624" s="194"/>
      <c r="AG1624" s="194"/>
      <c r="AH1624" s="194"/>
      <c r="AI1624" s="194"/>
      <c r="AJ1624" s="669"/>
    </row>
    <row r="1625" spans="1:37" hidden="1">
      <c r="A1625" s="623" t="str">
        <f>"Existing "&amp;A1619</f>
        <v>Existing Administrative Building</v>
      </c>
      <c r="B1625" s="624"/>
      <c r="C1625" s="624"/>
      <c r="D1625" s="624"/>
      <c r="E1625" s="624"/>
      <c r="F1625" s="624"/>
      <c r="G1625" s="170"/>
      <c r="H1625" s="154"/>
      <c r="I1625" s="155">
        <v>0</v>
      </c>
      <c r="J1625" s="156">
        <f>G1625*I1625</f>
        <v>0</v>
      </c>
      <c r="K1625" s="625" t="s">
        <v>390</v>
      </c>
      <c r="L1625" s="626"/>
      <c r="M1625" s="659" t="str">
        <f>IF(OR(ISERROR(B1621+B1620*(1-(Controls!$B$28))),(B1621+B1620*(1-(Controls!$B$28)))=0),"",IF((B1621+B1620*(1-(Controls!$B$28)))&lt;=StartInput!$F$25,"Replace","Evaluate"))</f>
        <v>Evaluate</v>
      </c>
      <c r="N1625" s="631" t="s">
        <v>205</v>
      </c>
      <c r="O1625" s="183"/>
      <c r="P1625" s="183"/>
      <c r="Q1625" s="183"/>
      <c r="R1625" s="183"/>
      <c r="S1625" s="183"/>
      <c r="T1625" s="183"/>
      <c r="U1625" s="183"/>
      <c r="V1625" s="183"/>
      <c r="W1625" s="183"/>
      <c r="X1625" s="183"/>
      <c r="Y1625" s="183"/>
      <c r="Z1625" s="183"/>
      <c r="AA1625" s="183"/>
      <c r="AB1625" s="183"/>
      <c r="AC1625" s="183"/>
      <c r="AD1625" s="183"/>
      <c r="AE1625" s="183"/>
      <c r="AF1625" s="183"/>
      <c r="AG1625" s="183"/>
      <c r="AH1625" s="183"/>
      <c r="AI1625" s="183"/>
      <c r="AJ1625" s="183"/>
    </row>
    <row r="1626" spans="1:37">
      <c r="A1626" s="623" t="str">
        <f>"Standard "&amp;A1619</f>
        <v>Standard Administrative Building</v>
      </c>
      <c r="B1626" s="624"/>
      <c r="C1626" s="624"/>
      <c r="D1626" s="624"/>
      <c r="E1626" s="624"/>
      <c r="F1626" s="624"/>
      <c r="G1626" s="452">
        <v>0</v>
      </c>
      <c r="H1626" s="459"/>
      <c r="I1626" s="454">
        <v>0</v>
      </c>
      <c r="J1626" s="156">
        <f>G1626*I1626</f>
        <v>0</v>
      </c>
      <c r="K1626" s="627"/>
      <c r="L1626" s="628"/>
      <c r="M1626" s="660"/>
      <c r="N1626" s="632"/>
      <c r="O1626" s="183"/>
      <c r="P1626" s="183"/>
      <c r="Q1626" s="183"/>
      <c r="R1626" s="183"/>
      <c r="S1626" s="183"/>
      <c r="T1626" s="183"/>
      <c r="U1626" s="183"/>
      <c r="V1626" s="183"/>
      <c r="W1626" s="183"/>
      <c r="X1626" s="183"/>
      <c r="Y1626" s="183"/>
      <c r="Z1626" s="183"/>
      <c r="AA1626" s="183"/>
      <c r="AB1626" s="183"/>
      <c r="AC1626" s="183"/>
      <c r="AD1626" s="183"/>
      <c r="AE1626" s="183"/>
      <c r="AF1626" s="183"/>
      <c r="AG1626" s="183"/>
      <c r="AH1626" s="183"/>
      <c r="AI1626" s="183"/>
      <c r="AJ1626" s="183"/>
    </row>
    <row r="1627" spans="1:37" ht="14.45" thickBot="1">
      <c r="A1627" s="634" t="str">
        <f>"Green Replacement "&amp;A1619</f>
        <v>Green Replacement Administrative Building</v>
      </c>
      <c r="B1627" s="635"/>
      <c r="C1627" s="635"/>
      <c r="D1627" s="635"/>
      <c r="E1627" s="635"/>
      <c r="F1627" s="635"/>
      <c r="G1627" s="202">
        <f>G1626</f>
        <v>0</v>
      </c>
      <c r="H1627" s="204">
        <f>H1626</f>
        <v>0</v>
      </c>
      <c r="I1627" s="455">
        <v>0</v>
      </c>
      <c r="J1627" s="161">
        <f>G1627*I1627</f>
        <v>0</v>
      </c>
      <c r="K1627" s="629"/>
      <c r="L1627" s="630"/>
      <c r="M1627" s="661"/>
      <c r="N1627" s="633"/>
      <c r="O1627" s="183"/>
      <c r="P1627" s="183"/>
      <c r="Q1627" s="183"/>
      <c r="R1627" s="183"/>
      <c r="S1627" s="183"/>
      <c r="T1627" s="183"/>
      <c r="U1627" s="183"/>
      <c r="V1627" s="183"/>
      <c r="W1627" s="183"/>
      <c r="X1627" s="183"/>
      <c r="Y1627" s="183"/>
      <c r="Z1627" s="183"/>
      <c r="AA1627" s="183"/>
      <c r="AB1627" s="183"/>
      <c r="AC1627" s="183"/>
      <c r="AD1627" s="183"/>
      <c r="AE1627" s="183"/>
      <c r="AF1627" s="183"/>
      <c r="AG1627" s="183"/>
      <c r="AH1627" s="183"/>
      <c r="AI1627" s="183"/>
      <c r="AJ1627" s="183"/>
      <c r="AK1627" s="183"/>
    </row>
    <row r="1628" spans="1:37" ht="13.15" customHeight="1" thickBot="1"/>
    <row r="1629" spans="1:37" ht="14.45" thickBot="1">
      <c r="A1629" s="640" t="s">
        <v>458</v>
      </c>
      <c r="B1629" s="641"/>
      <c r="C1629" s="641"/>
      <c r="D1629" s="641"/>
      <c r="E1629" s="641"/>
      <c r="F1629" s="641"/>
      <c r="G1629" s="641"/>
      <c r="H1629" s="641"/>
      <c r="I1629" s="641"/>
      <c r="J1629" s="641"/>
      <c r="K1629" s="641"/>
      <c r="L1629" s="641"/>
      <c r="M1629" s="641"/>
      <c r="N1629" s="642"/>
    </row>
    <row r="1630" spans="1:37" ht="15">
      <c r="A1630" s="164" t="s">
        <v>351</v>
      </c>
      <c r="B1630" s="450">
        <v>15</v>
      </c>
      <c r="C1630" s="165"/>
      <c r="D1630" s="662" t="s">
        <v>272</v>
      </c>
      <c r="E1630" s="663"/>
      <c r="F1630" s="649"/>
      <c r="G1630" s="650"/>
      <c r="H1630" s="650"/>
      <c r="I1630" s="650"/>
      <c r="J1630" s="650"/>
      <c r="K1630" s="650"/>
      <c r="L1630" s="650"/>
      <c r="M1630" s="650"/>
      <c r="N1630" s="651"/>
    </row>
    <row r="1631" spans="1:37" ht="15">
      <c r="A1631" s="163" t="s">
        <v>353</v>
      </c>
      <c r="B1631" s="451">
        <v>2006</v>
      </c>
      <c r="C1631" s="162"/>
      <c r="D1631" s="664"/>
      <c r="E1631" s="665"/>
      <c r="F1631" s="652"/>
      <c r="G1631" s="653"/>
      <c r="H1631" s="653"/>
      <c r="I1631" s="653"/>
      <c r="J1631" s="653"/>
      <c r="K1631" s="653"/>
      <c r="L1631" s="653"/>
      <c r="M1631" s="653"/>
      <c r="N1631" s="654"/>
    </row>
    <row r="1632" spans="1:37" ht="15.6" thickBot="1">
      <c r="A1632" s="171" t="s">
        <v>355</v>
      </c>
      <c r="B1632" s="172">
        <f>IF(B1630-((YEAR(I1))-B1631)&gt;0,(B1630-((YEAR(I1))-B1631)),0)</f>
        <v>11</v>
      </c>
      <c r="C1632" s="173"/>
      <c r="D1632" s="666"/>
      <c r="E1632" s="667"/>
      <c r="F1632" s="643"/>
      <c r="G1632" s="644"/>
      <c r="H1632" s="644"/>
      <c r="I1632" s="644"/>
      <c r="J1632" s="644"/>
      <c r="K1632" s="644"/>
      <c r="L1632" s="644"/>
      <c r="M1632" s="644"/>
      <c r="N1632" s="645"/>
      <c r="O1632" s="668"/>
      <c r="P1632" s="668"/>
      <c r="Q1632" s="668"/>
      <c r="R1632" s="668"/>
      <c r="S1632" s="668"/>
      <c r="T1632" s="668"/>
      <c r="U1632" s="668"/>
      <c r="V1632" s="668"/>
      <c r="W1632" s="668"/>
      <c r="X1632" s="668"/>
      <c r="Y1632" s="668"/>
      <c r="Z1632" s="668"/>
      <c r="AA1632" s="668"/>
      <c r="AB1632" s="668"/>
      <c r="AC1632" s="668"/>
      <c r="AD1632" s="668"/>
      <c r="AE1632" s="668"/>
      <c r="AF1632" s="668"/>
      <c r="AG1632" s="668"/>
      <c r="AH1632" s="668"/>
      <c r="AI1632" s="668"/>
      <c r="AJ1632" s="668"/>
    </row>
    <row r="1633" spans="1:37">
      <c r="A1633" s="646" t="s">
        <v>357</v>
      </c>
      <c r="B1633" s="647"/>
      <c r="C1633" s="647"/>
      <c r="D1633" s="636"/>
      <c r="E1633" s="636"/>
      <c r="F1633" s="636"/>
      <c r="G1633" s="636" t="s">
        <v>358</v>
      </c>
      <c r="H1633" s="636" t="s">
        <v>359</v>
      </c>
      <c r="I1633" s="636" t="s">
        <v>360</v>
      </c>
      <c r="J1633" s="636" t="s">
        <v>361</v>
      </c>
      <c r="K1633" s="636" t="s">
        <v>362</v>
      </c>
      <c r="L1633" s="636" t="s">
        <v>363</v>
      </c>
      <c r="M1633" s="636" t="s">
        <v>364</v>
      </c>
      <c r="N1633" s="638" t="s">
        <v>365</v>
      </c>
      <c r="O1633" s="669"/>
      <c r="P1633" s="485"/>
      <c r="Q1633" s="485"/>
      <c r="R1633" s="485"/>
      <c r="S1633" s="485"/>
      <c r="T1633" s="485"/>
      <c r="U1633" s="485"/>
      <c r="V1633" s="485"/>
      <c r="W1633" s="485"/>
      <c r="X1633" s="485"/>
      <c r="Y1633" s="485"/>
      <c r="Z1633" s="485"/>
      <c r="AA1633" s="485"/>
      <c r="AB1633" s="485"/>
      <c r="AC1633" s="485"/>
      <c r="AD1633" s="485"/>
      <c r="AE1633" s="485"/>
      <c r="AF1633" s="485"/>
      <c r="AG1633" s="485"/>
      <c r="AH1633" s="485"/>
      <c r="AI1633" s="485"/>
      <c r="AJ1633" s="669"/>
    </row>
    <row r="1634" spans="1:37">
      <c r="A1634" s="648"/>
      <c r="B1634" s="637"/>
      <c r="C1634" s="637"/>
      <c r="D1634" s="637"/>
      <c r="E1634" s="637"/>
      <c r="F1634" s="637"/>
      <c r="G1634" s="637"/>
      <c r="H1634" s="637"/>
      <c r="I1634" s="637"/>
      <c r="J1634" s="637"/>
      <c r="K1634" s="637"/>
      <c r="L1634" s="637"/>
      <c r="M1634" s="637"/>
      <c r="N1634" s="639"/>
      <c r="O1634" s="669"/>
      <c r="P1634" s="194"/>
      <c r="Q1634" s="194"/>
      <c r="R1634" s="194"/>
      <c r="S1634" s="194"/>
      <c r="T1634" s="194"/>
      <c r="U1634" s="194"/>
      <c r="V1634" s="194"/>
      <c r="W1634" s="194"/>
      <c r="X1634" s="194"/>
      <c r="Y1634" s="194"/>
      <c r="Z1634" s="194"/>
      <c r="AA1634" s="194"/>
      <c r="AB1634" s="194"/>
      <c r="AC1634" s="194"/>
      <c r="AD1634" s="194"/>
      <c r="AE1634" s="194"/>
      <c r="AF1634" s="194"/>
      <c r="AG1634" s="194"/>
      <c r="AH1634" s="194"/>
      <c r="AI1634" s="194"/>
      <c r="AJ1634" s="669"/>
    </row>
    <row r="1635" spans="1:37" hidden="1">
      <c r="A1635" s="623" t="str">
        <f>"Existing "&amp;A1629</f>
        <v>Existing Community Building</v>
      </c>
      <c r="B1635" s="624"/>
      <c r="C1635" s="624"/>
      <c r="D1635" s="624"/>
      <c r="E1635" s="624"/>
      <c r="F1635" s="624"/>
      <c r="G1635" s="170">
        <v>1</v>
      </c>
      <c r="H1635" s="154" t="s">
        <v>339</v>
      </c>
      <c r="I1635" s="155">
        <v>150000</v>
      </c>
      <c r="J1635" s="156">
        <f>G1635*I1635</f>
        <v>150000</v>
      </c>
      <c r="K1635" s="625" t="s">
        <v>390</v>
      </c>
      <c r="L1635" s="626"/>
      <c r="M1635" s="659" t="str">
        <f>IF(OR(ISERROR(B1631+B1630*(1-(Controls!$B$28))),(B1631+B1630*(1-(Controls!$B$28)))=0),"",IF((B1631+B1630*(1-(Controls!$B$28)))&lt;=StartInput!$F$25,"Replace","Evaluate"))</f>
        <v>Evaluate</v>
      </c>
      <c r="N1635" s="631" t="s">
        <v>205</v>
      </c>
      <c r="O1635" s="183"/>
      <c r="P1635" s="183"/>
      <c r="Q1635" s="183"/>
      <c r="R1635" s="183"/>
      <c r="S1635" s="183"/>
      <c r="T1635" s="183"/>
      <c r="U1635" s="183"/>
      <c r="V1635" s="183"/>
      <c r="W1635" s="183"/>
      <c r="X1635" s="183"/>
      <c r="Y1635" s="183"/>
      <c r="Z1635" s="183"/>
      <c r="AA1635" s="183"/>
      <c r="AB1635" s="183"/>
      <c r="AC1635" s="183"/>
      <c r="AD1635" s="183"/>
      <c r="AE1635" s="183"/>
      <c r="AF1635" s="183"/>
      <c r="AG1635" s="183"/>
      <c r="AH1635" s="183"/>
      <c r="AI1635" s="183"/>
      <c r="AJ1635" s="183"/>
    </row>
    <row r="1636" spans="1:37">
      <c r="A1636" s="623" t="str">
        <f>"Standard "&amp;A1629</f>
        <v>Standard Community Building</v>
      </c>
      <c r="B1636" s="624"/>
      <c r="C1636" s="624"/>
      <c r="D1636" s="624"/>
      <c r="E1636" s="624"/>
      <c r="F1636" s="624"/>
      <c r="G1636" s="452">
        <v>1</v>
      </c>
      <c r="H1636" s="459" t="s">
        <v>339</v>
      </c>
      <c r="I1636" s="454">
        <v>150000</v>
      </c>
      <c r="J1636" s="156">
        <f>G1636*I1636</f>
        <v>150000</v>
      </c>
      <c r="K1636" s="627"/>
      <c r="L1636" s="628"/>
      <c r="M1636" s="660"/>
      <c r="N1636" s="632"/>
      <c r="O1636" s="183"/>
      <c r="P1636" s="183"/>
      <c r="Q1636" s="183"/>
      <c r="R1636" s="183"/>
      <c r="S1636" s="183"/>
      <c r="T1636" s="183"/>
      <c r="U1636" s="183"/>
      <c r="V1636" s="183"/>
      <c r="W1636" s="183"/>
      <c r="X1636" s="183"/>
      <c r="Y1636" s="183"/>
      <c r="Z1636" s="183"/>
      <c r="AA1636" s="183"/>
      <c r="AB1636" s="183"/>
      <c r="AC1636" s="183"/>
      <c r="AD1636" s="183"/>
      <c r="AE1636" s="183"/>
      <c r="AF1636" s="183"/>
      <c r="AG1636" s="183"/>
      <c r="AH1636" s="183"/>
      <c r="AI1636" s="183"/>
      <c r="AJ1636" s="183"/>
    </row>
    <row r="1637" spans="1:37" ht="14.45" thickBot="1">
      <c r="A1637" s="634" t="str">
        <f>"Green Replacement "&amp;A1629</f>
        <v>Green Replacement Community Building</v>
      </c>
      <c r="B1637" s="635"/>
      <c r="C1637" s="635"/>
      <c r="D1637" s="635"/>
      <c r="E1637" s="635"/>
      <c r="F1637" s="635"/>
      <c r="G1637" s="202">
        <f>G1636</f>
        <v>1</v>
      </c>
      <c r="H1637" s="204" t="str">
        <f>H1636</f>
        <v>LUMP SUM</v>
      </c>
      <c r="I1637" s="455">
        <v>165000</v>
      </c>
      <c r="J1637" s="161">
        <f>G1637*I1637</f>
        <v>165000</v>
      </c>
      <c r="K1637" s="629"/>
      <c r="L1637" s="630"/>
      <c r="M1637" s="661"/>
      <c r="N1637" s="633"/>
      <c r="O1637" s="183"/>
      <c r="P1637" s="183"/>
      <c r="Q1637" s="183"/>
      <c r="R1637" s="183"/>
      <c r="S1637" s="183"/>
      <c r="T1637" s="183"/>
      <c r="U1637" s="183"/>
      <c r="V1637" s="183"/>
      <c r="W1637" s="183"/>
      <c r="X1637" s="183"/>
      <c r="Y1637" s="183"/>
      <c r="Z1637" s="183"/>
      <c r="AA1637" s="183"/>
      <c r="AB1637" s="183"/>
      <c r="AC1637" s="183"/>
      <c r="AD1637" s="183"/>
      <c r="AE1637" s="183"/>
      <c r="AF1637" s="183"/>
      <c r="AG1637" s="183"/>
      <c r="AH1637" s="183"/>
      <c r="AI1637" s="183"/>
      <c r="AJ1637" s="183"/>
      <c r="AK1637" s="183"/>
    </row>
    <row r="1638" spans="1:37" ht="13.15" customHeight="1" thickBot="1"/>
    <row r="1639" spans="1:37" ht="14.45" thickBot="1">
      <c r="A1639" s="640" t="s">
        <v>459</v>
      </c>
      <c r="B1639" s="641"/>
      <c r="C1639" s="641"/>
      <c r="D1639" s="641"/>
      <c r="E1639" s="641"/>
      <c r="F1639" s="641"/>
      <c r="G1639" s="641"/>
      <c r="H1639" s="641"/>
      <c r="I1639" s="641"/>
      <c r="J1639" s="641"/>
      <c r="K1639" s="641"/>
      <c r="L1639" s="641"/>
      <c r="M1639" s="641"/>
      <c r="N1639" s="642"/>
    </row>
    <row r="1640" spans="1:37" ht="15">
      <c r="A1640" s="164" t="s">
        <v>351</v>
      </c>
      <c r="B1640" s="450">
        <v>16</v>
      </c>
      <c r="C1640" s="165"/>
      <c r="D1640" s="662" t="s">
        <v>272</v>
      </c>
      <c r="E1640" s="663"/>
      <c r="F1640" s="649"/>
      <c r="G1640" s="650"/>
      <c r="H1640" s="650"/>
      <c r="I1640" s="650"/>
      <c r="J1640" s="650"/>
      <c r="K1640" s="650"/>
      <c r="L1640" s="650"/>
      <c r="M1640" s="650"/>
      <c r="N1640" s="651"/>
    </row>
    <row r="1641" spans="1:37" ht="15">
      <c r="A1641" s="163" t="s">
        <v>353</v>
      </c>
      <c r="B1641" s="451">
        <v>2006</v>
      </c>
      <c r="C1641" s="162"/>
      <c r="D1641" s="664"/>
      <c r="E1641" s="665"/>
      <c r="F1641" s="652"/>
      <c r="G1641" s="653"/>
      <c r="H1641" s="653"/>
      <c r="I1641" s="653"/>
      <c r="J1641" s="653"/>
      <c r="K1641" s="653"/>
      <c r="L1641" s="653"/>
      <c r="M1641" s="653"/>
      <c r="N1641" s="654"/>
    </row>
    <row r="1642" spans="1:37" ht="15.6" thickBot="1">
      <c r="A1642" s="171" t="s">
        <v>355</v>
      </c>
      <c r="B1642" s="172">
        <f>IF(B1640-((YEAR(I1))-B1641)&gt;0,(B1640-((YEAR(I1))-B1641)),0)</f>
        <v>12</v>
      </c>
      <c r="C1642" s="173"/>
      <c r="D1642" s="666"/>
      <c r="E1642" s="667"/>
      <c r="F1642" s="643"/>
      <c r="G1642" s="644"/>
      <c r="H1642" s="644"/>
      <c r="I1642" s="644"/>
      <c r="J1642" s="644"/>
      <c r="K1642" s="644"/>
      <c r="L1642" s="644"/>
      <c r="M1642" s="644"/>
      <c r="N1642" s="645"/>
      <c r="O1642" s="668"/>
      <c r="P1642" s="668"/>
      <c r="Q1642" s="668"/>
      <c r="R1642" s="668"/>
      <c r="S1642" s="668"/>
      <c r="T1642" s="668"/>
      <c r="U1642" s="668"/>
      <c r="V1642" s="668"/>
      <c r="W1642" s="668"/>
      <c r="X1642" s="668"/>
      <c r="Y1642" s="668"/>
      <c r="Z1642" s="668"/>
      <c r="AA1642" s="668"/>
      <c r="AB1642" s="668"/>
      <c r="AC1642" s="668"/>
      <c r="AD1642" s="668"/>
      <c r="AE1642" s="668"/>
      <c r="AF1642" s="668"/>
      <c r="AG1642" s="668"/>
      <c r="AH1642" s="668"/>
      <c r="AI1642" s="668"/>
      <c r="AJ1642" s="668"/>
    </row>
    <row r="1643" spans="1:37">
      <c r="A1643" s="646" t="s">
        <v>357</v>
      </c>
      <c r="B1643" s="647"/>
      <c r="C1643" s="647"/>
      <c r="D1643" s="636"/>
      <c r="E1643" s="636"/>
      <c r="F1643" s="636"/>
      <c r="G1643" s="636" t="s">
        <v>358</v>
      </c>
      <c r="H1643" s="636" t="s">
        <v>359</v>
      </c>
      <c r="I1643" s="636" t="s">
        <v>360</v>
      </c>
      <c r="J1643" s="636" t="s">
        <v>361</v>
      </c>
      <c r="K1643" s="636" t="s">
        <v>362</v>
      </c>
      <c r="L1643" s="636" t="s">
        <v>363</v>
      </c>
      <c r="M1643" s="636" t="s">
        <v>364</v>
      </c>
      <c r="N1643" s="638" t="s">
        <v>365</v>
      </c>
      <c r="O1643" s="669"/>
      <c r="P1643" s="485"/>
      <c r="Q1643" s="485"/>
      <c r="R1643" s="485"/>
      <c r="S1643" s="485"/>
      <c r="T1643" s="485"/>
      <c r="U1643" s="485"/>
      <c r="V1643" s="485"/>
      <c r="W1643" s="485"/>
      <c r="X1643" s="485"/>
      <c r="Y1643" s="485"/>
      <c r="Z1643" s="485"/>
      <c r="AA1643" s="485"/>
      <c r="AB1643" s="485"/>
      <c r="AC1643" s="485"/>
      <c r="AD1643" s="485"/>
      <c r="AE1643" s="485"/>
      <c r="AF1643" s="485"/>
      <c r="AG1643" s="485"/>
      <c r="AH1643" s="485"/>
      <c r="AI1643" s="485"/>
      <c r="AJ1643" s="669"/>
    </row>
    <row r="1644" spans="1:37">
      <c r="A1644" s="648"/>
      <c r="B1644" s="637"/>
      <c r="C1644" s="637"/>
      <c r="D1644" s="637"/>
      <c r="E1644" s="637"/>
      <c r="F1644" s="637"/>
      <c r="G1644" s="637"/>
      <c r="H1644" s="637"/>
      <c r="I1644" s="637"/>
      <c r="J1644" s="637"/>
      <c r="K1644" s="637"/>
      <c r="L1644" s="637"/>
      <c r="M1644" s="637"/>
      <c r="N1644" s="639"/>
      <c r="O1644" s="669"/>
      <c r="P1644" s="194"/>
      <c r="Q1644" s="194"/>
      <c r="R1644" s="194"/>
      <c r="S1644" s="194"/>
      <c r="T1644" s="194"/>
      <c r="U1644" s="194"/>
      <c r="V1644" s="194"/>
      <c r="W1644" s="194"/>
      <c r="X1644" s="194"/>
      <c r="Y1644" s="194"/>
      <c r="Z1644" s="194"/>
      <c r="AA1644" s="194"/>
      <c r="AB1644" s="194"/>
      <c r="AC1644" s="194"/>
      <c r="AD1644" s="194"/>
      <c r="AE1644" s="194"/>
      <c r="AF1644" s="194"/>
      <c r="AG1644" s="194"/>
      <c r="AH1644" s="194"/>
      <c r="AI1644" s="194"/>
      <c r="AJ1644" s="669"/>
    </row>
    <row r="1645" spans="1:37" hidden="1">
      <c r="A1645" s="623" t="str">
        <f>"Existing "&amp;A1639</f>
        <v>Existing Shop</v>
      </c>
      <c r="B1645" s="624"/>
      <c r="C1645" s="624"/>
      <c r="D1645" s="624"/>
      <c r="E1645" s="624"/>
      <c r="F1645" s="624"/>
      <c r="G1645" s="170"/>
      <c r="H1645" s="154"/>
      <c r="I1645" s="155">
        <v>0</v>
      </c>
      <c r="J1645" s="156">
        <f>G1645*I1645</f>
        <v>0</v>
      </c>
      <c r="K1645" s="625" t="s">
        <v>390</v>
      </c>
      <c r="L1645" s="626"/>
      <c r="M1645" s="659" t="str">
        <f>IF(OR(ISERROR(B1641+B1640*(1-(Controls!$B$28))),(B1641+B1640*(1-(Controls!$B$28)))=0),"",IF((B1641+B1640*(1-(Controls!$B$28)))&lt;=StartInput!$F$25,"Replace","Evaluate"))</f>
        <v>Evaluate</v>
      </c>
      <c r="N1645" s="631" t="s">
        <v>205</v>
      </c>
      <c r="O1645" s="183"/>
      <c r="P1645" s="183"/>
      <c r="Q1645" s="183"/>
      <c r="R1645" s="183"/>
      <c r="S1645" s="183"/>
      <c r="T1645" s="183"/>
      <c r="U1645" s="183"/>
      <c r="V1645" s="183"/>
      <c r="W1645" s="183"/>
      <c r="X1645" s="183"/>
      <c r="Y1645" s="183"/>
      <c r="Z1645" s="183"/>
      <c r="AA1645" s="183"/>
      <c r="AB1645" s="183"/>
      <c r="AC1645" s="183"/>
      <c r="AD1645" s="183"/>
      <c r="AE1645" s="183"/>
      <c r="AF1645" s="183"/>
      <c r="AG1645" s="183"/>
      <c r="AH1645" s="183"/>
      <c r="AI1645" s="183"/>
      <c r="AJ1645" s="183"/>
    </row>
    <row r="1646" spans="1:37">
      <c r="A1646" s="623" t="str">
        <f>"Standard "&amp;A1639</f>
        <v>Standard Shop</v>
      </c>
      <c r="B1646" s="624"/>
      <c r="C1646" s="624"/>
      <c r="D1646" s="624"/>
      <c r="E1646" s="624"/>
      <c r="F1646" s="624"/>
      <c r="G1646" s="452">
        <v>0</v>
      </c>
      <c r="H1646" s="459"/>
      <c r="I1646" s="454">
        <v>0</v>
      </c>
      <c r="J1646" s="156">
        <f>G1646*I1646</f>
        <v>0</v>
      </c>
      <c r="K1646" s="627"/>
      <c r="L1646" s="628"/>
      <c r="M1646" s="660"/>
      <c r="N1646" s="632"/>
      <c r="O1646" s="183"/>
      <c r="P1646" s="183"/>
      <c r="Q1646" s="183"/>
      <c r="R1646" s="183"/>
      <c r="S1646" s="183"/>
      <c r="T1646" s="183"/>
      <c r="U1646" s="183"/>
      <c r="V1646" s="183"/>
      <c r="W1646" s="183"/>
      <c r="X1646" s="183"/>
      <c r="Y1646" s="183"/>
      <c r="Z1646" s="183"/>
      <c r="AA1646" s="183"/>
      <c r="AB1646" s="183"/>
      <c r="AC1646" s="183"/>
      <c r="AD1646" s="183"/>
      <c r="AE1646" s="183"/>
      <c r="AF1646" s="183"/>
      <c r="AG1646" s="183"/>
      <c r="AH1646" s="183"/>
      <c r="AI1646" s="183"/>
      <c r="AJ1646" s="183"/>
    </row>
    <row r="1647" spans="1:37" ht="14.45" thickBot="1">
      <c r="A1647" s="634" t="str">
        <f>"Green Replacement "&amp;A1639</f>
        <v>Green Replacement Shop</v>
      </c>
      <c r="B1647" s="635"/>
      <c r="C1647" s="635"/>
      <c r="D1647" s="635"/>
      <c r="E1647" s="635"/>
      <c r="F1647" s="635"/>
      <c r="G1647" s="202">
        <f>G1646</f>
        <v>0</v>
      </c>
      <c r="H1647" s="204">
        <f>H1646</f>
        <v>0</v>
      </c>
      <c r="I1647" s="455">
        <v>0</v>
      </c>
      <c r="J1647" s="161">
        <f>G1647*I1647</f>
        <v>0</v>
      </c>
      <c r="K1647" s="629"/>
      <c r="L1647" s="630"/>
      <c r="M1647" s="661"/>
      <c r="N1647" s="633"/>
      <c r="O1647" s="183"/>
      <c r="P1647" s="183"/>
      <c r="Q1647" s="183"/>
      <c r="R1647" s="183"/>
      <c r="S1647" s="183"/>
      <c r="T1647" s="183"/>
      <c r="U1647" s="183"/>
      <c r="V1647" s="183"/>
      <c r="W1647" s="183"/>
      <c r="X1647" s="183"/>
      <c r="Y1647" s="183"/>
      <c r="Z1647" s="183"/>
      <c r="AA1647" s="183"/>
      <c r="AB1647" s="183"/>
      <c r="AC1647" s="183"/>
      <c r="AD1647" s="183"/>
      <c r="AE1647" s="183"/>
      <c r="AF1647" s="183"/>
      <c r="AG1647" s="183"/>
      <c r="AH1647" s="183"/>
      <c r="AI1647" s="183"/>
      <c r="AJ1647" s="183"/>
      <c r="AK1647" s="183"/>
    </row>
    <row r="1648" spans="1:37" ht="13.15" customHeight="1" thickBot="1"/>
    <row r="1649" spans="1:37" ht="14.45" thickBot="1">
      <c r="A1649" s="640" t="s">
        <v>460</v>
      </c>
      <c r="B1649" s="641"/>
      <c r="C1649" s="641"/>
      <c r="D1649" s="641"/>
      <c r="E1649" s="641"/>
      <c r="F1649" s="641"/>
      <c r="G1649" s="641"/>
      <c r="H1649" s="641"/>
      <c r="I1649" s="641"/>
      <c r="J1649" s="641"/>
      <c r="K1649" s="641"/>
      <c r="L1649" s="641"/>
      <c r="M1649" s="641"/>
      <c r="N1649" s="642"/>
    </row>
    <row r="1650" spans="1:37" ht="15">
      <c r="A1650" s="164" t="s">
        <v>351</v>
      </c>
      <c r="B1650" s="450">
        <v>17</v>
      </c>
      <c r="C1650" s="165"/>
      <c r="D1650" s="662" t="s">
        <v>272</v>
      </c>
      <c r="E1650" s="663"/>
      <c r="F1650" s="649"/>
      <c r="G1650" s="650"/>
      <c r="H1650" s="650"/>
      <c r="I1650" s="650"/>
      <c r="J1650" s="650"/>
      <c r="K1650" s="650"/>
      <c r="L1650" s="650"/>
      <c r="M1650" s="650"/>
      <c r="N1650" s="651"/>
    </row>
    <row r="1651" spans="1:37" ht="15">
      <c r="A1651" s="163" t="s">
        <v>353</v>
      </c>
      <c r="B1651" s="451">
        <v>2006</v>
      </c>
      <c r="C1651" s="162"/>
      <c r="D1651" s="664"/>
      <c r="E1651" s="665"/>
      <c r="F1651" s="652"/>
      <c r="G1651" s="653"/>
      <c r="H1651" s="653"/>
      <c r="I1651" s="653"/>
      <c r="J1651" s="653"/>
      <c r="K1651" s="653"/>
      <c r="L1651" s="653"/>
      <c r="M1651" s="653"/>
      <c r="N1651" s="654"/>
    </row>
    <row r="1652" spans="1:37" ht="15.6" thickBot="1">
      <c r="A1652" s="171" t="s">
        <v>355</v>
      </c>
      <c r="B1652" s="172">
        <f>IF(B1650-((YEAR(I1))-B1651)&gt;0,(B1650-((YEAR(I1))-B1651)),0)</f>
        <v>13</v>
      </c>
      <c r="C1652" s="173"/>
      <c r="D1652" s="666"/>
      <c r="E1652" s="667"/>
      <c r="F1652" s="643"/>
      <c r="G1652" s="644"/>
      <c r="H1652" s="644"/>
      <c r="I1652" s="644"/>
      <c r="J1652" s="644"/>
      <c r="K1652" s="644"/>
      <c r="L1652" s="644"/>
      <c r="M1652" s="644"/>
      <c r="N1652" s="645"/>
      <c r="O1652" s="668"/>
      <c r="P1652" s="668"/>
      <c r="Q1652" s="668"/>
      <c r="R1652" s="668"/>
      <c r="S1652" s="668"/>
      <c r="T1652" s="668"/>
      <c r="U1652" s="668"/>
      <c r="V1652" s="668"/>
      <c r="W1652" s="668"/>
      <c r="X1652" s="668"/>
      <c r="Y1652" s="668"/>
      <c r="Z1652" s="668"/>
      <c r="AA1652" s="668"/>
      <c r="AB1652" s="668"/>
      <c r="AC1652" s="668"/>
      <c r="AD1652" s="668"/>
      <c r="AE1652" s="668"/>
      <c r="AF1652" s="668"/>
      <c r="AG1652" s="668"/>
      <c r="AH1652" s="668"/>
      <c r="AI1652" s="668"/>
      <c r="AJ1652" s="668"/>
    </row>
    <row r="1653" spans="1:37">
      <c r="A1653" s="646" t="s">
        <v>357</v>
      </c>
      <c r="B1653" s="647"/>
      <c r="C1653" s="647"/>
      <c r="D1653" s="636"/>
      <c r="E1653" s="636"/>
      <c r="F1653" s="636"/>
      <c r="G1653" s="636" t="s">
        <v>358</v>
      </c>
      <c r="H1653" s="636" t="s">
        <v>359</v>
      </c>
      <c r="I1653" s="636" t="s">
        <v>360</v>
      </c>
      <c r="J1653" s="636" t="s">
        <v>361</v>
      </c>
      <c r="K1653" s="636" t="s">
        <v>362</v>
      </c>
      <c r="L1653" s="636" t="s">
        <v>363</v>
      </c>
      <c r="M1653" s="636" t="s">
        <v>364</v>
      </c>
      <c r="N1653" s="638" t="s">
        <v>365</v>
      </c>
      <c r="O1653" s="669"/>
      <c r="P1653" s="485"/>
      <c r="Q1653" s="485"/>
      <c r="R1653" s="485"/>
      <c r="S1653" s="485"/>
      <c r="T1653" s="485"/>
      <c r="U1653" s="485"/>
      <c r="V1653" s="485"/>
      <c r="W1653" s="485"/>
      <c r="X1653" s="485"/>
      <c r="Y1653" s="485"/>
      <c r="Z1653" s="485"/>
      <c r="AA1653" s="485"/>
      <c r="AB1653" s="485"/>
      <c r="AC1653" s="485"/>
      <c r="AD1653" s="485"/>
      <c r="AE1653" s="485"/>
      <c r="AF1653" s="485"/>
      <c r="AG1653" s="485"/>
      <c r="AH1653" s="485"/>
      <c r="AI1653" s="485"/>
      <c r="AJ1653" s="669"/>
    </row>
    <row r="1654" spans="1:37">
      <c r="A1654" s="648"/>
      <c r="B1654" s="637"/>
      <c r="C1654" s="637"/>
      <c r="D1654" s="637"/>
      <c r="E1654" s="637"/>
      <c r="F1654" s="637"/>
      <c r="G1654" s="637"/>
      <c r="H1654" s="637"/>
      <c r="I1654" s="637"/>
      <c r="J1654" s="637"/>
      <c r="K1654" s="637"/>
      <c r="L1654" s="637"/>
      <c r="M1654" s="637"/>
      <c r="N1654" s="639"/>
      <c r="O1654" s="669"/>
      <c r="P1654" s="194"/>
      <c r="Q1654" s="194"/>
      <c r="R1654" s="194"/>
      <c r="S1654" s="194"/>
      <c r="T1654" s="194"/>
      <c r="U1654" s="194"/>
      <c r="V1654" s="194"/>
      <c r="W1654" s="194"/>
      <c r="X1654" s="194"/>
      <c r="Y1654" s="194"/>
      <c r="Z1654" s="194"/>
      <c r="AA1654" s="194"/>
      <c r="AB1654" s="194"/>
      <c r="AC1654" s="194"/>
      <c r="AD1654" s="194"/>
      <c r="AE1654" s="194"/>
      <c r="AF1654" s="194"/>
      <c r="AG1654" s="194"/>
      <c r="AH1654" s="194"/>
      <c r="AI1654" s="194"/>
      <c r="AJ1654" s="669"/>
    </row>
    <row r="1655" spans="1:37" hidden="1">
      <c r="A1655" s="623" t="str">
        <f>"Existing "&amp;A1649</f>
        <v>Existing Storage Area</v>
      </c>
      <c r="B1655" s="624"/>
      <c r="C1655" s="624"/>
      <c r="D1655" s="624"/>
      <c r="E1655" s="624"/>
      <c r="F1655" s="624"/>
      <c r="G1655" s="170"/>
      <c r="H1655" s="154"/>
      <c r="I1655" s="155">
        <v>0</v>
      </c>
      <c r="J1655" s="156">
        <f>G1655*I1655</f>
        <v>0</v>
      </c>
      <c r="K1655" s="625" t="s">
        <v>390</v>
      </c>
      <c r="L1655" s="626"/>
      <c r="M1655" s="659" t="str">
        <f>IF(OR(ISERROR(B1651+B1650*(1-(Controls!$B$28))),(B1651+B1650*(1-(Controls!$B$28)))=0),"",IF((B1651+B1650*(1-(Controls!$B$28)))&lt;=StartInput!$F$25,"Replace","Evaluate"))</f>
        <v>Evaluate</v>
      </c>
      <c r="N1655" s="631" t="s">
        <v>205</v>
      </c>
      <c r="O1655" s="183"/>
      <c r="P1655" s="183"/>
      <c r="Q1655" s="183"/>
      <c r="R1655" s="183"/>
      <c r="S1655" s="183"/>
      <c r="T1655" s="183"/>
      <c r="U1655" s="183"/>
      <c r="V1655" s="183"/>
      <c r="W1655" s="183"/>
      <c r="X1655" s="183"/>
      <c r="Y1655" s="183"/>
      <c r="Z1655" s="183"/>
      <c r="AA1655" s="183"/>
      <c r="AB1655" s="183"/>
      <c r="AC1655" s="183"/>
      <c r="AD1655" s="183"/>
      <c r="AE1655" s="183"/>
      <c r="AF1655" s="183"/>
      <c r="AG1655" s="183"/>
      <c r="AH1655" s="183"/>
      <c r="AI1655" s="183"/>
      <c r="AJ1655" s="183"/>
    </row>
    <row r="1656" spans="1:37">
      <c r="A1656" s="623" t="str">
        <f>"Standard "&amp;A1649</f>
        <v>Standard Storage Area</v>
      </c>
      <c r="B1656" s="624"/>
      <c r="C1656" s="624"/>
      <c r="D1656" s="624"/>
      <c r="E1656" s="624"/>
      <c r="F1656" s="624"/>
      <c r="G1656" s="452">
        <v>0</v>
      </c>
      <c r="H1656" s="459"/>
      <c r="I1656" s="454">
        <v>0</v>
      </c>
      <c r="J1656" s="156">
        <f>G1656*I1656</f>
        <v>0</v>
      </c>
      <c r="K1656" s="627"/>
      <c r="L1656" s="628"/>
      <c r="M1656" s="660"/>
      <c r="N1656" s="632"/>
      <c r="O1656" s="183"/>
      <c r="P1656" s="183"/>
      <c r="Q1656" s="183"/>
      <c r="R1656" s="183"/>
      <c r="S1656" s="183"/>
      <c r="T1656" s="183"/>
      <c r="U1656" s="183"/>
      <c r="V1656" s="183"/>
      <c r="W1656" s="183"/>
      <c r="X1656" s="183"/>
      <c r="Y1656" s="183"/>
      <c r="Z1656" s="183"/>
      <c r="AA1656" s="183"/>
      <c r="AB1656" s="183"/>
      <c r="AC1656" s="183"/>
      <c r="AD1656" s="183"/>
      <c r="AE1656" s="183"/>
      <c r="AF1656" s="183"/>
      <c r="AG1656" s="183"/>
      <c r="AH1656" s="183"/>
      <c r="AI1656" s="183"/>
      <c r="AJ1656" s="183"/>
    </row>
    <row r="1657" spans="1:37" ht="14.45" thickBot="1">
      <c r="A1657" s="634" t="str">
        <f>"Green Replacement "&amp;A1649</f>
        <v>Green Replacement Storage Area</v>
      </c>
      <c r="B1657" s="635"/>
      <c r="C1657" s="635"/>
      <c r="D1657" s="635"/>
      <c r="E1657" s="635"/>
      <c r="F1657" s="635"/>
      <c r="G1657" s="202">
        <f>G1656</f>
        <v>0</v>
      </c>
      <c r="H1657" s="204">
        <f>H1656</f>
        <v>0</v>
      </c>
      <c r="I1657" s="455">
        <v>0</v>
      </c>
      <c r="J1657" s="161">
        <f>G1657*I1657</f>
        <v>0</v>
      </c>
      <c r="K1657" s="629"/>
      <c r="L1657" s="630"/>
      <c r="M1657" s="661"/>
      <c r="N1657" s="633"/>
      <c r="O1657" s="183"/>
      <c r="P1657" s="183"/>
      <c r="Q1657" s="183"/>
      <c r="R1657" s="183"/>
      <c r="S1657" s="183"/>
      <c r="T1657" s="183"/>
      <c r="U1657" s="183"/>
      <c r="V1657" s="183"/>
      <c r="W1657" s="183"/>
      <c r="X1657" s="183"/>
      <c r="Y1657" s="183"/>
      <c r="Z1657" s="183"/>
      <c r="AA1657" s="183"/>
      <c r="AB1657" s="183"/>
      <c r="AC1657" s="183"/>
      <c r="AD1657" s="183"/>
      <c r="AE1657" s="183"/>
      <c r="AF1657" s="183"/>
      <c r="AG1657" s="183"/>
      <c r="AH1657" s="183"/>
      <c r="AI1657" s="183"/>
      <c r="AJ1657" s="183"/>
      <c r="AK1657" s="183"/>
    </row>
    <row r="1658" spans="1:37" ht="13.15" customHeight="1" thickBot="1"/>
    <row r="1659" spans="1:37" ht="14.45" thickBot="1">
      <c r="A1659" s="640" t="s">
        <v>463</v>
      </c>
      <c r="B1659" s="641"/>
      <c r="C1659" s="641"/>
      <c r="D1659" s="641"/>
      <c r="E1659" s="641"/>
      <c r="F1659" s="641"/>
      <c r="G1659" s="641"/>
      <c r="H1659" s="641"/>
      <c r="I1659" s="641"/>
      <c r="J1659" s="641"/>
      <c r="K1659" s="641"/>
      <c r="L1659" s="641"/>
      <c r="M1659" s="641"/>
      <c r="N1659" s="642"/>
    </row>
    <row r="1660" spans="1:37" ht="15">
      <c r="A1660" s="164" t="s">
        <v>351</v>
      </c>
      <c r="B1660" s="450">
        <v>18</v>
      </c>
      <c r="C1660" s="165"/>
      <c r="D1660" s="662" t="s">
        <v>272</v>
      </c>
      <c r="E1660" s="663"/>
      <c r="F1660" s="649"/>
      <c r="G1660" s="650"/>
      <c r="H1660" s="650"/>
      <c r="I1660" s="650"/>
      <c r="J1660" s="650"/>
      <c r="K1660" s="650"/>
      <c r="L1660" s="650"/>
      <c r="M1660" s="650"/>
      <c r="N1660" s="651"/>
    </row>
    <row r="1661" spans="1:37" ht="15.6" thickBot="1">
      <c r="A1661" s="163" t="s">
        <v>353</v>
      </c>
      <c r="B1661" s="451">
        <v>2006</v>
      </c>
      <c r="C1661" s="162"/>
      <c r="D1661" s="664"/>
      <c r="E1661" s="665"/>
      <c r="F1661" s="652"/>
      <c r="G1661" s="653"/>
      <c r="H1661" s="653"/>
      <c r="I1661" s="653"/>
      <c r="J1661" s="653"/>
      <c r="K1661" s="653"/>
      <c r="L1661" s="653"/>
      <c r="M1661" s="653"/>
      <c r="N1661" s="654"/>
    </row>
    <row r="1662" spans="1:37" ht="15.6" thickBot="1">
      <c r="A1662" s="171" t="s">
        <v>355</v>
      </c>
      <c r="B1662" s="172">
        <f>IF(B1660-((YEAR(I1))-B1661)&gt;0,(B1660-((YEAR(I1))-B1661)),0)</f>
        <v>14</v>
      </c>
      <c r="C1662" s="173"/>
      <c r="D1662" s="666"/>
      <c r="E1662" s="667"/>
      <c r="F1662" s="643"/>
      <c r="G1662" s="644"/>
      <c r="H1662" s="644"/>
      <c r="I1662" s="644"/>
      <c r="J1662" s="644"/>
      <c r="K1662" s="644"/>
      <c r="L1662" s="644"/>
      <c r="M1662" s="644"/>
      <c r="N1662" s="645"/>
      <c r="O1662" s="668"/>
      <c r="P1662" s="668"/>
      <c r="Q1662" s="668"/>
      <c r="R1662" s="668"/>
      <c r="S1662" s="668"/>
      <c r="T1662" s="668"/>
      <c r="U1662" s="668"/>
      <c r="V1662" s="668"/>
      <c r="W1662" s="668"/>
      <c r="X1662" s="668"/>
      <c r="Y1662" s="668"/>
      <c r="Z1662" s="670" t="str">
        <f>A1659</f>
        <v>Family Investment Center</v>
      </c>
      <c r="AA1662" s="670"/>
      <c r="AB1662" s="670"/>
      <c r="AC1662" s="670"/>
      <c r="AD1662" s="670"/>
      <c r="AE1662" s="670"/>
      <c r="AF1662" s="670"/>
      <c r="AG1662" s="670"/>
      <c r="AH1662" s="670"/>
      <c r="AI1662" s="670"/>
      <c r="AJ1662" s="671"/>
    </row>
    <row r="1663" spans="1:37">
      <c r="A1663" s="646" t="s">
        <v>357</v>
      </c>
      <c r="B1663" s="647"/>
      <c r="C1663" s="647"/>
      <c r="D1663" s="636"/>
      <c r="E1663" s="636"/>
      <c r="F1663" s="636"/>
      <c r="G1663" s="636" t="s">
        <v>358</v>
      </c>
      <c r="H1663" s="636" t="s">
        <v>359</v>
      </c>
      <c r="I1663" s="636" t="s">
        <v>360</v>
      </c>
      <c r="J1663" s="636" t="s">
        <v>361</v>
      </c>
      <c r="K1663" s="636" t="s">
        <v>362</v>
      </c>
      <c r="L1663" s="636" t="s">
        <v>363</v>
      </c>
      <c r="M1663" s="636" t="s">
        <v>364</v>
      </c>
      <c r="N1663" s="638" t="s">
        <v>365</v>
      </c>
      <c r="O1663" s="669"/>
      <c r="P1663" s="485"/>
      <c r="Q1663" s="485"/>
      <c r="R1663" s="485"/>
      <c r="S1663" s="485"/>
      <c r="T1663" s="485"/>
      <c r="U1663" s="485"/>
      <c r="V1663" s="485"/>
      <c r="W1663" s="485"/>
      <c r="X1663" s="485"/>
      <c r="Y1663" s="485"/>
      <c r="Z1663" s="485"/>
      <c r="AA1663" s="485"/>
      <c r="AB1663" s="485"/>
      <c r="AC1663" s="485"/>
      <c r="AD1663" s="485"/>
      <c r="AE1663" s="485"/>
      <c r="AF1663" s="485"/>
      <c r="AG1663" s="485"/>
      <c r="AH1663" s="485"/>
      <c r="AI1663" s="485"/>
      <c r="AJ1663" s="669"/>
    </row>
    <row r="1664" spans="1:37">
      <c r="A1664" s="648"/>
      <c r="B1664" s="637"/>
      <c r="C1664" s="637"/>
      <c r="D1664" s="637"/>
      <c r="E1664" s="637"/>
      <c r="F1664" s="637"/>
      <c r="G1664" s="637"/>
      <c r="H1664" s="637"/>
      <c r="I1664" s="637"/>
      <c r="J1664" s="637"/>
      <c r="K1664" s="637"/>
      <c r="L1664" s="637"/>
      <c r="M1664" s="637"/>
      <c r="N1664" s="639"/>
      <c r="O1664" s="669"/>
      <c r="P1664" s="194"/>
      <c r="Q1664" s="194"/>
      <c r="R1664" s="194"/>
      <c r="S1664" s="194"/>
      <c r="T1664" s="194"/>
      <c r="U1664" s="194"/>
      <c r="V1664" s="194"/>
      <c r="W1664" s="194"/>
      <c r="X1664" s="194"/>
      <c r="Y1664" s="194"/>
      <c r="Z1664" s="194"/>
      <c r="AA1664" s="194"/>
      <c r="AB1664" s="194"/>
      <c r="AC1664" s="194"/>
      <c r="AD1664" s="194"/>
      <c r="AE1664" s="194"/>
      <c r="AF1664" s="194"/>
      <c r="AG1664" s="194"/>
      <c r="AH1664" s="194"/>
      <c r="AI1664" s="194"/>
      <c r="AJ1664" s="669"/>
    </row>
    <row r="1665" spans="1:37" hidden="1">
      <c r="A1665" s="623" t="str">
        <f>"Existing "&amp;A1659</f>
        <v>Existing Family Investment Center</v>
      </c>
      <c r="B1665" s="624"/>
      <c r="C1665" s="624"/>
      <c r="D1665" s="624"/>
      <c r="E1665" s="624"/>
      <c r="F1665" s="624"/>
      <c r="G1665" s="170"/>
      <c r="H1665" s="154"/>
      <c r="I1665" s="155">
        <v>0</v>
      </c>
      <c r="J1665" s="156">
        <f>G1665*I1665</f>
        <v>0</v>
      </c>
      <c r="K1665" s="625" t="s">
        <v>390</v>
      </c>
      <c r="L1665" s="626"/>
      <c r="M1665" s="659" t="str">
        <f>IF(OR(ISERROR(B1661+B1660*(1-(Controls!$B$28))),(B1661+B1660*(1-(Controls!$B$28)))=0),"",IF((B1661+B1660*(1-(Controls!$B$28)))&lt;=StartInput!$F$25,"Replace","Evaluate"))</f>
        <v>Evaluate</v>
      </c>
      <c r="N1665" s="631" t="s">
        <v>205</v>
      </c>
      <c r="O1665" s="183"/>
      <c r="P1665" s="183"/>
      <c r="Q1665" s="183"/>
      <c r="R1665" s="183"/>
      <c r="S1665" s="183"/>
      <c r="T1665" s="183"/>
      <c r="U1665" s="183"/>
      <c r="V1665" s="183"/>
      <c r="W1665" s="183"/>
      <c r="X1665" s="183"/>
      <c r="Y1665" s="183"/>
      <c r="Z1665" s="183"/>
      <c r="AA1665" s="183"/>
      <c r="AB1665" s="183"/>
      <c r="AC1665" s="183"/>
      <c r="AD1665" s="183"/>
      <c r="AE1665" s="183"/>
      <c r="AF1665" s="183"/>
      <c r="AG1665" s="183"/>
      <c r="AH1665" s="183"/>
      <c r="AI1665" s="183"/>
      <c r="AJ1665" s="183"/>
    </row>
    <row r="1666" spans="1:37">
      <c r="A1666" s="623" t="str">
        <f>"Standard "&amp;A1659</f>
        <v>Standard Family Investment Center</v>
      </c>
      <c r="B1666" s="624"/>
      <c r="C1666" s="624"/>
      <c r="D1666" s="624"/>
      <c r="E1666" s="624"/>
      <c r="F1666" s="624"/>
      <c r="G1666" s="452">
        <v>0</v>
      </c>
      <c r="H1666" s="459"/>
      <c r="I1666" s="454">
        <v>0</v>
      </c>
      <c r="J1666" s="156">
        <f>G1666*I1666</f>
        <v>0</v>
      </c>
      <c r="K1666" s="627"/>
      <c r="L1666" s="628"/>
      <c r="M1666" s="660"/>
      <c r="N1666" s="632"/>
      <c r="O1666" s="183"/>
      <c r="P1666" s="183"/>
      <c r="Q1666" s="183"/>
      <c r="R1666" s="183"/>
      <c r="S1666" s="183"/>
      <c r="T1666" s="183"/>
      <c r="U1666" s="183"/>
      <c r="V1666" s="183"/>
      <c r="W1666" s="183"/>
      <c r="X1666" s="183"/>
      <c r="Y1666" s="183"/>
      <c r="Z1666" s="183"/>
      <c r="AA1666" s="183"/>
      <c r="AB1666" s="183"/>
      <c r="AC1666" s="183"/>
      <c r="AD1666" s="183"/>
      <c r="AE1666" s="183"/>
      <c r="AF1666" s="183"/>
      <c r="AG1666" s="183"/>
      <c r="AH1666" s="183"/>
      <c r="AI1666" s="183"/>
      <c r="AJ1666" s="183"/>
    </row>
    <row r="1667" spans="1:37" ht="14.45" thickBot="1">
      <c r="A1667" s="634" t="str">
        <f>"Green Replacement "&amp;A1659</f>
        <v>Green Replacement Family Investment Center</v>
      </c>
      <c r="B1667" s="635"/>
      <c r="C1667" s="635"/>
      <c r="D1667" s="635"/>
      <c r="E1667" s="635"/>
      <c r="F1667" s="635"/>
      <c r="G1667" s="202">
        <f>G1666</f>
        <v>0</v>
      </c>
      <c r="H1667" s="204">
        <f>H1666</f>
        <v>0</v>
      </c>
      <c r="I1667" s="455">
        <v>0</v>
      </c>
      <c r="J1667" s="161">
        <f>G1667*I1667</f>
        <v>0</v>
      </c>
      <c r="K1667" s="629"/>
      <c r="L1667" s="630"/>
      <c r="M1667" s="661"/>
      <c r="N1667" s="633"/>
      <c r="O1667" s="183"/>
      <c r="P1667" s="183"/>
      <c r="Q1667" s="183"/>
      <c r="R1667" s="183"/>
      <c r="S1667" s="183"/>
      <c r="T1667" s="183"/>
      <c r="U1667" s="183"/>
      <c r="V1667" s="183"/>
      <c r="W1667" s="183"/>
      <c r="X1667" s="183"/>
      <c r="Y1667" s="183"/>
      <c r="Z1667" s="183"/>
      <c r="AA1667" s="183"/>
      <c r="AB1667" s="183"/>
      <c r="AC1667" s="183"/>
      <c r="AD1667" s="183"/>
      <c r="AE1667" s="183"/>
      <c r="AF1667" s="183"/>
      <c r="AG1667" s="183"/>
      <c r="AH1667" s="183"/>
      <c r="AI1667" s="183"/>
      <c r="AJ1667" s="183"/>
      <c r="AK1667" s="183"/>
    </row>
    <row r="1668" spans="1:37" ht="13.15" customHeight="1" thickBot="1"/>
    <row r="1669" spans="1:37" ht="14.45" thickBot="1">
      <c r="A1669" s="640" t="s">
        <v>464</v>
      </c>
      <c r="B1669" s="641"/>
      <c r="C1669" s="641"/>
      <c r="D1669" s="641"/>
      <c r="E1669" s="641"/>
      <c r="F1669" s="641"/>
      <c r="G1669" s="641"/>
      <c r="H1669" s="641"/>
      <c r="I1669" s="641"/>
      <c r="J1669" s="641"/>
      <c r="K1669" s="641"/>
      <c r="L1669" s="641"/>
      <c r="M1669" s="641"/>
      <c r="N1669" s="642"/>
    </row>
    <row r="1670" spans="1:37" ht="15">
      <c r="A1670" s="164" t="s">
        <v>351</v>
      </c>
      <c r="B1670" s="450">
        <v>19</v>
      </c>
      <c r="C1670" s="165"/>
      <c r="D1670" s="662" t="s">
        <v>272</v>
      </c>
      <c r="E1670" s="663"/>
      <c r="F1670" s="649"/>
      <c r="G1670" s="650"/>
      <c r="H1670" s="650"/>
      <c r="I1670" s="650"/>
      <c r="J1670" s="650"/>
      <c r="K1670" s="650"/>
      <c r="L1670" s="650"/>
      <c r="M1670" s="650"/>
      <c r="N1670" s="651"/>
    </row>
    <row r="1671" spans="1:37" ht="15">
      <c r="A1671" s="163" t="s">
        <v>353</v>
      </c>
      <c r="B1671" s="451">
        <v>2006</v>
      </c>
      <c r="C1671" s="162"/>
      <c r="D1671" s="664"/>
      <c r="E1671" s="665"/>
      <c r="F1671" s="652"/>
      <c r="G1671" s="653"/>
      <c r="H1671" s="653"/>
      <c r="I1671" s="653"/>
      <c r="J1671" s="653"/>
      <c r="K1671" s="653"/>
      <c r="L1671" s="653"/>
      <c r="M1671" s="653"/>
      <c r="N1671" s="654"/>
    </row>
    <row r="1672" spans="1:37" ht="15.6" thickBot="1">
      <c r="A1672" s="171" t="s">
        <v>355</v>
      </c>
      <c r="B1672" s="172">
        <f>IF(B1670-((YEAR(I1))-B1671)&gt;0,(B1670-((YEAR(I1))-B1671)),0)</f>
        <v>15</v>
      </c>
      <c r="C1672" s="173"/>
      <c r="D1672" s="666"/>
      <c r="E1672" s="667"/>
      <c r="F1672" s="643"/>
      <c r="G1672" s="644"/>
      <c r="H1672" s="644"/>
      <c r="I1672" s="644"/>
      <c r="J1672" s="644"/>
      <c r="K1672" s="644"/>
      <c r="L1672" s="644"/>
      <c r="M1672" s="644"/>
      <c r="N1672" s="645"/>
      <c r="O1672" s="668"/>
      <c r="P1672" s="668"/>
      <c r="Q1672" s="668"/>
      <c r="R1672" s="668"/>
      <c r="S1672" s="668"/>
      <c r="T1672" s="668"/>
      <c r="U1672" s="668"/>
      <c r="V1672" s="668"/>
      <c r="W1672" s="668"/>
      <c r="X1672" s="668"/>
      <c r="Y1672" s="668"/>
      <c r="Z1672" s="668"/>
      <c r="AA1672" s="668"/>
      <c r="AB1672" s="668"/>
      <c r="AC1672" s="668"/>
      <c r="AD1672" s="668"/>
      <c r="AE1672" s="668"/>
      <c r="AF1672" s="668"/>
      <c r="AG1672" s="668"/>
      <c r="AH1672" s="668"/>
      <c r="AI1672" s="668"/>
      <c r="AJ1672" s="668"/>
    </row>
    <row r="1673" spans="1:37">
      <c r="A1673" s="646" t="s">
        <v>357</v>
      </c>
      <c r="B1673" s="647"/>
      <c r="C1673" s="647"/>
      <c r="D1673" s="636"/>
      <c r="E1673" s="636"/>
      <c r="F1673" s="636"/>
      <c r="G1673" s="636" t="s">
        <v>358</v>
      </c>
      <c r="H1673" s="636" t="s">
        <v>359</v>
      </c>
      <c r="I1673" s="636" t="s">
        <v>360</v>
      </c>
      <c r="J1673" s="636" t="s">
        <v>361</v>
      </c>
      <c r="K1673" s="636" t="s">
        <v>362</v>
      </c>
      <c r="L1673" s="636" t="s">
        <v>363</v>
      </c>
      <c r="M1673" s="636" t="s">
        <v>364</v>
      </c>
      <c r="N1673" s="638" t="s">
        <v>365</v>
      </c>
      <c r="O1673" s="669"/>
      <c r="P1673" s="485"/>
      <c r="Q1673" s="485"/>
      <c r="R1673" s="485"/>
      <c r="S1673" s="485"/>
      <c r="T1673" s="485"/>
      <c r="U1673" s="485"/>
      <c r="V1673" s="485"/>
      <c r="W1673" s="485"/>
      <c r="X1673" s="485"/>
      <c r="Y1673" s="485"/>
      <c r="Z1673" s="485"/>
      <c r="AA1673" s="485"/>
      <c r="AB1673" s="485"/>
      <c r="AC1673" s="485"/>
      <c r="AD1673" s="485"/>
      <c r="AE1673" s="485"/>
      <c r="AF1673" s="485"/>
      <c r="AG1673" s="485"/>
      <c r="AH1673" s="485"/>
      <c r="AI1673" s="485"/>
      <c r="AJ1673" s="669"/>
    </row>
    <row r="1674" spans="1:37">
      <c r="A1674" s="648"/>
      <c r="B1674" s="637"/>
      <c r="C1674" s="637"/>
      <c r="D1674" s="637"/>
      <c r="E1674" s="637"/>
      <c r="F1674" s="637"/>
      <c r="G1674" s="637"/>
      <c r="H1674" s="637"/>
      <c r="I1674" s="637"/>
      <c r="J1674" s="637"/>
      <c r="K1674" s="637"/>
      <c r="L1674" s="637"/>
      <c r="M1674" s="637"/>
      <c r="N1674" s="639"/>
      <c r="O1674" s="669"/>
      <c r="P1674" s="194"/>
      <c r="Q1674" s="194"/>
      <c r="R1674" s="194"/>
      <c r="S1674" s="194"/>
      <c r="T1674" s="194"/>
      <c r="U1674" s="194"/>
      <c r="V1674" s="194"/>
      <c r="W1674" s="194"/>
      <c r="X1674" s="194"/>
      <c r="Y1674" s="194"/>
      <c r="Z1674" s="194"/>
      <c r="AA1674" s="194"/>
      <c r="AB1674" s="194"/>
      <c r="AC1674" s="194"/>
      <c r="AD1674" s="194"/>
      <c r="AE1674" s="194"/>
      <c r="AF1674" s="194"/>
      <c r="AG1674" s="194"/>
      <c r="AH1674" s="194"/>
      <c r="AI1674" s="194"/>
      <c r="AJ1674" s="669"/>
    </row>
    <row r="1675" spans="1:37" hidden="1">
      <c r="A1675" s="623" t="str">
        <f>"Existing "&amp;A1669</f>
        <v>Existing Day Care Center</v>
      </c>
      <c r="B1675" s="624"/>
      <c r="C1675" s="624"/>
      <c r="D1675" s="624"/>
      <c r="E1675" s="624"/>
      <c r="F1675" s="624"/>
      <c r="G1675" s="170"/>
      <c r="H1675" s="154"/>
      <c r="I1675" s="155">
        <v>0</v>
      </c>
      <c r="J1675" s="156">
        <f>G1675*I1675</f>
        <v>0</v>
      </c>
      <c r="K1675" s="625" t="s">
        <v>390</v>
      </c>
      <c r="L1675" s="626"/>
      <c r="M1675" s="659" t="str">
        <f>IF(OR(ISERROR(B1671+B1670*(1-(Controls!$B$28))),(B1671+B1670*(1-(Controls!$B$28)))=0),"",IF((B1671+B1670*(1-(Controls!$B$28)))&lt;=StartInput!$F$25,"Replace","Evaluate"))</f>
        <v>Evaluate</v>
      </c>
      <c r="N1675" s="631" t="s">
        <v>205</v>
      </c>
      <c r="O1675" s="183"/>
      <c r="P1675" s="183"/>
      <c r="Q1675" s="183"/>
      <c r="R1675" s="183"/>
      <c r="S1675" s="183"/>
      <c r="T1675" s="183"/>
      <c r="U1675" s="183"/>
      <c r="V1675" s="183"/>
      <c r="W1675" s="183"/>
      <c r="X1675" s="183"/>
      <c r="Y1675" s="183"/>
      <c r="Z1675" s="183"/>
      <c r="AA1675" s="183"/>
      <c r="AB1675" s="183"/>
      <c r="AC1675" s="183"/>
      <c r="AD1675" s="183"/>
      <c r="AE1675" s="183"/>
      <c r="AF1675" s="183"/>
      <c r="AG1675" s="183"/>
      <c r="AH1675" s="183"/>
      <c r="AI1675" s="183"/>
      <c r="AJ1675" s="183"/>
    </row>
    <row r="1676" spans="1:37">
      <c r="A1676" s="623" t="str">
        <f>"Standard "&amp;A1669</f>
        <v>Standard Day Care Center</v>
      </c>
      <c r="B1676" s="624"/>
      <c r="C1676" s="624"/>
      <c r="D1676" s="624"/>
      <c r="E1676" s="624"/>
      <c r="F1676" s="624"/>
      <c r="G1676" s="452">
        <v>0</v>
      </c>
      <c r="H1676" s="459"/>
      <c r="I1676" s="454">
        <v>0</v>
      </c>
      <c r="J1676" s="156">
        <f>G1676*I1676</f>
        <v>0</v>
      </c>
      <c r="K1676" s="627"/>
      <c r="L1676" s="628"/>
      <c r="M1676" s="660"/>
      <c r="N1676" s="632"/>
      <c r="O1676" s="183"/>
      <c r="P1676" s="183"/>
      <c r="Q1676" s="183"/>
      <c r="R1676" s="183"/>
      <c r="S1676" s="183"/>
      <c r="T1676" s="183"/>
      <c r="U1676" s="183"/>
      <c r="V1676" s="183"/>
      <c r="W1676" s="183"/>
      <c r="X1676" s="183"/>
      <c r="Y1676" s="183"/>
      <c r="Z1676" s="183"/>
      <c r="AA1676" s="183"/>
      <c r="AB1676" s="183"/>
      <c r="AC1676" s="183"/>
      <c r="AD1676" s="183"/>
      <c r="AE1676" s="183"/>
      <c r="AF1676" s="183"/>
      <c r="AG1676" s="183"/>
      <c r="AH1676" s="183"/>
      <c r="AI1676" s="183"/>
      <c r="AJ1676" s="183"/>
    </row>
    <row r="1677" spans="1:37" ht="14.45" thickBot="1">
      <c r="A1677" s="634" t="str">
        <f>"Green Replacement "&amp;A1669</f>
        <v>Green Replacement Day Care Center</v>
      </c>
      <c r="B1677" s="635"/>
      <c r="C1677" s="635"/>
      <c r="D1677" s="635"/>
      <c r="E1677" s="635"/>
      <c r="F1677" s="635"/>
      <c r="G1677" s="202">
        <f>G1676</f>
        <v>0</v>
      </c>
      <c r="H1677" s="204">
        <f>H1676</f>
        <v>0</v>
      </c>
      <c r="I1677" s="455">
        <v>0</v>
      </c>
      <c r="J1677" s="161">
        <f>G1677*I1677</f>
        <v>0</v>
      </c>
      <c r="K1677" s="629"/>
      <c r="L1677" s="630"/>
      <c r="M1677" s="661"/>
      <c r="N1677" s="633"/>
      <c r="O1677" s="183"/>
      <c r="P1677" s="183"/>
      <c r="Q1677" s="183"/>
      <c r="R1677" s="183"/>
      <c r="S1677" s="183"/>
      <c r="T1677" s="183"/>
      <c r="U1677" s="183"/>
      <c r="V1677" s="183"/>
      <c r="W1677" s="183"/>
      <c r="X1677" s="183"/>
      <c r="Y1677" s="183"/>
      <c r="Z1677" s="183"/>
      <c r="AA1677" s="183"/>
      <c r="AB1677" s="183"/>
      <c r="AC1677" s="183"/>
      <c r="AD1677" s="183"/>
      <c r="AE1677" s="183"/>
      <c r="AF1677" s="183"/>
      <c r="AG1677" s="183"/>
      <c r="AH1677" s="183"/>
      <c r="AI1677" s="183"/>
      <c r="AJ1677" s="183"/>
      <c r="AK1677" s="183"/>
    </row>
    <row r="1678" spans="1:37" ht="13.15" customHeight="1" thickBot="1"/>
    <row r="1679" spans="1:37" ht="14.45" thickBot="1">
      <c r="A1679" s="640" t="s">
        <v>465</v>
      </c>
      <c r="B1679" s="641"/>
      <c r="C1679" s="641"/>
      <c r="D1679" s="641"/>
      <c r="E1679" s="641"/>
      <c r="F1679" s="641"/>
      <c r="G1679" s="641"/>
      <c r="H1679" s="641"/>
      <c r="I1679" s="641"/>
      <c r="J1679" s="641"/>
      <c r="K1679" s="641"/>
      <c r="L1679" s="641"/>
      <c r="M1679" s="641"/>
      <c r="N1679" s="642"/>
    </row>
    <row r="1680" spans="1:37" ht="15">
      <c r="A1680" s="164" t="s">
        <v>351</v>
      </c>
      <c r="B1680" s="450">
        <v>20</v>
      </c>
      <c r="C1680" s="165"/>
      <c r="D1680" s="662" t="s">
        <v>272</v>
      </c>
      <c r="E1680" s="663"/>
      <c r="F1680" s="649"/>
      <c r="G1680" s="650"/>
      <c r="H1680" s="650"/>
      <c r="I1680" s="650"/>
      <c r="J1680" s="650"/>
      <c r="K1680" s="650"/>
      <c r="L1680" s="650"/>
      <c r="M1680" s="650"/>
      <c r="N1680" s="651"/>
    </row>
    <row r="1681" spans="1:37" ht="15">
      <c r="A1681" s="163" t="s">
        <v>353</v>
      </c>
      <c r="B1681" s="451">
        <v>2006</v>
      </c>
      <c r="C1681" s="162"/>
      <c r="D1681" s="664"/>
      <c r="E1681" s="665"/>
      <c r="F1681" s="652"/>
      <c r="G1681" s="653"/>
      <c r="H1681" s="653"/>
      <c r="I1681" s="653"/>
      <c r="J1681" s="653"/>
      <c r="K1681" s="653"/>
      <c r="L1681" s="653"/>
      <c r="M1681" s="653"/>
      <c r="N1681" s="654"/>
    </row>
    <row r="1682" spans="1:37" ht="15.6" thickBot="1">
      <c r="A1682" s="171" t="s">
        <v>355</v>
      </c>
      <c r="B1682" s="172">
        <f>IF(B1680-((YEAR(I1))-B1681)&gt;0,(B1680-((YEAR(I1))-B1681)),0)</f>
        <v>16</v>
      </c>
      <c r="C1682" s="173"/>
      <c r="D1682" s="666"/>
      <c r="E1682" s="667"/>
      <c r="F1682" s="643"/>
      <c r="G1682" s="644"/>
      <c r="H1682" s="644"/>
      <c r="I1682" s="644"/>
      <c r="J1682" s="644"/>
      <c r="K1682" s="644"/>
      <c r="L1682" s="644"/>
      <c r="M1682" s="644"/>
      <c r="N1682" s="645"/>
      <c r="O1682" s="668"/>
      <c r="P1682" s="668"/>
      <c r="Q1682" s="668"/>
      <c r="R1682" s="668"/>
      <c r="S1682" s="668"/>
      <c r="T1682" s="668"/>
      <c r="U1682" s="668"/>
      <c r="V1682" s="668"/>
      <c r="W1682" s="668"/>
      <c r="X1682" s="668"/>
      <c r="Y1682" s="668"/>
      <c r="Z1682" s="668"/>
      <c r="AA1682" s="668"/>
      <c r="AB1682" s="668"/>
      <c r="AC1682" s="668"/>
      <c r="AD1682" s="668"/>
      <c r="AE1682" s="668"/>
      <c r="AF1682" s="668"/>
      <c r="AG1682" s="668"/>
      <c r="AH1682" s="668"/>
      <c r="AI1682" s="668"/>
      <c r="AJ1682" s="668"/>
    </row>
    <row r="1683" spans="1:37">
      <c r="A1683" s="646" t="s">
        <v>357</v>
      </c>
      <c r="B1683" s="647"/>
      <c r="C1683" s="647"/>
      <c r="D1683" s="636"/>
      <c r="E1683" s="636"/>
      <c r="F1683" s="636"/>
      <c r="G1683" s="636" t="s">
        <v>358</v>
      </c>
      <c r="H1683" s="636" t="s">
        <v>359</v>
      </c>
      <c r="I1683" s="636" t="s">
        <v>360</v>
      </c>
      <c r="J1683" s="636" t="s">
        <v>361</v>
      </c>
      <c r="K1683" s="636" t="s">
        <v>362</v>
      </c>
      <c r="L1683" s="636" t="s">
        <v>363</v>
      </c>
      <c r="M1683" s="636" t="s">
        <v>364</v>
      </c>
      <c r="N1683" s="638" t="s">
        <v>365</v>
      </c>
      <c r="O1683" s="669"/>
      <c r="P1683" s="485"/>
      <c r="Q1683" s="485"/>
      <c r="R1683" s="485"/>
      <c r="S1683" s="485"/>
      <c r="T1683" s="485"/>
      <c r="U1683" s="485"/>
      <c r="V1683" s="485"/>
      <c r="W1683" s="485"/>
      <c r="X1683" s="485"/>
      <c r="Y1683" s="485"/>
      <c r="Z1683" s="485"/>
      <c r="AA1683" s="485"/>
      <c r="AB1683" s="485"/>
      <c r="AC1683" s="485"/>
      <c r="AD1683" s="485"/>
      <c r="AE1683" s="485"/>
      <c r="AF1683" s="485"/>
      <c r="AG1683" s="485"/>
      <c r="AH1683" s="485"/>
      <c r="AI1683" s="485"/>
      <c r="AJ1683" s="669"/>
    </row>
    <row r="1684" spans="1:37">
      <c r="A1684" s="648"/>
      <c r="B1684" s="637"/>
      <c r="C1684" s="637"/>
      <c r="D1684" s="637"/>
      <c r="E1684" s="637"/>
      <c r="F1684" s="637"/>
      <c r="G1684" s="637"/>
      <c r="H1684" s="637"/>
      <c r="I1684" s="637"/>
      <c r="J1684" s="637"/>
      <c r="K1684" s="637"/>
      <c r="L1684" s="637"/>
      <c r="M1684" s="637"/>
      <c r="N1684" s="639"/>
      <c r="O1684" s="669"/>
      <c r="P1684" s="194"/>
      <c r="Q1684" s="194"/>
      <c r="R1684" s="194"/>
      <c r="S1684" s="194"/>
      <c r="T1684" s="194"/>
      <c r="U1684" s="194"/>
      <c r="V1684" s="194"/>
      <c r="W1684" s="194"/>
      <c r="X1684" s="194"/>
      <c r="Y1684" s="194"/>
      <c r="Z1684" s="194"/>
      <c r="AA1684" s="194"/>
      <c r="AB1684" s="194"/>
      <c r="AC1684" s="194"/>
      <c r="AD1684" s="194"/>
      <c r="AE1684" s="194"/>
      <c r="AF1684" s="194"/>
      <c r="AG1684" s="194"/>
      <c r="AH1684" s="194"/>
      <c r="AI1684" s="194"/>
      <c r="AJ1684" s="669"/>
    </row>
    <row r="1685" spans="1:37" hidden="1">
      <c r="A1685" s="623" t="str">
        <f>"Existing "&amp;A1679</f>
        <v>Existing Laundry Areas</v>
      </c>
      <c r="B1685" s="624"/>
      <c r="C1685" s="624"/>
      <c r="D1685" s="624"/>
      <c r="E1685" s="624"/>
      <c r="F1685" s="624"/>
      <c r="G1685" s="170"/>
      <c r="H1685" s="154"/>
      <c r="I1685" s="155">
        <v>0</v>
      </c>
      <c r="J1685" s="156">
        <f>G1685*I1685</f>
        <v>0</v>
      </c>
      <c r="K1685" s="625" t="s">
        <v>390</v>
      </c>
      <c r="L1685" s="626"/>
      <c r="M1685" s="659" t="str">
        <f>IF(OR(ISERROR(B1681+B1680*(1-(Controls!$B$28))),(B1681+B1680*(1-(Controls!$B$28)))=0),"",IF((B1681+B1680*(1-(Controls!$B$28)))&lt;=StartInput!$F$25,"Replace","Evaluate"))</f>
        <v>Evaluate</v>
      </c>
      <c r="N1685" s="631" t="s">
        <v>205</v>
      </c>
      <c r="O1685" s="183"/>
      <c r="P1685" s="183"/>
      <c r="Q1685" s="183"/>
      <c r="R1685" s="183"/>
      <c r="S1685" s="183"/>
      <c r="T1685" s="183"/>
      <c r="U1685" s="183"/>
      <c r="V1685" s="183"/>
      <c r="W1685" s="183"/>
      <c r="X1685" s="183"/>
      <c r="Y1685" s="183"/>
      <c r="Z1685" s="183"/>
      <c r="AA1685" s="183"/>
      <c r="AB1685" s="183"/>
      <c r="AC1685" s="183"/>
      <c r="AD1685" s="183"/>
      <c r="AE1685" s="183"/>
      <c r="AF1685" s="183"/>
      <c r="AG1685" s="183"/>
      <c r="AH1685" s="183"/>
      <c r="AI1685" s="183"/>
      <c r="AJ1685" s="183"/>
    </row>
    <row r="1686" spans="1:37">
      <c r="A1686" s="623" t="str">
        <f>"Standard "&amp;A1679</f>
        <v>Standard Laundry Areas</v>
      </c>
      <c r="B1686" s="624"/>
      <c r="C1686" s="624"/>
      <c r="D1686" s="624"/>
      <c r="E1686" s="624"/>
      <c r="F1686" s="624"/>
      <c r="G1686" s="452">
        <v>0</v>
      </c>
      <c r="H1686" s="459"/>
      <c r="I1686" s="454">
        <v>0</v>
      </c>
      <c r="J1686" s="156">
        <f>G1686*I1686</f>
        <v>0</v>
      </c>
      <c r="K1686" s="627"/>
      <c r="L1686" s="628"/>
      <c r="M1686" s="660"/>
      <c r="N1686" s="632"/>
      <c r="O1686" s="183"/>
      <c r="P1686" s="183"/>
      <c r="Q1686" s="183"/>
      <c r="R1686" s="183"/>
      <c r="S1686" s="183"/>
      <c r="T1686" s="183"/>
      <c r="U1686" s="183"/>
      <c r="V1686" s="183"/>
      <c r="W1686" s="183"/>
      <c r="X1686" s="183"/>
      <c r="Y1686" s="183"/>
      <c r="Z1686" s="183"/>
      <c r="AA1686" s="183"/>
      <c r="AB1686" s="183"/>
      <c r="AC1686" s="183"/>
      <c r="AD1686" s="183"/>
      <c r="AE1686" s="183"/>
      <c r="AF1686" s="183"/>
      <c r="AG1686" s="183"/>
      <c r="AH1686" s="183"/>
      <c r="AI1686" s="183"/>
      <c r="AJ1686" s="183"/>
    </row>
    <row r="1687" spans="1:37" ht="14.45" thickBot="1">
      <c r="A1687" s="634" t="str">
        <f>"Green Replacement "&amp;A1679</f>
        <v>Green Replacement Laundry Areas</v>
      </c>
      <c r="B1687" s="635"/>
      <c r="C1687" s="635"/>
      <c r="D1687" s="635"/>
      <c r="E1687" s="635"/>
      <c r="F1687" s="635"/>
      <c r="G1687" s="202">
        <f>G1686</f>
        <v>0</v>
      </c>
      <c r="H1687" s="204">
        <f>H1686</f>
        <v>0</v>
      </c>
      <c r="I1687" s="455">
        <v>0</v>
      </c>
      <c r="J1687" s="161">
        <f>G1687*I1687</f>
        <v>0</v>
      </c>
      <c r="K1687" s="629"/>
      <c r="L1687" s="630"/>
      <c r="M1687" s="661"/>
      <c r="N1687" s="633"/>
      <c r="O1687" s="183"/>
      <c r="P1687" s="183"/>
      <c r="Q1687" s="183"/>
      <c r="R1687" s="183"/>
      <c r="S1687" s="183"/>
      <c r="T1687" s="183"/>
      <c r="U1687" s="183"/>
      <c r="V1687" s="183"/>
      <c r="W1687" s="183"/>
      <c r="X1687" s="183"/>
      <c r="Y1687" s="183"/>
      <c r="Z1687" s="183"/>
      <c r="AA1687" s="183"/>
      <c r="AB1687" s="183"/>
      <c r="AC1687" s="183"/>
      <c r="AD1687" s="183"/>
      <c r="AE1687" s="183"/>
      <c r="AF1687" s="183"/>
      <c r="AG1687" s="183"/>
      <c r="AH1687" s="183"/>
      <c r="AI1687" s="183"/>
      <c r="AJ1687" s="183"/>
      <c r="AK1687" s="183"/>
    </row>
    <row r="1688" spans="1:37" ht="13.15" customHeight="1" thickBot="1"/>
    <row r="1689" spans="1:37" ht="14.45" thickBot="1">
      <c r="A1689" s="640" t="s">
        <v>579</v>
      </c>
      <c r="B1689" s="641"/>
      <c r="C1689" s="641"/>
      <c r="D1689" s="641"/>
      <c r="E1689" s="641"/>
      <c r="F1689" s="641"/>
      <c r="G1689" s="641"/>
      <c r="H1689" s="641"/>
      <c r="I1689" s="641"/>
      <c r="J1689" s="641"/>
      <c r="K1689" s="641"/>
      <c r="L1689" s="641"/>
      <c r="M1689" s="641"/>
      <c r="N1689" s="642"/>
    </row>
    <row r="1690" spans="1:37" ht="15">
      <c r="A1690" s="164" t="s">
        <v>351</v>
      </c>
      <c r="B1690" s="450">
        <v>3</v>
      </c>
      <c r="C1690" s="165"/>
      <c r="D1690" s="662" t="s">
        <v>272</v>
      </c>
      <c r="E1690" s="663"/>
      <c r="F1690" s="649"/>
      <c r="G1690" s="650"/>
      <c r="H1690" s="650"/>
      <c r="I1690" s="650"/>
      <c r="J1690" s="650"/>
      <c r="K1690" s="650"/>
      <c r="L1690" s="650"/>
      <c r="M1690" s="650"/>
      <c r="N1690" s="651"/>
    </row>
    <row r="1691" spans="1:37" ht="15">
      <c r="A1691" s="163" t="s">
        <v>353</v>
      </c>
      <c r="B1691" s="451">
        <v>2007</v>
      </c>
      <c r="C1691" s="162"/>
      <c r="D1691" s="664"/>
      <c r="E1691" s="665"/>
      <c r="F1691" s="652"/>
      <c r="G1691" s="653"/>
      <c r="H1691" s="653"/>
      <c r="I1691" s="653"/>
      <c r="J1691" s="653"/>
      <c r="K1691" s="653"/>
      <c r="L1691" s="653"/>
      <c r="M1691" s="653"/>
      <c r="N1691" s="654"/>
    </row>
    <row r="1692" spans="1:37" ht="15.6" thickBot="1">
      <c r="A1692" s="171" t="s">
        <v>355</v>
      </c>
      <c r="B1692" s="172">
        <f>IF(B1690-((YEAR(I1))-B1691)&gt;0,(B1690-((YEAR(I1))-B1691)),0)</f>
        <v>0</v>
      </c>
      <c r="C1692" s="173"/>
      <c r="D1692" s="666"/>
      <c r="E1692" s="667"/>
      <c r="F1692" s="643"/>
      <c r="G1692" s="644"/>
      <c r="H1692" s="644"/>
      <c r="I1692" s="644"/>
      <c r="J1692" s="644"/>
      <c r="K1692" s="644"/>
      <c r="L1692" s="644"/>
      <c r="M1692" s="644"/>
      <c r="N1692" s="645"/>
      <c r="O1692" s="668"/>
      <c r="P1692" s="668"/>
      <c r="Q1692" s="668"/>
      <c r="R1692" s="668"/>
      <c r="S1692" s="668"/>
      <c r="T1692" s="668"/>
      <c r="U1692" s="668"/>
      <c r="V1692" s="668"/>
      <c r="W1692" s="668"/>
      <c r="X1692" s="668"/>
      <c r="Y1692" s="668"/>
      <c r="Z1692" s="668"/>
      <c r="AA1692" s="668"/>
      <c r="AB1692" s="668"/>
      <c r="AC1692" s="668"/>
      <c r="AD1692" s="668"/>
      <c r="AE1692" s="668"/>
      <c r="AF1692" s="668"/>
      <c r="AG1692" s="668"/>
      <c r="AH1692" s="668"/>
      <c r="AI1692" s="668"/>
      <c r="AJ1692" s="668"/>
    </row>
    <row r="1693" spans="1:37">
      <c r="A1693" s="646" t="s">
        <v>357</v>
      </c>
      <c r="B1693" s="647"/>
      <c r="C1693" s="647"/>
      <c r="D1693" s="636"/>
      <c r="E1693" s="636"/>
      <c r="F1693" s="636"/>
      <c r="G1693" s="636" t="s">
        <v>358</v>
      </c>
      <c r="H1693" s="636" t="s">
        <v>359</v>
      </c>
      <c r="I1693" s="636" t="s">
        <v>360</v>
      </c>
      <c r="J1693" s="636" t="s">
        <v>361</v>
      </c>
      <c r="K1693" s="636" t="s">
        <v>362</v>
      </c>
      <c r="L1693" s="636" t="s">
        <v>363</v>
      </c>
      <c r="M1693" s="636" t="s">
        <v>364</v>
      </c>
      <c r="N1693" s="638" t="s">
        <v>365</v>
      </c>
      <c r="O1693" s="669"/>
      <c r="P1693" s="485"/>
      <c r="Q1693" s="485"/>
      <c r="R1693" s="485"/>
      <c r="S1693" s="485"/>
      <c r="T1693" s="485"/>
      <c r="U1693" s="485"/>
      <c r="V1693" s="485"/>
      <c r="W1693" s="485"/>
      <c r="X1693" s="485"/>
      <c r="Y1693" s="485"/>
      <c r="Z1693" s="485"/>
      <c r="AA1693" s="485"/>
      <c r="AB1693" s="485"/>
      <c r="AC1693" s="485"/>
      <c r="AD1693" s="485"/>
      <c r="AE1693" s="485"/>
      <c r="AF1693" s="485"/>
      <c r="AG1693" s="485"/>
      <c r="AH1693" s="485"/>
      <c r="AI1693" s="485"/>
      <c r="AJ1693" s="669"/>
    </row>
    <row r="1694" spans="1:37">
      <c r="A1694" s="648"/>
      <c r="B1694" s="637"/>
      <c r="C1694" s="637"/>
      <c r="D1694" s="637"/>
      <c r="E1694" s="637"/>
      <c r="F1694" s="637"/>
      <c r="G1694" s="637"/>
      <c r="H1694" s="637"/>
      <c r="I1694" s="637"/>
      <c r="J1694" s="637"/>
      <c r="K1694" s="637"/>
      <c r="L1694" s="637"/>
      <c r="M1694" s="637"/>
      <c r="N1694" s="639"/>
      <c r="O1694" s="669"/>
      <c r="P1694" s="194"/>
      <c r="Q1694" s="194"/>
      <c r="R1694" s="194"/>
      <c r="S1694" s="194"/>
      <c r="T1694" s="194"/>
      <c r="U1694" s="194"/>
      <c r="V1694" s="194"/>
      <c r="W1694" s="194"/>
      <c r="X1694" s="194"/>
      <c r="Y1694" s="194"/>
      <c r="Z1694" s="194"/>
      <c r="AA1694" s="194"/>
      <c r="AB1694" s="194"/>
      <c r="AC1694" s="194"/>
      <c r="AD1694" s="194"/>
      <c r="AE1694" s="194"/>
      <c r="AF1694" s="194"/>
      <c r="AG1694" s="194"/>
      <c r="AH1694" s="194"/>
      <c r="AI1694" s="194"/>
      <c r="AJ1694" s="669"/>
    </row>
    <row r="1695" spans="1:37" hidden="1">
      <c r="A1695" s="623" t="str">
        <f>"Existing "&amp;A1689</f>
        <v>Existing NC-Other 1 (Specify)</v>
      </c>
      <c r="B1695" s="624"/>
      <c r="C1695" s="624"/>
      <c r="D1695" s="624"/>
      <c r="E1695" s="624"/>
      <c r="F1695" s="624"/>
      <c r="G1695" s="170"/>
      <c r="H1695" s="154"/>
      <c r="I1695" s="155">
        <v>0</v>
      </c>
      <c r="J1695" s="156">
        <f>G1695*I1695</f>
        <v>0</v>
      </c>
      <c r="K1695" s="625" t="s">
        <v>390</v>
      </c>
      <c r="L1695" s="626"/>
      <c r="M1695" s="659" t="str">
        <f>IF(OR(ISERROR(B1691+B1690*(1-(Controls!$B$28))),(B1691+B1690*(1-(Controls!$B$28)))=0),"",IF((B1691+B1690*(1-(Controls!$B$28)))&lt;=StartInput!$F$25,"Replace","Evaluate"))</f>
        <v>Replace</v>
      </c>
      <c r="N1695" s="631" t="s">
        <v>205</v>
      </c>
      <c r="O1695" s="183"/>
      <c r="P1695" s="183"/>
      <c r="Q1695" s="183"/>
      <c r="R1695" s="183"/>
      <c r="S1695" s="183"/>
      <c r="T1695" s="183"/>
      <c r="U1695" s="183"/>
      <c r="V1695" s="183"/>
      <c r="W1695" s="183"/>
      <c r="X1695" s="183"/>
      <c r="Y1695" s="183"/>
      <c r="Z1695" s="183"/>
      <c r="AA1695" s="183"/>
      <c r="AB1695" s="183"/>
      <c r="AC1695" s="183"/>
      <c r="AD1695" s="183"/>
      <c r="AE1695" s="183"/>
      <c r="AF1695" s="183"/>
      <c r="AG1695" s="183"/>
      <c r="AH1695" s="183"/>
      <c r="AI1695" s="183"/>
      <c r="AJ1695" s="183"/>
    </row>
    <row r="1696" spans="1:37">
      <c r="A1696" s="623" t="str">
        <f>"Standard "&amp;A1689</f>
        <v>Standard NC-Other 1 (Specify)</v>
      </c>
      <c r="B1696" s="624"/>
      <c r="C1696" s="624"/>
      <c r="D1696" s="624"/>
      <c r="E1696" s="624"/>
      <c r="F1696" s="624"/>
      <c r="G1696" s="452">
        <v>0</v>
      </c>
      <c r="H1696" s="459"/>
      <c r="I1696" s="454">
        <v>0</v>
      </c>
      <c r="J1696" s="156">
        <f>G1696*I1696</f>
        <v>0</v>
      </c>
      <c r="K1696" s="627"/>
      <c r="L1696" s="628"/>
      <c r="M1696" s="660"/>
      <c r="N1696" s="632"/>
      <c r="O1696" s="183"/>
      <c r="P1696" s="183"/>
      <c r="Q1696" s="183"/>
      <c r="R1696" s="183"/>
      <c r="S1696" s="183"/>
      <c r="T1696" s="183"/>
      <c r="U1696" s="183"/>
      <c r="V1696" s="183"/>
      <c r="W1696" s="183"/>
      <c r="X1696" s="183"/>
      <c r="Y1696" s="183"/>
      <c r="Z1696" s="183"/>
      <c r="AA1696" s="183"/>
      <c r="AB1696" s="183"/>
      <c r="AC1696" s="183"/>
      <c r="AD1696" s="183"/>
      <c r="AE1696" s="183"/>
      <c r="AF1696" s="183"/>
      <c r="AG1696" s="183"/>
      <c r="AH1696" s="183"/>
      <c r="AI1696" s="183"/>
      <c r="AJ1696" s="183"/>
    </row>
    <row r="1697" spans="1:37" ht="14.45" thickBot="1">
      <c r="A1697" s="634" t="str">
        <f>"Green Replacement "&amp;A1689</f>
        <v>Green Replacement NC-Other 1 (Specify)</v>
      </c>
      <c r="B1697" s="635"/>
      <c r="C1697" s="635"/>
      <c r="D1697" s="635"/>
      <c r="E1697" s="635"/>
      <c r="F1697" s="635"/>
      <c r="G1697" s="202">
        <f>G1696</f>
        <v>0</v>
      </c>
      <c r="H1697" s="204">
        <f>H1696</f>
        <v>0</v>
      </c>
      <c r="I1697" s="455">
        <v>0</v>
      </c>
      <c r="J1697" s="161">
        <f>G1697*I1697</f>
        <v>0</v>
      </c>
      <c r="K1697" s="629"/>
      <c r="L1697" s="630"/>
      <c r="M1697" s="661"/>
      <c r="N1697" s="633"/>
      <c r="O1697" s="183"/>
      <c r="P1697" s="183"/>
      <c r="Q1697" s="183"/>
      <c r="R1697" s="183"/>
      <c r="S1697" s="183"/>
      <c r="T1697" s="183"/>
      <c r="U1697" s="183"/>
      <c r="V1697" s="183"/>
      <c r="W1697" s="183"/>
      <c r="X1697" s="183"/>
      <c r="Y1697" s="183"/>
      <c r="Z1697" s="183"/>
      <c r="AA1697" s="183"/>
      <c r="AB1697" s="183"/>
      <c r="AC1697" s="183"/>
      <c r="AD1697" s="183"/>
      <c r="AE1697" s="183"/>
      <c r="AF1697" s="183"/>
      <c r="AG1697" s="183"/>
      <c r="AH1697" s="183"/>
      <c r="AI1697" s="183"/>
      <c r="AJ1697" s="183"/>
      <c r="AK1697" s="183"/>
    </row>
    <row r="1698" spans="1:37" ht="13.15" customHeight="1" thickBot="1"/>
    <row r="1699" spans="1:37" ht="14.45" thickBot="1">
      <c r="A1699" s="640" t="s">
        <v>580</v>
      </c>
      <c r="B1699" s="641"/>
      <c r="C1699" s="641"/>
      <c r="D1699" s="641"/>
      <c r="E1699" s="641"/>
      <c r="F1699" s="641"/>
      <c r="G1699" s="641"/>
      <c r="H1699" s="641"/>
      <c r="I1699" s="641"/>
      <c r="J1699" s="641"/>
      <c r="K1699" s="641"/>
      <c r="L1699" s="641"/>
      <c r="M1699" s="641"/>
      <c r="N1699" s="642"/>
    </row>
    <row r="1700" spans="1:37" ht="15">
      <c r="A1700" s="164" t="s">
        <v>351</v>
      </c>
      <c r="B1700" s="450">
        <v>4</v>
      </c>
      <c r="C1700" s="165"/>
      <c r="D1700" s="662" t="s">
        <v>272</v>
      </c>
      <c r="E1700" s="663"/>
      <c r="F1700" s="649"/>
      <c r="G1700" s="650"/>
      <c r="H1700" s="650"/>
      <c r="I1700" s="650"/>
      <c r="J1700" s="650"/>
      <c r="K1700" s="650"/>
      <c r="L1700" s="650"/>
      <c r="M1700" s="650"/>
      <c r="N1700" s="651"/>
    </row>
    <row r="1701" spans="1:37" ht="15">
      <c r="A1701" s="163" t="s">
        <v>353</v>
      </c>
      <c r="B1701" s="451">
        <v>2007</v>
      </c>
      <c r="C1701" s="162"/>
      <c r="D1701" s="664"/>
      <c r="E1701" s="665"/>
      <c r="F1701" s="652"/>
      <c r="G1701" s="653"/>
      <c r="H1701" s="653"/>
      <c r="I1701" s="653"/>
      <c r="J1701" s="653"/>
      <c r="K1701" s="653"/>
      <c r="L1701" s="653"/>
      <c r="M1701" s="653"/>
      <c r="N1701" s="654"/>
    </row>
    <row r="1702" spans="1:37" ht="15.6" thickBot="1">
      <c r="A1702" s="171" t="s">
        <v>355</v>
      </c>
      <c r="B1702" s="172">
        <f>IF(B1700-((YEAR(I1))-B1701)&gt;0,(B1700-((YEAR(I1))-B1701)),0)</f>
        <v>1</v>
      </c>
      <c r="C1702" s="173"/>
      <c r="D1702" s="666"/>
      <c r="E1702" s="667"/>
      <c r="F1702" s="643"/>
      <c r="G1702" s="644"/>
      <c r="H1702" s="644"/>
      <c r="I1702" s="644"/>
      <c r="J1702" s="644"/>
      <c r="K1702" s="644"/>
      <c r="L1702" s="644"/>
      <c r="M1702" s="644"/>
      <c r="N1702" s="645"/>
      <c r="O1702" s="668"/>
      <c r="P1702" s="668"/>
      <c r="Q1702" s="668"/>
      <c r="R1702" s="668"/>
      <c r="S1702" s="668"/>
      <c r="T1702" s="668"/>
      <c r="U1702" s="668"/>
      <c r="V1702" s="668"/>
      <c r="W1702" s="668"/>
      <c r="X1702" s="668"/>
      <c r="Y1702" s="668"/>
      <c r="Z1702" s="668"/>
      <c r="AA1702" s="668"/>
      <c r="AB1702" s="668"/>
      <c r="AC1702" s="668"/>
      <c r="AD1702" s="668"/>
      <c r="AE1702" s="668"/>
      <c r="AF1702" s="668"/>
      <c r="AG1702" s="668"/>
      <c r="AH1702" s="668"/>
      <c r="AI1702" s="668"/>
      <c r="AJ1702" s="668"/>
    </row>
    <row r="1703" spans="1:37">
      <c r="A1703" s="646" t="s">
        <v>357</v>
      </c>
      <c r="B1703" s="647"/>
      <c r="C1703" s="647"/>
      <c r="D1703" s="636"/>
      <c r="E1703" s="636"/>
      <c r="F1703" s="636"/>
      <c r="G1703" s="636" t="s">
        <v>358</v>
      </c>
      <c r="H1703" s="636" t="s">
        <v>359</v>
      </c>
      <c r="I1703" s="636" t="s">
        <v>360</v>
      </c>
      <c r="J1703" s="636" t="s">
        <v>361</v>
      </c>
      <c r="K1703" s="636" t="s">
        <v>362</v>
      </c>
      <c r="L1703" s="636" t="s">
        <v>363</v>
      </c>
      <c r="M1703" s="636" t="s">
        <v>364</v>
      </c>
      <c r="N1703" s="638" t="s">
        <v>365</v>
      </c>
      <c r="O1703" s="669"/>
      <c r="P1703" s="485"/>
      <c r="Q1703" s="485"/>
      <c r="R1703" s="485"/>
      <c r="S1703" s="485"/>
      <c r="T1703" s="485"/>
      <c r="U1703" s="485"/>
      <c r="V1703" s="485"/>
      <c r="W1703" s="485"/>
      <c r="X1703" s="485"/>
      <c r="Y1703" s="485"/>
      <c r="Z1703" s="485"/>
      <c r="AA1703" s="485"/>
      <c r="AB1703" s="485"/>
      <c r="AC1703" s="485"/>
      <c r="AD1703" s="485"/>
      <c r="AE1703" s="485"/>
      <c r="AF1703" s="485"/>
      <c r="AG1703" s="485"/>
      <c r="AH1703" s="485"/>
      <c r="AI1703" s="485"/>
      <c r="AJ1703" s="669"/>
    </row>
    <row r="1704" spans="1:37">
      <c r="A1704" s="648"/>
      <c r="B1704" s="637"/>
      <c r="C1704" s="637"/>
      <c r="D1704" s="637"/>
      <c r="E1704" s="637"/>
      <c r="F1704" s="637"/>
      <c r="G1704" s="637"/>
      <c r="H1704" s="637"/>
      <c r="I1704" s="637"/>
      <c r="J1704" s="637"/>
      <c r="K1704" s="637"/>
      <c r="L1704" s="637"/>
      <c r="M1704" s="637"/>
      <c r="N1704" s="639"/>
      <c r="O1704" s="669"/>
      <c r="P1704" s="194"/>
      <c r="Q1704" s="194"/>
      <c r="R1704" s="194"/>
      <c r="S1704" s="194"/>
      <c r="T1704" s="194"/>
      <c r="U1704" s="194"/>
      <c r="V1704" s="194"/>
      <c r="W1704" s="194"/>
      <c r="X1704" s="194"/>
      <c r="Y1704" s="194"/>
      <c r="Z1704" s="194"/>
      <c r="AA1704" s="194"/>
      <c r="AB1704" s="194"/>
      <c r="AC1704" s="194"/>
      <c r="AD1704" s="194"/>
      <c r="AE1704" s="194"/>
      <c r="AF1704" s="194"/>
      <c r="AG1704" s="194"/>
      <c r="AH1704" s="194"/>
      <c r="AI1704" s="194"/>
      <c r="AJ1704" s="669"/>
    </row>
    <row r="1705" spans="1:37" hidden="1">
      <c r="A1705" s="623" t="str">
        <f>"Existing "&amp;A1699</f>
        <v>Existing NC-Other 2 (Specify)</v>
      </c>
      <c r="B1705" s="624"/>
      <c r="C1705" s="624"/>
      <c r="D1705" s="624"/>
      <c r="E1705" s="624"/>
      <c r="F1705" s="624"/>
      <c r="G1705" s="170"/>
      <c r="H1705" s="154"/>
      <c r="I1705" s="155">
        <v>0</v>
      </c>
      <c r="J1705" s="156">
        <f>G1705*I1705</f>
        <v>0</v>
      </c>
      <c r="K1705" s="625" t="s">
        <v>390</v>
      </c>
      <c r="L1705" s="626"/>
      <c r="M1705" s="659" t="str">
        <f>IF(OR(ISERROR(B1701+B1700*(1-(Controls!$B$28))),(B1701+B1700*(1-(Controls!$B$28)))=0),"",IF((B1701+B1700*(1-(Controls!$B$28)))&lt;=StartInput!$F$25,"Replace","Evaluate"))</f>
        <v>Evaluate</v>
      </c>
      <c r="N1705" s="631" t="s">
        <v>205</v>
      </c>
      <c r="O1705" s="183"/>
      <c r="P1705" s="183"/>
      <c r="Q1705" s="183"/>
      <c r="R1705" s="183"/>
      <c r="S1705" s="183"/>
      <c r="T1705" s="183"/>
      <c r="U1705" s="183"/>
      <c r="V1705" s="183"/>
      <c r="W1705" s="183"/>
      <c r="X1705" s="183"/>
      <c r="Y1705" s="183"/>
      <c r="Z1705" s="183"/>
      <c r="AA1705" s="183"/>
      <c r="AB1705" s="183"/>
      <c r="AC1705" s="183"/>
      <c r="AD1705" s="183"/>
      <c r="AE1705" s="183"/>
      <c r="AF1705" s="183"/>
      <c r="AG1705" s="183"/>
      <c r="AH1705" s="183"/>
      <c r="AI1705" s="183"/>
      <c r="AJ1705" s="183"/>
    </row>
    <row r="1706" spans="1:37">
      <c r="A1706" s="623" t="str">
        <f>"Standard "&amp;A1699</f>
        <v>Standard NC-Other 2 (Specify)</v>
      </c>
      <c r="B1706" s="624"/>
      <c r="C1706" s="624"/>
      <c r="D1706" s="624"/>
      <c r="E1706" s="624"/>
      <c r="F1706" s="624"/>
      <c r="G1706" s="452">
        <v>0</v>
      </c>
      <c r="H1706" s="459"/>
      <c r="I1706" s="454">
        <v>0</v>
      </c>
      <c r="J1706" s="156">
        <f>G1706*I1706</f>
        <v>0</v>
      </c>
      <c r="K1706" s="627"/>
      <c r="L1706" s="628"/>
      <c r="M1706" s="660"/>
      <c r="N1706" s="632"/>
      <c r="O1706" s="183"/>
      <c r="P1706" s="183"/>
      <c r="Q1706" s="183"/>
      <c r="R1706" s="183"/>
      <c r="S1706" s="183"/>
      <c r="T1706" s="183"/>
      <c r="U1706" s="183"/>
      <c r="V1706" s="183"/>
      <c r="W1706" s="183"/>
      <c r="X1706" s="183"/>
      <c r="Y1706" s="183"/>
      <c r="Z1706" s="183"/>
      <c r="AA1706" s="183"/>
      <c r="AB1706" s="183"/>
      <c r="AC1706" s="183"/>
      <c r="AD1706" s="183"/>
      <c r="AE1706" s="183"/>
      <c r="AF1706" s="183"/>
      <c r="AG1706" s="183"/>
      <c r="AH1706" s="183"/>
      <c r="AI1706" s="183"/>
      <c r="AJ1706" s="183"/>
    </row>
    <row r="1707" spans="1:37" ht="14.45" thickBot="1">
      <c r="A1707" s="634" t="str">
        <f>"Green Replacement "&amp;A1699</f>
        <v>Green Replacement NC-Other 2 (Specify)</v>
      </c>
      <c r="B1707" s="635"/>
      <c r="C1707" s="635"/>
      <c r="D1707" s="635"/>
      <c r="E1707" s="635"/>
      <c r="F1707" s="635"/>
      <c r="G1707" s="202">
        <f>G1706</f>
        <v>0</v>
      </c>
      <c r="H1707" s="204">
        <f>H1706</f>
        <v>0</v>
      </c>
      <c r="I1707" s="455">
        <v>0</v>
      </c>
      <c r="J1707" s="161">
        <f>G1707*I1707</f>
        <v>0</v>
      </c>
      <c r="K1707" s="629"/>
      <c r="L1707" s="630"/>
      <c r="M1707" s="661"/>
      <c r="N1707" s="633"/>
      <c r="O1707" s="183"/>
      <c r="P1707" s="183"/>
      <c r="Q1707" s="183"/>
      <c r="R1707" s="183"/>
      <c r="S1707" s="183"/>
      <c r="T1707" s="183"/>
      <c r="U1707" s="183"/>
      <c r="V1707" s="183"/>
      <c r="W1707" s="183"/>
      <c r="X1707" s="183"/>
      <c r="Y1707" s="183"/>
      <c r="Z1707" s="183"/>
      <c r="AA1707" s="183"/>
      <c r="AB1707" s="183"/>
      <c r="AC1707" s="183"/>
      <c r="AD1707" s="183"/>
      <c r="AE1707" s="183"/>
      <c r="AF1707" s="183"/>
      <c r="AG1707" s="183"/>
      <c r="AH1707" s="183"/>
      <c r="AI1707" s="183"/>
      <c r="AJ1707" s="183"/>
      <c r="AK1707" s="183"/>
    </row>
    <row r="1708" spans="1:37" ht="13.15" customHeight="1" thickBot="1"/>
    <row r="1709" spans="1:37" ht="14.45" thickBot="1">
      <c r="A1709" s="640" t="s">
        <v>581</v>
      </c>
      <c r="B1709" s="641"/>
      <c r="C1709" s="641"/>
      <c r="D1709" s="641"/>
      <c r="E1709" s="641"/>
      <c r="F1709" s="641"/>
      <c r="G1709" s="641"/>
      <c r="H1709" s="641"/>
      <c r="I1709" s="641"/>
      <c r="J1709" s="641"/>
      <c r="K1709" s="641"/>
      <c r="L1709" s="641"/>
      <c r="M1709" s="641"/>
      <c r="N1709" s="642"/>
    </row>
    <row r="1710" spans="1:37" ht="15">
      <c r="A1710" s="164" t="s">
        <v>351</v>
      </c>
      <c r="B1710" s="450">
        <v>5</v>
      </c>
      <c r="C1710" s="165"/>
      <c r="D1710" s="662" t="s">
        <v>272</v>
      </c>
      <c r="E1710" s="663"/>
      <c r="F1710" s="649"/>
      <c r="G1710" s="650"/>
      <c r="H1710" s="650"/>
      <c r="I1710" s="650"/>
      <c r="J1710" s="650"/>
      <c r="K1710" s="650"/>
      <c r="L1710" s="650"/>
      <c r="M1710" s="650"/>
      <c r="N1710" s="651"/>
    </row>
    <row r="1711" spans="1:37" ht="15">
      <c r="A1711" s="163" t="s">
        <v>353</v>
      </c>
      <c r="B1711" s="451">
        <v>2007</v>
      </c>
      <c r="C1711" s="162"/>
      <c r="D1711" s="664"/>
      <c r="E1711" s="665"/>
      <c r="F1711" s="652"/>
      <c r="G1711" s="653"/>
      <c r="H1711" s="653"/>
      <c r="I1711" s="653"/>
      <c r="J1711" s="653"/>
      <c r="K1711" s="653"/>
      <c r="L1711" s="653"/>
      <c r="M1711" s="653"/>
      <c r="N1711" s="654"/>
    </row>
    <row r="1712" spans="1:37" ht="15.6" thickBot="1">
      <c r="A1712" s="171" t="s">
        <v>355</v>
      </c>
      <c r="B1712" s="172">
        <f>IF(B1710-((YEAR(I1))-B1711)&gt;0,(B1710-((YEAR(I1))-B1711)),0)</f>
        <v>2</v>
      </c>
      <c r="C1712" s="173"/>
      <c r="D1712" s="666"/>
      <c r="E1712" s="667"/>
      <c r="F1712" s="643"/>
      <c r="G1712" s="644"/>
      <c r="H1712" s="644"/>
      <c r="I1712" s="644"/>
      <c r="J1712" s="644"/>
      <c r="K1712" s="644"/>
      <c r="L1712" s="644"/>
      <c r="M1712" s="644"/>
      <c r="N1712" s="645"/>
      <c r="O1712" s="668"/>
      <c r="P1712" s="668"/>
      <c r="Q1712" s="668"/>
      <c r="R1712" s="668"/>
      <c r="S1712" s="668"/>
      <c r="T1712" s="668"/>
      <c r="U1712" s="668"/>
      <c r="V1712" s="668"/>
      <c r="W1712" s="668"/>
      <c r="X1712" s="668"/>
      <c r="Y1712" s="668"/>
      <c r="Z1712" s="668"/>
      <c r="AA1712" s="668"/>
      <c r="AB1712" s="668"/>
      <c r="AC1712" s="668"/>
      <c r="AD1712" s="668"/>
      <c r="AE1712" s="668"/>
      <c r="AF1712" s="668"/>
      <c r="AG1712" s="668"/>
      <c r="AH1712" s="668"/>
      <c r="AI1712" s="668"/>
      <c r="AJ1712" s="668"/>
    </row>
    <row r="1713" spans="1:37">
      <c r="A1713" s="646" t="s">
        <v>357</v>
      </c>
      <c r="B1713" s="647"/>
      <c r="C1713" s="647"/>
      <c r="D1713" s="636"/>
      <c r="E1713" s="636"/>
      <c r="F1713" s="636"/>
      <c r="G1713" s="636" t="s">
        <v>358</v>
      </c>
      <c r="H1713" s="636" t="s">
        <v>359</v>
      </c>
      <c r="I1713" s="636" t="s">
        <v>360</v>
      </c>
      <c r="J1713" s="636" t="s">
        <v>361</v>
      </c>
      <c r="K1713" s="636" t="s">
        <v>362</v>
      </c>
      <c r="L1713" s="636" t="s">
        <v>363</v>
      </c>
      <c r="M1713" s="636" t="s">
        <v>364</v>
      </c>
      <c r="N1713" s="638" t="s">
        <v>365</v>
      </c>
      <c r="O1713" s="669"/>
      <c r="P1713" s="485"/>
      <c r="Q1713" s="485"/>
      <c r="R1713" s="485"/>
      <c r="S1713" s="485"/>
      <c r="T1713" s="485"/>
      <c r="U1713" s="485"/>
      <c r="V1713" s="485"/>
      <c r="W1713" s="485"/>
      <c r="X1713" s="485"/>
      <c r="Y1713" s="485"/>
      <c r="Z1713" s="485"/>
      <c r="AA1713" s="485"/>
      <c r="AB1713" s="485"/>
      <c r="AC1713" s="485"/>
      <c r="AD1713" s="485"/>
      <c r="AE1713" s="485"/>
      <c r="AF1713" s="485"/>
      <c r="AG1713" s="485"/>
      <c r="AH1713" s="485"/>
      <c r="AI1713" s="485"/>
      <c r="AJ1713" s="669"/>
    </row>
    <row r="1714" spans="1:37">
      <c r="A1714" s="648"/>
      <c r="B1714" s="637"/>
      <c r="C1714" s="637"/>
      <c r="D1714" s="637"/>
      <c r="E1714" s="637"/>
      <c r="F1714" s="637"/>
      <c r="G1714" s="637"/>
      <c r="H1714" s="637"/>
      <c r="I1714" s="637"/>
      <c r="J1714" s="637"/>
      <c r="K1714" s="637"/>
      <c r="L1714" s="637"/>
      <c r="M1714" s="637"/>
      <c r="N1714" s="639"/>
      <c r="O1714" s="669"/>
      <c r="P1714" s="194"/>
      <c r="Q1714" s="194"/>
      <c r="R1714" s="194"/>
      <c r="S1714" s="194"/>
      <c r="T1714" s="194"/>
      <c r="U1714" s="194"/>
      <c r="V1714" s="194"/>
      <c r="W1714" s="194"/>
      <c r="X1714" s="194"/>
      <c r="Y1714" s="194"/>
      <c r="Z1714" s="194"/>
      <c r="AA1714" s="194"/>
      <c r="AB1714" s="194"/>
      <c r="AC1714" s="194"/>
      <c r="AD1714" s="194"/>
      <c r="AE1714" s="194"/>
      <c r="AF1714" s="194"/>
      <c r="AG1714" s="194"/>
      <c r="AH1714" s="194"/>
      <c r="AI1714" s="194"/>
      <c r="AJ1714" s="669"/>
    </row>
    <row r="1715" spans="1:37" hidden="1">
      <c r="A1715" s="623" t="str">
        <f>"Existing "&amp;A1709</f>
        <v>Existing NC-Other 3 (Specify)</v>
      </c>
      <c r="B1715" s="624"/>
      <c r="C1715" s="624"/>
      <c r="D1715" s="624"/>
      <c r="E1715" s="624"/>
      <c r="F1715" s="624"/>
      <c r="G1715" s="170"/>
      <c r="H1715" s="154"/>
      <c r="I1715" s="155">
        <v>0</v>
      </c>
      <c r="J1715" s="156">
        <f>G1715*I1715</f>
        <v>0</v>
      </c>
      <c r="K1715" s="625" t="s">
        <v>390</v>
      </c>
      <c r="L1715" s="626"/>
      <c r="M1715" s="659" t="str">
        <f>IF(OR(ISERROR(B1711+B1710*(1-(Controls!$B$28))),(B1711+B1710*(1-(Controls!$B$28)))=0),"",IF((B1711+B1710*(1-(Controls!$B$28)))&lt;=StartInput!$F$25,"Replace","Evaluate"))</f>
        <v>Evaluate</v>
      </c>
      <c r="N1715" s="631" t="s">
        <v>205</v>
      </c>
      <c r="O1715" s="183"/>
      <c r="P1715" s="183"/>
      <c r="Q1715" s="183"/>
      <c r="R1715" s="183"/>
      <c r="S1715" s="183"/>
      <c r="T1715" s="183"/>
      <c r="U1715" s="183"/>
      <c r="V1715" s="183"/>
      <c r="W1715" s="183"/>
      <c r="X1715" s="183"/>
      <c r="Y1715" s="183"/>
      <c r="Z1715" s="183"/>
      <c r="AA1715" s="183"/>
      <c r="AB1715" s="183"/>
      <c r="AC1715" s="183"/>
      <c r="AD1715" s="183"/>
      <c r="AE1715" s="183"/>
      <c r="AF1715" s="183"/>
      <c r="AG1715" s="183"/>
      <c r="AH1715" s="183"/>
      <c r="AI1715" s="183"/>
      <c r="AJ1715" s="183"/>
    </row>
    <row r="1716" spans="1:37">
      <c r="A1716" s="623" t="str">
        <f>"Standard "&amp;A1709</f>
        <v>Standard NC-Other 3 (Specify)</v>
      </c>
      <c r="B1716" s="624"/>
      <c r="C1716" s="624"/>
      <c r="D1716" s="624"/>
      <c r="E1716" s="624"/>
      <c r="F1716" s="624"/>
      <c r="G1716" s="452">
        <v>0</v>
      </c>
      <c r="H1716" s="459"/>
      <c r="I1716" s="454">
        <v>0</v>
      </c>
      <c r="J1716" s="156">
        <f>G1716*I1716</f>
        <v>0</v>
      </c>
      <c r="K1716" s="627"/>
      <c r="L1716" s="628"/>
      <c r="M1716" s="660"/>
      <c r="N1716" s="632"/>
      <c r="O1716" s="183"/>
      <c r="P1716" s="183"/>
      <c r="Q1716" s="183"/>
      <c r="R1716" s="183"/>
      <c r="S1716" s="183"/>
      <c r="T1716" s="183"/>
      <c r="U1716" s="183"/>
      <c r="V1716" s="183"/>
      <c r="W1716" s="183"/>
      <c r="X1716" s="183"/>
      <c r="Y1716" s="183"/>
      <c r="Z1716" s="183"/>
      <c r="AA1716" s="183"/>
      <c r="AB1716" s="183"/>
      <c r="AC1716" s="183"/>
      <c r="AD1716" s="183"/>
      <c r="AE1716" s="183"/>
      <c r="AF1716" s="183"/>
      <c r="AG1716" s="183"/>
      <c r="AH1716" s="183"/>
      <c r="AI1716" s="183"/>
      <c r="AJ1716" s="183"/>
    </row>
    <row r="1717" spans="1:37" ht="14.45" thickBot="1">
      <c r="A1717" s="634" t="str">
        <f>"Green Replacement "&amp;A1709</f>
        <v>Green Replacement NC-Other 3 (Specify)</v>
      </c>
      <c r="B1717" s="635"/>
      <c r="C1717" s="635"/>
      <c r="D1717" s="635"/>
      <c r="E1717" s="635"/>
      <c r="F1717" s="635"/>
      <c r="G1717" s="202">
        <f>G1716</f>
        <v>0</v>
      </c>
      <c r="H1717" s="204">
        <f>H1716</f>
        <v>0</v>
      </c>
      <c r="I1717" s="455">
        <v>0</v>
      </c>
      <c r="J1717" s="161">
        <f>G1717*I1717</f>
        <v>0</v>
      </c>
      <c r="K1717" s="629"/>
      <c r="L1717" s="630"/>
      <c r="M1717" s="661"/>
      <c r="N1717" s="633"/>
      <c r="O1717" s="183"/>
      <c r="P1717" s="183"/>
      <c r="Q1717" s="183"/>
      <c r="R1717" s="183"/>
      <c r="S1717" s="183"/>
      <c r="T1717" s="183"/>
      <c r="U1717" s="183"/>
      <c r="V1717" s="183"/>
      <c r="W1717" s="183"/>
      <c r="X1717" s="183"/>
      <c r="Y1717" s="183"/>
      <c r="Z1717" s="183"/>
      <c r="AA1717" s="183"/>
      <c r="AB1717" s="183"/>
      <c r="AC1717" s="183"/>
      <c r="AD1717" s="183"/>
      <c r="AE1717" s="183"/>
      <c r="AF1717" s="183"/>
      <c r="AG1717" s="183"/>
      <c r="AH1717" s="183"/>
      <c r="AI1717" s="183"/>
      <c r="AJ1717" s="183"/>
      <c r="AK1717" s="183"/>
    </row>
    <row r="1718" spans="1:37" ht="13.15" customHeight="1" thickBot="1"/>
    <row r="1719" spans="1:37" ht="14.45" thickBot="1">
      <c r="A1719" s="640" t="s">
        <v>582</v>
      </c>
      <c r="B1719" s="641"/>
      <c r="C1719" s="641"/>
      <c r="D1719" s="641"/>
      <c r="E1719" s="641"/>
      <c r="F1719" s="641"/>
      <c r="G1719" s="641"/>
      <c r="H1719" s="641"/>
      <c r="I1719" s="641"/>
      <c r="J1719" s="641"/>
      <c r="K1719" s="641"/>
      <c r="L1719" s="641"/>
      <c r="M1719" s="641"/>
      <c r="N1719" s="642"/>
    </row>
    <row r="1720" spans="1:37" ht="15">
      <c r="A1720" s="164" t="s">
        <v>351</v>
      </c>
      <c r="B1720" s="450">
        <v>6</v>
      </c>
      <c r="C1720" s="165"/>
      <c r="D1720" s="662" t="s">
        <v>272</v>
      </c>
      <c r="E1720" s="663"/>
      <c r="F1720" s="649"/>
      <c r="G1720" s="650"/>
      <c r="H1720" s="650"/>
      <c r="I1720" s="650"/>
      <c r="J1720" s="650"/>
      <c r="K1720" s="650"/>
      <c r="L1720" s="650"/>
      <c r="M1720" s="650"/>
      <c r="N1720" s="651"/>
    </row>
    <row r="1721" spans="1:37" ht="15">
      <c r="A1721" s="163" t="s">
        <v>353</v>
      </c>
      <c r="B1721" s="451">
        <v>2007</v>
      </c>
      <c r="C1721" s="162"/>
      <c r="D1721" s="664"/>
      <c r="E1721" s="665"/>
      <c r="F1721" s="652"/>
      <c r="G1721" s="653"/>
      <c r="H1721" s="653"/>
      <c r="I1721" s="653"/>
      <c r="J1721" s="653"/>
      <c r="K1721" s="653"/>
      <c r="L1721" s="653"/>
      <c r="M1721" s="653"/>
      <c r="N1721" s="654"/>
    </row>
    <row r="1722" spans="1:37" ht="15.6" thickBot="1">
      <c r="A1722" s="171" t="s">
        <v>355</v>
      </c>
      <c r="B1722" s="172">
        <f>IF(B1720-((YEAR(I1))-B1721)&gt;0,(B1720-((YEAR(I1))-B1721)),0)</f>
        <v>3</v>
      </c>
      <c r="C1722" s="173"/>
      <c r="D1722" s="666"/>
      <c r="E1722" s="667"/>
      <c r="F1722" s="643"/>
      <c r="G1722" s="644"/>
      <c r="H1722" s="644"/>
      <c r="I1722" s="644"/>
      <c r="J1722" s="644"/>
      <c r="K1722" s="644"/>
      <c r="L1722" s="644"/>
      <c r="M1722" s="644"/>
      <c r="N1722" s="645"/>
      <c r="O1722" s="668"/>
      <c r="P1722" s="668"/>
      <c r="Q1722" s="668"/>
      <c r="R1722" s="668"/>
      <c r="S1722" s="668"/>
      <c r="T1722" s="668"/>
      <c r="U1722" s="668"/>
      <c r="V1722" s="668"/>
      <c r="W1722" s="668"/>
      <c r="X1722" s="668"/>
      <c r="Y1722" s="668"/>
      <c r="Z1722" s="668"/>
      <c r="AA1722" s="668"/>
      <c r="AB1722" s="668"/>
      <c r="AC1722" s="668"/>
      <c r="AD1722" s="668"/>
      <c r="AE1722" s="668"/>
      <c r="AF1722" s="668"/>
      <c r="AG1722" s="668"/>
      <c r="AH1722" s="668"/>
      <c r="AI1722" s="668"/>
      <c r="AJ1722" s="668"/>
    </row>
    <row r="1723" spans="1:37">
      <c r="A1723" s="646" t="s">
        <v>357</v>
      </c>
      <c r="B1723" s="647"/>
      <c r="C1723" s="647"/>
      <c r="D1723" s="636"/>
      <c r="E1723" s="636"/>
      <c r="F1723" s="636"/>
      <c r="G1723" s="636" t="s">
        <v>358</v>
      </c>
      <c r="H1723" s="636" t="s">
        <v>359</v>
      </c>
      <c r="I1723" s="636" t="s">
        <v>360</v>
      </c>
      <c r="J1723" s="636" t="s">
        <v>361</v>
      </c>
      <c r="K1723" s="636" t="s">
        <v>362</v>
      </c>
      <c r="L1723" s="636" t="s">
        <v>363</v>
      </c>
      <c r="M1723" s="636" t="s">
        <v>364</v>
      </c>
      <c r="N1723" s="638" t="s">
        <v>365</v>
      </c>
      <c r="O1723" s="669"/>
      <c r="P1723" s="485"/>
      <c r="Q1723" s="485"/>
      <c r="R1723" s="485"/>
      <c r="S1723" s="485"/>
      <c r="T1723" s="485"/>
      <c r="U1723" s="485"/>
      <c r="V1723" s="485"/>
      <c r="W1723" s="485"/>
      <c r="X1723" s="485"/>
      <c r="Y1723" s="485"/>
      <c r="Z1723" s="485"/>
      <c r="AA1723" s="485"/>
      <c r="AB1723" s="485"/>
      <c r="AC1723" s="485"/>
      <c r="AD1723" s="485"/>
      <c r="AE1723" s="485"/>
      <c r="AF1723" s="485"/>
      <c r="AG1723" s="485"/>
      <c r="AH1723" s="485"/>
      <c r="AI1723" s="485"/>
      <c r="AJ1723" s="669"/>
    </row>
    <row r="1724" spans="1:37">
      <c r="A1724" s="648"/>
      <c r="B1724" s="637"/>
      <c r="C1724" s="637"/>
      <c r="D1724" s="637"/>
      <c r="E1724" s="637"/>
      <c r="F1724" s="637"/>
      <c r="G1724" s="637"/>
      <c r="H1724" s="637"/>
      <c r="I1724" s="637"/>
      <c r="J1724" s="637"/>
      <c r="K1724" s="637"/>
      <c r="L1724" s="637"/>
      <c r="M1724" s="637"/>
      <c r="N1724" s="639"/>
      <c r="O1724" s="669"/>
      <c r="P1724" s="194"/>
      <c r="Q1724" s="194"/>
      <c r="R1724" s="194"/>
      <c r="S1724" s="194"/>
      <c r="T1724" s="194"/>
      <c r="U1724" s="194"/>
      <c r="V1724" s="194"/>
      <c r="W1724" s="194"/>
      <c r="X1724" s="194"/>
      <c r="Y1724" s="194"/>
      <c r="Z1724" s="194"/>
      <c r="AA1724" s="194"/>
      <c r="AB1724" s="194"/>
      <c r="AC1724" s="194"/>
      <c r="AD1724" s="194"/>
      <c r="AE1724" s="194"/>
      <c r="AF1724" s="194"/>
      <c r="AG1724" s="194"/>
      <c r="AH1724" s="194"/>
      <c r="AI1724" s="194"/>
      <c r="AJ1724" s="669"/>
    </row>
    <row r="1725" spans="1:37" hidden="1">
      <c r="A1725" s="623" t="str">
        <f>"Existing "&amp;A1719</f>
        <v>Existing NC-Other 4 (Specify)</v>
      </c>
      <c r="B1725" s="624"/>
      <c r="C1725" s="624"/>
      <c r="D1725" s="624"/>
      <c r="E1725" s="624"/>
      <c r="F1725" s="624"/>
      <c r="G1725" s="170"/>
      <c r="H1725" s="154"/>
      <c r="I1725" s="155">
        <v>0</v>
      </c>
      <c r="J1725" s="156">
        <f>G1725*I1725</f>
        <v>0</v>
      </c>
      <c r="K1725" s="625" t="s">
        <v>390</v>
      </c>
      <c r="L1725" s="626"/>
      <c r="M1725" s="659" t="str">
        <f>IF(OR(ISERROR(B1721+B1720*(1-(Controls!$B$28))),(B1721+B1720*(1-(Controls!$B$28)))=0),"",IF((B1721+B1720*(1-(Controls!$B$28)))&lt;=StartInput!$F$25,"Replace","Evaluate"))</f>
        <v>Evaluate</v>
      </c>
      <c r="N1725" s="631" t="s">
        <v>205</v>
      </c>
      <c r="O1725" s="183"/>
      <c r="P1725" s="183"/>
      <c r="Q1725" s="183"/>
      <c r="R1725" s="183"/>
      <c r="S1725" s="183"/>
      <c r="T1725" s="183"/>
      <c r="U1725" s="183"/>
      <c r="V1725" s="183"/>
      <c r="W1725" s="183"/>
      <c r="X1725" s="183"/>
      <c r="Y1725" s="183"/>
      <c r="Z1725" s="183"/>
      <c r="AA1725" s="183"/>
      <c r="AB1725" s="183"/>
      <c r="AC1725" s="183"/>
      <c r="AD1725" s="183"/>
      <c r="AE1725" s="183"/>
      <c r="AF1725" s="183"/>
      <c r="AG1725" s="183"/>
      <c r="AH1725" s="183"/>
      <c r="AI1725" s="183"/>
      <c r="AJ1725" s="183"/>
    </row>
    <row r="1726" spans="1:37">
      <c r="A1726" s="623" t="str">
        <f>"Standard "&amp;A1719</f>
        <v>Standard NC-Other 4 (Specify)</v>
      </c>
      <c r="B1726" s="624"/>
      <c r="C1726" s="624"/>
      <c r="D1726" s="624"/>
      <c r="E1726" s="624"/>
      <c r="F1726" s="624"/>
      <c r="G1726" s="452">
        <v>0</v>
      </c>
      <c r="H1726" s="459"/>
      <c r="I1726" s="454">
        <v>0</v>
      </c>
      <c r="J1726" s="156">
        <f>G1726*I1726</f>
        <v>0</v>
      </c>
      <c r="K1726" s="627"/>
      <c r="L1726" s="628"/>
      <c r="M1726" s="660"/>
      <c r="N1726" s="632"/>
      <c r="O1726" s="183"/>
      <c r="P1726" s="183"/>
      <c r="Q1726" s="183"/>
      <c r="R1726" s="183"/>
      <c r="S1726" s="183"/>
      <c r="T1726" s="183"/>
      <c r="U1726" s="183"/>
      <c r="V1726" s="183"/>
      <c r="W1726" s="183"/>
      <c r="X1726" s="183"/>
      <c r="Y1726" s="183"/>
      <c r="Z1726" s="183"/>
      <c r="AA1726" s="183"/>
      <c r="AB1726" s="183"/>
      <c r="AC1726" s="183"/>
      <c r="AD1726" s="183"/>
      <c r="AE1726" s="183"/>
      <c r="AF1726" s="183"/>
      <c r="AG1726" s="183"/>
      <c r="AH1726" s="183"/>
      <c r="AI1726" s="183"/>
      <c r="AJ1726" s="183"/>
    </row>
    <row r="1727" spans="1:37" ht="14.45" thickBot="1">
      <c r="A1727" s="634" t="str">
        <f>"Green Replacement "&amp;A1719</f>
        <v>Green Replacement NC-Other 4 (Specify)</v>
      </c>
      <c r="B1727" s="635"/>
      <c r="C1727" s="635"/>
      <c r="D1727" s="635"/>
      <c r="E1727" s="635"/>
      <c r="F1727" s="635"/>
      <c r="G1727" s="202">
        <f>G1726</f>
        <v>0</v>
      </c>
      <c r="H1727" s="204">
        <f>H1726</f>
        <v>0</v>
      </c>
      <c r="I1727" s="455">
        <v>0</v>
      </c>
      <c r="J1727" s="161">
        <f>G1727*I1727</f>
        <v>0</v>
      </c>
      <c r="K1727" s="629"/>
      <c r="L1727" s="630"/>
      <c r="M1727" s="661"/>
      <c r="N1727" s="633"/>
      <c r="O1727" s="183"/>
      <c r="P1727" s="183"/>
      <c r="Q1727" s="183"/>
      <c r="R1727" s="183"/>
      <c r="S1727" s="183"/>
      <c r="T1727" s="183"/>
      <c r="U1727" s="183"/>
      <c r="V1727" s="183"/>
      <c r="W1727" s="183"/>
      <c r="X1727" s="183"/>
      <c r="Y1727" s="183"/>
      <c r="Z1727" s="183"/>
      <c r="AA1727" s="183"/>
      <c r="AB1727" s="183"/>
      <c r="AC1727" s="183"/>
      <c r="AD1727" s="183"/>
      <c r="AE1727" s="183"/>
      <c r="AF1727" s="183"/>
      <c r="AG1727" s="183"/>
      <c r="AH1727" s="183"/>
      <c r="AI1727" s="183"/>
      <c r="AJ1727" s="183"/>
      <c r="AK1727" s="183"/>
    </row>
    <row r="1728" spans="1:37" ht="13.15" customHeight="1" thickBot="1"/>
    <row r="1729" spans="1:37" ht="14.45" thickBot="1">
      <c r="A1729" s="640" t="s">
        <v>583</v>
      </c>
      <c r="B1729" s="641"/>
      <c r="C1729" s="641"/>
      <c r="D1729" s="641"/>
      <c r="E1729" s="641"/>
      <c r="F1729" s="641"/>
      <c r="G1729" s="641"/>
      <c r="H1729" s="641"/>
      <c r="I1729" s="641"/>
      <c r="J1729" s="641"/>
      <c r="K1729" s="641"/>
      <c r="L1729" s="641"/>
      <c r="M1729" s="641"/>
      <c r="N1729" s="642"/>
    </row>
    <row r="1730" spans="1:37" ht="15">
      <c r="A1730" s="164" t="s">
        <v>351</v>
      </c>
      <c r="B1730" s="450">
        <v>7</v>
      </c>
      <c r="C1730" s="165"/>
      <c r="D1730" s="662" t="s">
        <v>272</v>
      </c>
      <c r="E1730" s="663"/>
      <c r="F1730" s="649"/>
      <c r="G1730" s="650"/>
      <c r="H1730" s="650"/>
      <c r="I1730" s="650"/>
      <c r="J1730" s="650"/>
      <c r="K1730" s="650"/>
      <c r="L1730" s="650"/>
      <c r="M1730" s="650"/>
      <c r="N1730" s="651"/>
    </row>
    <row r="1731" spans="1:37" ht="15">
      <c r="A1731" s="163" t="s">
        <v>353</v>
      </c>
      <c r="B1731" s="451">
        <v>2007</v>
      </c>
      <c r="C1731" s="162"/>
      <c r="D1731" s="664"/>
      <c r="E1731" s="665"/>
      <c r="F1731" s="652"/>
      <c r="G1731" s="653"/>
      <c r="H1731" s="653"/>
      <c r="I1731" s="653"/>
      <c r="J1731" s="653"/>
      <c r="K1731" s="653"/>
      <c r="L1731" s="653"/>
      <c r="M1731" s="653"/>
      <c r="N1731" s="654"/>
    </row>
    <row r="1732" spans="1:37" ht="15.6" thickBot="1">
      <c r="A1732" s="171" t="s">
        <v>355</v>
      </c>
      <c r="B1732" s="172">
        <f>IF(B1730-((YEAR(I1))-B1731)&gt;0,(B1730-((YEAR(I1))-B1731)),0)</f>
        <v>4</v>
      </c>
      <c r="C1732" s="173"/>
      <c r="D1732" s="666"/>
      <c r="E1732" s="667"/>
      <c r="F1732" s="643"/>
      <c r="G1732" s="644"/>
      <c r="H1732" s="644"/>
      <c r="I1732" s="644"/>
      <c r="J1732" s="644"/>
      <c r="K1732" s="644"/>
      <c r="L1732" s="644"/>
      <c r="M1732" s="644"/>
      <c r="N1732" s="645"/>
      <c r="O1732" s="668"/>
      <c r="P1732" s="668"/>
      <c r="Q1732" s="668"/>
      <c r="R1732" s="668"/>
      <c r="S1732" s="668"/>
      <c r="T1732" s="668"/>
      <c r="U1732" s="668"/>
      <c r="V1732" s="668"/>
      <c r="W1732" s="668"/>
      <c r="X1732" s="668"/>
      <c r="Y1732" s="668"/>
      <c r="Z1732" s="668"/>
      <c r="AA1732" s="668"/>
      <c r="AB1732" s="668"/>
      <c r="AC1732" s="668"/>
      <c r="AD1732" s="668"/>
      <c r="AE1732" s="668"/>
      <c r="AF1732" s="668"/>
      <c r="AG1732" s="668"/>
      <c r="AH1732" s="668"/>
      <c r="AI1732" s="668"/>
      <c r="AJ1732" s="668"/>
    </row>
    <row r="1733" spans="1:37">
      <c r="A1733" s="646" t="s">
        <v>357</v>
      </c>
      <c r="B1733" s="647"/>
      <c r="C1733" s="647"/>
      <c r="D1733" s="636"/>
      <c r="E1733" s="636"/>
      <c r="F1733" s="636"/>
      <c r="G1733" s="636" t="s">
        <v>358</v>
      </c>
      <c r="H1733" s="636" t="s">
        <v>359</v>
      </c>
      <c r="I1733" s="636" t="s">
        <v>360</v>
      </c>
      <c r="J1733" s="636" t="s">
        <v>361</v>
      </c>
      <c r="K1733" s="636" t="s">
        <v>362</v>
      </c>
      <c r="L1733" s="636" t="s">
        <v>363</v>
      </c>
      <c r="M1733" s="636" t="s">
        <v>364</v>
      </c>
      <c r="N1733" s="638" t="s">
        <v>365</v>
      </c>
      <c r="O1733" s="669"/>
      <c r="P1733" s="485"/>
      <c r="Q1733" s="485"/>
      <c r="R1733" s="485"/>
      <c r="S1733" s="485"/>
      <c r="T1733" s="485"/>
      <c r="U1733" s="485"/>
      <c r="V1733" s="485"/>
      <c r="W1733" s="485"/>
      <c r="X1733" s="485"/>
      <c r="Y1733" s="485"/>
      <c r="Z1733" s="485"/>
      <c r="AA1733" s="485"/>
      <c r="AB1733" s="485"/>
      <c r="AC1733" s="485"/>
      <c r="AD1733" s="485"/>
      <c r="AE1733" s="485"/>
      <c r="AF1733" s="485"/>
      <c r="AG1733" s="485"/>
      <c r="AH1733" s="485"/>
      <c r="AI1733" s="485"/>
      <c r="AJ1733" s="669"/>
    </row>
    <row r="1734" spans="1:37">
      <c r="A1734" s="648"/>
      <c r="B1734" s="637"/>
      <c r="C1734" s="637"/>
      <c r="D1734" s="637"/>
      <c r="E1734" s="637"/>
      <c r="F1734" s="637"/>
      <c r="G1734" s="637"/>
      <c r="H1734" s="637"/>
      <c r="I1734" s="637"/>
      <c r="J1734" s="637"/>
      <c r="K1734" s="637"/>
      <c r="L1734" s="637"/>
      <c r="M1734" s="637"/>
      <c r="N1734" s="639"/>
      <c r="O1734" s="669"/>
      <c r="P1734" s="194"/>
      <c r="Q1734" s="194"/>
      <c r="R1734" s="194"/>
      <c r="S1734" s="194"/>
      <c r="T1734" s="194"/>
      <c r="U1734" s="194"/>
      <c r="V1734" s="194"/>
      <c r="W1734" s="194"/>
      <c r="X1734" s="194"/>
      <c r="Y1734" s="194"/>
      <c r="Z1734" s="194"/>
      <c r="AA1734" s="194"/>
      <c r="AB1734" s="194"/>
      <c r="AC1734" s="194"/>
      <c r="AD1734" s="194"/>
      <c r="AE1734" s="194"/>
      <c r="AF1734" s="194"/>
      <c r="AG1734" s="194"/>
      <c r="AH1734" s="194"/>
      <c r="AI1734" s="194"/>
      <c r="AJ1734" s="669"/>
    </row>
    <row r="1735" spans="1:37" hidden="1">
      <c r="A1735" s="623" t="str">
        <f>"Existing "&amp;A1729</f>
        <v>Existing NC-Other 5(Specify)</v>
      </c>
      <c r="B1735" s="624"/>
      <c r="C1735" s="624"/>
      <c r="D1735" s="624"/>
      <c r="E1735" s="624"/>
      <c r="F1735" s="624"/>
      <c r="G1735" s="170"/>
      <c r="H1735" s="154"/>
      <c r="I1735" s="155">
        <v>0</v>
      </c>
      <c r="J1735" s="156">
        <f>G1735*I1735</f>
        <v>0</v>
      </c>
      <c r="K1735" s="625" t="s">
        <v>390</v>
      </c>
      <c r="L1735" s="626"/>
      <c r="M1735" s="659" t="str">
        <f>IF(OR(ISERROR(B1731+B1730*(1-(Controls!$B$28))),(B1731+B1730*(1-(Controls!$B$28)))=0),"",IF((B1731+B1730*(1-(Controls!$B$28)))&lt;=StartInput!$F$25,"Replace","Evaluate"))</f>
        <v>Evaluate</v>
      </c>
      <c r="N1735" s="631" t="s">
        <v>205</v>
      </c>
      <c r="O1735" s="183"/>
      <c r="P1735" s="183"/>
      <c r="Q1735" s="183"/>
      <c r="R1735" s="183"/>
      <c r="S1735" s="183"/>
      <c r="T1735" s="183"/>
      <c r="U1735" s="183"/>
      <c r="V1735" s="183"/>
      <c r="W1735" s="183"/>
      <c r="X1735" s="183"/>
      <c r="Y1735" s="183"/>
      <c r="Z1735" s="183"/>
      <c r="AA1735" s="183"/>
      <c r="AB1735" s="183"/>
      <c r="AC1735" s="183"/>
      <c r="AD1735" s="183"/>
      <c r="AE1735" s="183"/>
      <c r="AF1735" s="183"/>
      <c r="AG1735" s="183"/>
      <c r="AH1735" s="183"/>
      <c r="AI1735" s="183"/>
      <c r="AJ1735" s="183"/>
    </row>
    <row r="1736" spans="1:37">
      <c r="A1736" s="623" t="str">
        <f>"Standard "&amp;A1729</f>
        <v>Standard NC-Other 5(Specify)</v>
      </c>
      <c r="B1736" s="624"/>
      <c r="C1736" s="624"/>
      <c r="D1736" s="624"/>
      <c r="E1736" s="624"/>
      <c r="F1736" s="624"/>
      <c r="G1736" s="452">
        <v>0</v>
      </c>
      <c r="H1736" s="459"/>
      <c r="I1736" s="454">
        <v>0</v>
      </c>
      <c r="J1736" s="156">
        <f>G1736*I1736</f>
        <v>0</v>
      </c>
      <c r="K1736" s="627"/>
      <c r="L1736" s="628"/>
      <c r="M1736" s="660"/>
      <c r="N1736" s="632"/>
      <c r="O1736" s="183"/>
      <c r="P1736" s="183"/>
      <c r="Q1736" s="183"/>
      <c r="R1736" s="183"/>
      <c r="S1736" s="183"/>
      <c r="T1736" s="183"/>
      <c r="U1736" s="183"/>
      <c r="V1736" s="183"/>
      <c r="W1736" s="183"/>
      <c r="X1736" s="183"/>
      <c r="Y1736" s="183"/>
      <c r="Z1736" s="183"/>
      <c r="AA1736" s="183"/>
      <c r="AB1736" s="183"/>
      <c r="AC1736" s="183"/>
      <c r="AD1736" s="183"/>
      <c r="AE1736" s="183"/>
      <c r="AF1736" s="183"/>
      <c r="AG1736" s="183"/>
      <c r="AH1736" s="183"/>
      <c r="AI1736" s="183"/>
      <c r="AJ1736" s="183"/>
    </row>
    <row r="1737" spans="1:37" ht="14.45" thickBot="1">
      <c r="A1737" s="634" t="str">
        <f>"Green Replacement "&amp;A1729</f>
        <v>Green Replacement NC-Other 5(Specify)</v>
      </c>
      <c r="B1737" s="635"/>
      <c r="C1737" s="635"/>
      <c r="D1737" s="635"/>
      <c r="E1737" s="635"/>
      <c r="F1737" s="635"/>
      <c r="G1737" s="202">
        <f>G1736</f>
        <v>0</v>
      </c>
      <c r="H1737" s="204">
        <f>H1736</f>
        <v>0</v>
      </c>
      <c r="I1737" s="455">
        <v>0</v>
      </c>
      <c r="J1737" s="161">
        <f>G1737*I1737</f>
        <v>0</v>
      </c>
      <c r="K1737" s="629"/>
      <c r="L1737" s="630"/>
      <c r="M1737" s="661"/>
      <c r="N1737" s="633"/>
      <c r="O1737" s="183"/>
      <c r="P1737" s="183"/>
      <c r="Q1737" s="183"/>
      <c r="R1737" s="183"/>
      <c r="S1737" s="183"/>
      <c r="T1737" s="183"/>
      <c r="U1737" s="183"/>
      <c r="V1737" s="183"/>
      <c r="W1737" s="183"/>
      <c r="X1737" s="183"/>
      <c r="Y1737" s="183"/>
      <c r="Z1737" s="183"/>
      <c r="AA1737" s="183"/>
      <c r="AB1737" s="183"/>
      <c r="AC1737" s="183"/>
      <c r="AD1737" s="183"/>
      <c r="AE1737" s="183"/>
      <c r="AF1737" s="183"/>
      <c r="AG1737" s="183"/>
      <c r="AH1737" s="183"/>
      <c r="AI1737" s="183"/>
      <c r="AJ1737" s="183"/>
      <c r="AK1737" s="183"/>
    </row>
    <row r="1738" spans="1:37" ht="13.15" customHeight="1" thickBot="1"/>
    <row r="1739" spans="1:37" ht="14.45" thickBot="1">
      <c r="A1739" s="640" t="s">
        <v>584</v>
      </c>
      <c r="B1739" s="641"/>
      <c r="C1739" s="641"/>
      <c r="D1739" s="641"/>
      <c r="E1739" s="641"/>
      <c r="F1739" s="641"/>
      <c r="G1739" s="641"/>
      <c r="H1739" s="641"/>
      <c r="I1739" s="641"/>
      <c r="J1739" s="641"/>
      <c r="K1739" s="641"/>
      <c r="L1739" s="641"/>
      <c r="M1739" s="641"/>
      <c r="N1739" s="642"/>
    </row>
    <row r="1740" spans="1:37" ht="15">
      <c r="A1740" s="164" t="s">
        <v>351</v>
      </c>
      <c r="B1740" s="450">
        <v>8</v>
      </c>
      <c r="C1740" s="165"/>
      <c r="D1740" s="662" t="s">
        <v>272</v>
      </c>
      <c r="E1740" s="663"/>
      <c r="F1740" s="649"/>
      <c r="G1740" s="650"/>
      <c r="H1740" s="650"/>
      <c r="I1740" s="650"/>
      <c r="J1740" s="650"/>
      <c r="K1740" s="650"/>
      <c r="L1740" s="650"/>
      <c r="M1740" s="650"/>
      <c r="N1740" s="651"/>
    </row>
    <row r="1741" spans="1:37" ht="15">
      <c r="A1741" s="163" t="s">
        <v>353</v>
      </c>
      <c r="B1741" s="451">
        <v>2007</v>
      </c>
      <c r="C1741" s="162"/>
      <c r="D1741" s="664"/>
      <c r="E1741" s="665"/>
      <c r="F1741" s="652"/>
      <c r="G1741" s="653"/>
      <c r="H1741" s="653"/>
      <c r="I1741" s="653"/>
      <c r="J1741" s="653"/>
      <c r="K1741" s="653"/>
      <c r="L1741" s="653"/>
      <c r="M1741" s="653"/>
      <c r="N1741" s="654"/>
    </row>
    <row r="1742" spans="1:37" ht="15.6" thickBot="1">
      <c r="A1742" s="171" t="s">
        <v>355</v>
      </c>
      <c r="B1742" s="172">
        <f>IF(B1740-((YEAR(I1))-B1741)&gt;0,(B1740-((YEAR(I1))-B1741)),0)</f>
        <v>5</v>
      </c>
      <c r="C1742" s="173"/>
      <c r="D1742" s="666"/>
      <c r="E1742" s="667"/>
      <c r="F1742" s="643"/>
      <c r="G1742" s="644"/>
      <c r="H1742" s="644"/>
      <c r="I1742" s="644"/>
      <c r="J1742" s="644"/>
      <c r="K1742" s="644"/>
      <c r="L1742" s="644"/>
      <c r="M1742" s="644"/>
      <c r="N1742" s="645"/>
      <c r="O1742" s="668"/>
      <c r="P1742" s="668"/>
      <c r="Q1742" s="668"/>
      <c r="R1742" s="668"/>
      <c r="S1742" s="668"/>
      <c r="T1742" s="668"/>
      <c r="U1742" s="668"/>
      <c r="V1742" s="668"/>
      <c r="W1742" s="668"/>
      <c r="X1742" s="668"/>
      <c r="Y1742" s="668"/>
      <c r="Z1742" s="668"/>
      <c r="AA1742" s="668"/>
      <c r="AB1742" s="668"/>
      <c r="AC1742" s="668"/>
      <c r="AD1742" s="668"/>
      <c r="AE1742" s="668"/>
      <c r="AF1742" s="668"/>
      <c r="AG1742" s="668"/>
      <c r="AH1742" s="668"/>
      <c r="AI1742" s="668"/>
      <c r="AJ1742" s="668"/>
    </row>
    <row r="1743" spans="1:37">
      <c r="A1743" s="646" t="s">
        <v>357</v>
      </c>
      <c r="B1743" s="647"/>
      <c r="C1743" s="647"/>
      <c r="D1743" s="636"/>
      <c r="E1743" s="636"/>
      <c r="F1743" s="636"/>
      <c r="G1743" s="636" t="s">
        <v>358</v>
      </c>
      <c r="H1743" s="636" t="s">
        <v>359</v>
      </c>
      <c r="I1743" s="636" t="s">
        <v>360</v>
      </c>
      <c r="J1743" s="636" t="s">
        <v>361</v>
      </c>
      <c r="K1743" s="636" t="s">
        <v>362</v>
      </c>
      <c r="L1743" s="636" t="s">
        <v>363</v>
      </c>
      <c r="M1743" s="636" t="s">
        <v>364</v>
      </c>
      <c r="N1743" s="638" t="s">
        <v>365</v>
      </c>
      <c r="O1743" s="669"/>
      <c r="P1743" s="485"/>
      <c r="Q1743" s="485"/>
      <c r="R1743" s="485"/>
      <c r="S1743" s="485"/>
      <c r="T1743" s="485"/>
      <c r="U1743" s="485"/>
      <c r="V1743" s="485"/>
      <c r="W1743" s="485"/>
      <c r="X1743" s="485"/>
      <c r="Y1743" s="485"/>
      <c r="Z1743" s="485"/>
      <c r="AA1743" s="485"/>
      <c r="AB1743" s="485"/>
      <c r="AC1743" s="485"/>
      <c r="AD1743" s="485"/>
      <c r="AE1743" s="485"/>
      <c r="AF1743" s="485"/>
      <c r="AG1743" s="485"/>
      <c r="AH1743" s="485"/>
      <c r="AI1743" s="485"/>
      <c r="AJ1743" s="669"/>
    </row>
    <row r="1744" spans="1:37">
      <c r="A1744" s="648"/>
      <c r="B1744" s="637"/>
      <c r="C1744" s="637"/>
      <c r="D1744" s="637"/>
      <c r="E1744" s="637"/>
      <c r="F1744" s="637"/>
      <c r="G1744" s="637"/>
      <c r="H1744" s="637"/>
      <c r="I1744" s="637"/>
      <c r="J1744" s="637"/>
      <c r="K1744" s="637"/>
      <c r="L1744" s="637"/>
      <c r="M1744" s="637"/>
      <c r="N1744" s="639"/>
      <c r="O1744" s="669"/>
      <c r="P1744" s="194"/>
      <c r="Q1744" s="194"/>
      <c r="R1744" s="194"/>
      <c r="S1744" s="194"/>
      <c r="T1744" s="194"/>
      <c r="U1744" s="194"/>
      <c r="V1744" s="194"/>
      <c r="W1744" s="194"/>
      <c r="X1744" s="194"/>
      <c r="Y1744" s="194"/>
      <c r="Z1744" s="194"/>
      <c r="AA1744" s="194"/>
      <c r="AB1744" s="194"/>
      <c r="AC1744" s="194"/>
      <c r="AD1744" s="194"/>
      <c r="AE1744" s="194"/>
      <c r="AF1744" s="194"/>
      <c r="AG1744" s="194"/>
      <c r="AH1744" s="194"/>
      <c r="AI1744" s="194"/>
      <c r="AJ1744" s="669"/>
    </row>
    <row r="1745" spans="1:37" hidden="1">
      <c r="A1745" s="623" t="str">
        <f>"Existing "&amp;A1739</f>
        <v>Existing NC-Other 6 (Specify)</v>
      </c>
      <c r="B1745" s="624"/>
      <c r="C1745" s="624"/>
      <c r="D1745" s="624"/>
      <c r="E1745" s="624"/>
      <c r="F1745" s="624"/>
      <c r="G1745" s="170"/>
      <c r="H1745" s="154"/>
      <c r="I1745" s="155">
        <v>0</v>
      </c>
      <c r="J1745" s="156">
        <f>G1745*I1745</f>
        <v>0</v>
      </c>
      <c r="K1745" s="625" t="s">
        <v>390</v>
      </c>
      <c r="L1745" s="626"/>
      <c r="M1745" s="659" t="str">
        <f>IF(OR(ISERROR(B1741+B1740*(1-(Controls!$B$28))),(B1741+B1740*(1-(Controls!$B$28)))=0),"",IF((B1741+B1740*(1-(Controls!$B$28)))&lt;=StartInput!$F$25,"Replace","Evaluate"))</f>
        <v>Evaluate</v>
      </c>
      <c r="N1745" s="631" t="s">
        <v>205</v>
      </c>
      <c r="O1745" s="183"/>
      <c r="P1745" s="183"/>
      <c r="Q1745" s="183"/>
      <c r="R1745" s="183"/>
      <c r="S1745" s="183"/>
      <c r="T1745" s="183"/>
      <c r="U1745" s="183"/>
      <c r="V1745" s="183"/>
      <c r="W1745" s="183"/>
      <c r="X1745" s="183"/>
      <c r="Y1745" s="183"/>
      <c r="Z1745" s="183"/>
      <c r="AA1745" s="183"/>
      <c r="AB1745" s="183"/>
      <c r="AC1745" s="183"/>
      <c r="AD1745" s="183"/>
      <c r="AE1745" s="183"/>
      <c r="AF1745" s="183"/>
      <c r="AG1745" s="183"/>
      <c r="AH1745" s="183"/>
      <c r="AI1745" s="183"/>
      <c r="AJ1745" s="183"/>
    </row>
    <row r="1746" spans="1:37">
      <c r="A1746" s="623" t="str">
        <f>"Standard "&amp;A1739</f>
        <v>Standard NC-Other 6 (Specify)</v>
      </c>
      <c r="B1746" s="624"/>
      <c r="C1746" s="624"/>
      <c r="D1746" s="624"/>
      <c r="E1746" s="624"/>
      <c r="F1746" s="624"/>
      <c r="G1746" s="452">
        <v>0</v>
      </c>
      <c r="H1746" s="459"/>
      <c r="I1746" s="454">
        <v>0</v>
      </c>
      <c r="J1746" s="156">
        <f>G1746*I1746</f>
        <v>0</v>
      </c>
      <c r="K1746" s="627"/>
      <c r="L1746" s="628"/>
      <c r="M1746" s="660"/>
      <c r="N1746" s="632"/>
      <c r="O1746" s="183"/>
      <c r="P1746" s="183"/>
      <c r="Q1746" s="183"/>
      <c r="R1746" s="183"/>
      <c r="S1746" s="183"/>
      <c r="T1746" s="183"/>
      <c r="U1746" s="183"/>
      <c r="V1746" s="183"/>
      <c r="W1746" s="183"/>
      <c r="X1746" s="183"/>
      <c r="Y1746" s="183"/>
      <c r="Z1746" s="183"/>
      <c r="AA1746" s="183"/>
      <c r="AB1746" s="183"/>
      <c r="AC1746" s="183"/>
      <c r="AD1746" s="183"/>
      <c r="AE1746" s="183"/>
      <c r="AF1746" s="183"/>
      <c r="AG1746" s="183"/>
      <c r="AH1746" s="183"/>
      <c r="AI1746" s="183"/>
      <c r="AJ1746" s="183"/>
    </row>
    <row r="1747" spans="1:37" ht="14.45" thickBot="1">
      <c r="A1747" s="634" t="str">
        <f>"Green Replacement "&amp;A1739</f>
        <v>Green Replacement NC-Other 6 (Specify)</v>
      </c>
      <c r="B1747" s="635"/>
      <c r="C1747" s="635"/>
      <c r="D1747" s="635"/>
      <c r="E1747" s="635"/>
      <c r="F1747" s="635"/>
      <c r="G1747" s="202">
        <f>G1746</f>
        <v>0</v>
      </c>
      <c r="H1747" s="204">
        <f>H1746</f>
        <v>0</v>
      </c>
      <c r="I1747" s="455">
        <v>0</v>
      </c>
      <c r="J1747" s="161">
        <f>G1747*I1747</f>
        <v>0</v>
      </c>
      <c r="K1747" s="629"/>
      <c r="L1747" s="630"/>
      <c r="M1747" s="661"/>
      <c r="N1747" s="633"/>
      <c r="O1747" s="183"/>
      <c r="P1747" s="183"/>
      <c r="Q1747" s="183"/>
      <c r="R1747" s="183"/>
      <c r="S1747" s="183"/>
      <c r="T1747" s="183"/>
      <c r="U1747" s="183"/>
      <c r="V1747" s="183"/>
      <c r="W1747" s="183"/>
      <c r="X1747" s="183"/>
      <c r="Y1747" s="183"/>
      <c r="Z1747" s="183"/>
      <c r="AA1747" s="183"/>
      <c r="AB1747" s="183"/>
      <c r="AC1747" s="183"/>
      <c r="AD1747" s="183"/>
      <c r="AE1747" s="183"/>
      <c r="AF1747" s="183"/>
      <c r="AG1747" s="183"/>
      <c r="AH1747" s="183"/>
      <c r="AI1747" s="183"/>
      <c r="AJ1747" s="183"/>
      <c r="AK1747" s="183"/>
    </row>
    <row r="1748" spans="1:37" ht="13.15" customHeight="1" thickBot="1"/>
    <row r="1749" spans="1:37" ht="14.45" thickBot="1">
      <c r="A1749" s="640" t="s">
        <v>585</v>
      </c>
      <c r="B1749" s="641"/>
      <c r="C1749" s="641"/>
      <c r="D1749" s="641"/>
      <c r="E1749" s="641"/>
      <c r="F1749" s="641"/>
      <c r="G1749" s="641"/>
      <c r="H1749" s="641"/>
      <c r="I1749" s="641"/>
      <c r="J1749" s="641"/>
      <c r="K1749" s="641"/>
      <c r="L1749" s="641"/>
      <c r="M1749" s="641"/>
      <c r="N1749" s="642"/>
    </row>
    <row r="1750" spans="1:37" ht="15">
      <c r="A1750" s="164" t="s">
        <v>351</v>
      </c>
      <c r="B1750" s="450">
        <v>9</v>
      </c>
      <c r="C1750" s="165"/>
      <c r="D1750" s="662" t="s">
        <v>272</v>
      </c>
      <c r="E1750" s="663"/>
      <c r="F1750" s="649"/>
      <c r="G1750" s="650"/>
      <c r="H1750" s="650"/>
      <c r="I1750" s="650"/>
      <c r="J1750" s="650"/>
      <c r="K1750" s="650"/>
      <c r="L1750" s="650"/>
      <c r="M1750" s="650"/>
      <c r="N1750" s="651"/>
    </row>
    <row r="1751" spans="1:37" ht="15">
      <c r="A1751" s="163" t="s">
        <v>353</v>
      </c>
      <c r="B1751" s="451">
        <v>2007</v>
      </c>
      <c r="C1751" s="162"/>
      <c r="D1751" s="664"/>
      <c r="E1751" s="665"/>
      <c r="F1751" s="652"/>
      <c r="G1751" s="653"/>
      <c r="H1751" s="653"/>
      <c r="I1751" s="653"/>
      <c r="J1751" s="653"/>
      <c r="K1751" s="653"/>
      <c r="L1751" s="653"/>
      <c r="M1751" s="653"/>
      <c r="N1751" s="654"/>
    </row>
    <row r="1752" spans="1:37" ht="15.6" thickBot="1">
      <c r="A1752" s="171" t="s">
        <v>355</v>
      </c>
      <c r="B1752" s="172">
        <f>IF(B1750-((YEAR(I1))-B1751)&gt;0,(B1750-((YEAR(I1))-B1751)),0)</f>
        <v>6</v>
      </c>
      <c r="C1752" s="173"/>
      <c r="D1752" s="666"/>
      <c r="E1752" s="667"/>
      <c r="F1752" s="643"/>
      <c r="G1752" s="644"/>
      <c r="H1752" s="644"/>
      <c r="I1752" s="644"/>
      <c r="J1752" s="644"/>
      <c r="K1752" s="644"/>
      <c r="L1752" s="644"/>
      <c r="M1752" s="644"/>
      <c r="N1752" s="645"/>
      <c r="O1752" s="668"/>
      <c r="P1752" s="668"/>
      <c r="Q1752" s="668"/>
      <c r="R1752" s="668"/>
      <c r="S1752" s="668"/>
      <c r="T1752" s="668"/>
      <c r="U1752" s="668"/>
      <c r="V1752" s="668"/>
      <c r="W1752" s="668"/>
      <c r="X1752" s="668"/>
      <c r="Y1752" s="668"/>
      <c r="Z1752" s="668"/>
      <c r="AA1752" s="668"/>
      <c r="AB1752" s="668"/>
      <c r="AC1752" s="668"/>
      <c r="AD1752" s="668"/>
      <c r="AE1752" s="668"/>
      <c r="AF1752" s="668"/>
      <c r="AG1752" s="668"/>
      <c r="AH1752" s="668"/>
      <c r="AI1752" s="668"/>
      <c r="AJ1752" s="668"/>
    </row>
    <row r="1753" spans="1:37">
      <c r="A1753" s="646" t="s">
        <v>357</v>
      </c>
      <c r="B1753" s="647"/>
      <c r="C1753" s="647"/>
      <c r="D1753" s="636"/>
      <c r="E1753" s="636"/>
      <c r="F1753" s="636"/>
      <c r="G1753" s="636" t="s">
        <v>358</v>
      </c>
      <c r="H1753" s="636" t="s">
        <v>359</v>
      </c>
      <c r="I1753" s="636" t="s">
        <v>360</v>
      </c>
      <c r="J1753" s="636" t="s">
        <v>361</v>
      </c>
      <c r="K1753" s="636" t="s">
        <v>362</v>
      </c>
      <c r="L1753" s="636" t="s">
        <v>363</v>
      </c>
      <c r="M1753" s="636" t="s">
        <v>364</v>
      </c>
      <c r="N1753" s="638" t="s">
        <v>365</v>
      </c>
      <c r="O1753" s="669"/>
      <c r="P1753" s="485"/>
      <c r="Q1753" s="485"/>
      <c r="R1753" s="485"/>
      <c r="S1753" s="485"/>
      <c r="T1753" s="485"/>
      <c r="U1753" s="485"/>
      <c r="V1753" s="485"/>
      <c r="W1753" s="485"/>
      <c r="X1753" s="485"/>
      <c r="Y1753" s="485"/>
      <c r="Z1753" s="485"/>
      <c r="AA1753" s="485"/>
      <c r="AB1753" s="485"/>
      <c r="AC1753" s="485"/>
      <c r="AD1753" s="485"/>
      <c r="AE1753" s="485"/>
      <c r="AF1753" s="485"/>
      <c r="AG1753" s="485"/>
      <c r="AH1753" s="485"/>
      <c r="AI1753" s="485"/>
      <c r="AJ1753" s="669"/>
    </row>
    <row r="1754" spans="1:37">
      <c r="A1754" s="648"/>
      <c r="B1754" s="637"/>
      <c r="C1754" s="637"/>
      <c r="D1754" s="637"/>
      <c r="E1754" s="637"/>
      <c r="F1754" s="637"/>
      <c r="G1754" s="637"/>
      <c r="H1754" s="637"/>
      <c r="I1754" s="637"/>
      <c r="J1754" s="637"/>
      <c r="K1754" s="637"/>
      <c r="L1754" s="637"/>
      <c r="M1754" s="637"/>
      <c r="N1754" s="639"/>
      <c r="O1754" s="669"/>
      <c r="P1754" s="194"/>
      <c r="Q1754" s="194"/>
      <c r="R1754" s="194"/>
      <c r="S1754" s="194"/>
      <c r="T1754" s="194"/>
      <c r="U1754" s="194"/>
      <c r="V1754" s="194"/>
      <c r="W1754" s="194"/>
      <c r="X1754" s="194"/>
      <c r="Y1754" s="194"/>
      <c r="Z1754" s="194"/>
      <c r="AA1754" s="194"/>
      <c r="AB1754" s="194"/>
      <c r="AC1754" s="194"/>
      <c r="AD1754" s="194"/>
      <c r="AE1754" s="194"/>
      <c r="AF1754" s="194"/>
      <c r="AG1754" s="194"/>
      <c r="AH1754" s="194"/>
      <c r="AI1754" s="194"/>
      <c r="AJ1754" s="669"/>
    </row>
    <row r="1755" spans="1:37" hidden="1">
      <c r="A1755" s="623" t="str">
        <f>"Existing "&amp;A1749</f>
        <v>Existing NC-Other 7 (Specify)</v>
      </c>
      <c r="B1755" s="624"/>
      <c r="C1755" s="624"/>
      <c r="D1755" s="624"/>
      <c r="E1755" s="624"/>
      <c r="F1755" s="624"/>
      <c r="G1755" s="170"/>
      <c r="H1755" s="154"/>
      <c r="I1755" s="155">
        <v>0</v>
      </c>
      <c r="J1755" s="156">
        <f>G1755*I1755</f>
        <v>0</v>
      </c>
      <c r="K1755" s="625" t="s">
        <v>390</v>
      </c>
      <c r="L1755" s="626"/>
      <c r="M1755" s="659" t="str">
        <f>IF(OR(ISERROR(B1751+B1750*(1-(Controls!$B$28))),(B1751+B1750*(1-(Controls!$B$28)))=0),"",IF((B1751+B1750*(1-(Controls!$B$28)))&lt;=StartInput!$F$25,"Replace","Evaluate"))</f>
        <v>Evaluate</v>
      </c>
      <c r="N1755" s="631" t="s">
        <v>205</v>
      </c>
      <c r="O1755" s="183"/>
      <c r="P1755" s="183"/>
      <c r="Q1755" s="183"/>
      <c r="R1755" s="183"/>
      <c r="S1755" s="183"/>
      <c r="T1755" s="183"/>
      <c r="U1755" s="183"/>
      <c r="V1755" s="183"/>
      <c r="W1755" s="183"/>
      <c r="X1755" s="183"/>
      <c r="Y1755" s="183"/>
      <c r="Z1755" s="183"/>
      <c r="AA1755" s="183"/>
      <c r="AB1755" s="183"/>
      <c r="AC1755" s="183"/>
      <c r="AD1755" s="183"/>
      <c r="AE1755" s="183"/>
      <c r="AF1755" s="183"/>
      <c r="AG1755" s="183"/>
      <c r="AH1755" s="183"/>
      <c r="AI1755" s="183"/>
      <c r="AJ1755" s="183"/>
    </row>
    <row r="1756" spans="1:37">
      <c r="A1756" s="623" t="str">
        <f>"Standard "&amp;A1749</f>
        <v>Standard NC-Other 7 (Specify)</v>
      </c>
      <c r="B1756" s="624"/>
      <c r="C1756" s="624"/>
      <c r="D1756" s="624"/>
      <c r="E1756" s="624"/>
      <c r="F1756" s="624"/>
      <c r="G1756" s="452">
        <v>0</v>
      </c>
      <c r="H1756" s="459"/>
      <c r="I1756" s="454">
        <v>0</v>
      </c>
      <c r="J1756" s="156">
        <f>G1756*I1756</f>
        <v>0</v>
      </c>
      <c r="K1756" s="627"/>
      <c r="L1756" s="628"/>
      <c r="M1756" s="660"/>
      <c r="N1756" s="632"/>
      <c r="O1756" s="183"/>
      <c r="P1756" s="183"/>
      <c r="Q1756" s="183"/>
      <c r="R1756" s="183"/>
      <c r="S1756" s="183"/>
      <c r="T1756" s="183"/>
      <c r="U1756" s="183"/>
      <c r="V1756" s="183"/>
      <c r="W1756" s="183"/>
      <c r="X1756" s="183"/>
      <c r="Y1756" s="183"/>
      <c r="Z1756" s="183"/>
      <c r="AA1756" s="183"/>
      <c r="AB1756" s="183"/>
      <c r="AC1756" s="183"/>
      <c r="AD1756" s="183"/>
      <c r="AE1756" s="183"/>
      <c r="AF1756" s="183"/>
      <c r="AG1756" s="183"/>
      <c r="AH1756" s="183"/>
      <c r="AI1756" s="183"/>
      <c r="AJ1756" s="183"/>
    </row>
    <row r="1757" spans="1:37" ht="14.45" thickBot="1">
      <c r="A1757" s="634" t="str">
        <f>"Green Replacement "&amp;A1749</f>
        <v>Green Replacement NC-Other 7 (Specify)</v>
      </c>
      <c r="B1757" s="635"/>
      <c r="C1757" s="635"/>
      <c r="D1757" s="635"/>
      <c r="E1757" s="635"/>
      <c r="F1757" s="635"/>
      <c r="G1757" s="202">
        <f>G1756</f>
        <v>0</v>
      </c>
      <c r="H1757" s="204">
        <f>H1756</f>
        <v>0</v>
      </c>
      <c r="I1757" s="455">
        <v>0</v>
      </c>
      <c r="J1757" s="161">
        <f>G1757*I1757</f>
        <v>0</v>
      </c>
      <c r="K1757" s="629"/>
      <c r="L1757" s="630"/>
      <c r="M1757" s="661"/>
      <c r="N1757" s="633"/>
      <c r="O1757" s="183"/>
      <c r="P1757" s="183"/>
      <c r="Q1757" s="183"/>
      <c r="R1757" s="183"/>
      <c r="S1757" s="183"/>
      <c r="T1757" s="183"/>
      <c r="U1757" s="183"/>
      <c r="V1757" s="183"/>
      <c r="W1757" s="183"/>
      <c r="X1757" s="183"/>
      <c r="Y1757" s="183"/>
      <c r="Z1757" s="183"/>
      <c r="AA1757" s="183"/>
      <c r="AB1757" s="183"/>
      <c r="AC1757" s="183"/>
      <c r="AD1757" s="183"/>
      <c r="AE1757" s="183"/>
      <c r="AF1757" s="183"/>
      <c r="AG1757" s="183"/>
      <c r="AH1757" s="183"/>
      <c r="AI1757" s="183"/>
      <c r="AJ1757" s="183"/>
      <c r="AK1757" s="183"/>
    </row>
    <row r="1758" spans="1:37" ht="13.15" customHeight="1" thickBot="1"/>
    <row r="1759" spans="1:37" ht="14.45" thickBot="1">
      <c r="A1759" s="640" t="s">
        <v>586</v>
      </c>
      <c r="B1759" s="641"/>
      <c r="C1759" s="641"/>
      <c r="D1759" s="641"/>
      <c r="E1759" s="641"/>
      <c r="F1759" s="641"/>
      <c r="G1759" s="641"/>
      <c r="H1759" s="641"/>
      <c r="I1759" s="641"/>
      <c r="J1759" s="641"/>
      <c r="K1759" s="641"/>
      <c r="L1759" s="641"/>
      <c r="M1759" s="641"/>
      <c r="N1759" s="642"/>
    </row>
    <row r="1760" spans="1:37" ht="15">
      <c r="A1760" s="164" t="s">
        <v>351</v>
      </c>
      <c r="B1760" s="450">
        <v>10</v>
      </c>
      <c r="C1760" s="165"/>
      <c r="D1760" s="662" t="s">
        <v>272</v>
      </c>
      <c r="E1760" s="663"/>
      <c r="F1760" s="649"/>
      <c r="G1760" s="650"/>
      <c r="H1760" s="650"/>
      <c r="I1760" s="650"/>
      <c r="J1760" s="650"/>
      <c r="K1760" s="650"/>
      <c r="L1760" s="650"/>
      <c r="M1760" s="650"/>
      <c r="N1760" s="651"/>
    </row>
    <row r="1761" spans="1:37" ht="15">
      <c r="A1761" s="163" t="s">
        <v>353</v>
      </c>
      <c r="B1761" s="451">
        <v>2007</v>
      </c>
      <c r="C1761" s="162"/>
      <c r="D1761" s="664"/>
      <c r="E1761" s="665"/>
      <c r="F1761" s="652"/>
      <c r="G1761" s="653"/>
      <c r="H1761" s="653"/>
      <c r="I1761" s="653"/>
      <c r="J1761" s="653"/>
      <c r="K1761" s="653"/>
      <c r="L1761" s="653"/>
      <c r="M1761" s="653"/>
      <c r="N1761" s="654"/>
    </row>
    <row r="1762" spans="1:37" ht="15.6" thickBot="1">
      <c r="A1762" s="171" t="s">
        <v>355</v>
      </c>
      <c r="B1762" s="172">
        <f>IF(B1760-((YEAR(I1))-B1761)&gt;0,(B1760-((YEAR(I1))-B1761)),0)</f>
        <v>7</v>
      </c>
      <c r="C1762" s="173"/>
      <c r="D1762" s="666"/>
      <c r="E1762" s="667"/>
      <c r="F1762" s="643"/>
      <c r="G1762" s="644"/>
      <c r="H1762" s="644"/>
      <c r="I1762" s="644"/>
      <c r="J1762" s="644"/>
      <c r="K1762" s="644"/>
      <c r="L1762" s="644"/>
      <c r="M1762" s="644"/>
      <c r="N1762" s="645"/>
      <c r="O1762" s="668"/>
      <c r="P1762" s="668"/>
      <c r="Q1762" s="668"/>
      <c r="R1762" s="668"/>
      <c r="S1762" s="668"/>
      <c r="T1762" s="668"/>
      <c r="U1762" s="668"/>
      <c r="V1762" s="668"/>
      <c r="W1762" s="668"/>
      <c r="X1762" s="668"/>
      <c r="Y1762" s="668"/>
      <c r="Z1762" s="668"/>
      <c r="AA1762" s="668"/>
      <c r="AB1762" s="668"/>
      <c r="AC1762" s="668"/>
      <c r="AD1762" s="668"/>
      <c r="AE1762" s="668"/>
      <c r="AF1762" s="668"/>
      <c r="AG1762" s="668"/>
      <c r="AH1762" s="668"/>
      <c r="AI1762" s="668"/>
      <c r="AJ1762" s="668"/>
    </row>
    <row r="1763" spans="1:37">
      <c r="A1763" s="646" t="s">
        <v>357</v>
      </c>
      <c r="B1763" s="647"/>
      <c r="C1763" s="647"/>
      <c r="D1763" s="636"/>
      <c r="E1763" s="636"/>
      <c r="F1763" s="636"/>
      <c r="G1763" s="636" t="s">
        <v>358</v>
      </c>
      <c r="H1763" s="636" t="s">
        <v>359</v>
      </c>
      <c r="I1763" s="636" t="s">
        <v>360</v>
      </c>
      <c r="J1763" s="636" t="s">
        <v>361</v>
      </c>
      <c r="K1763" s="636" t="s">
        <v>362</v>
      </c>
      <c r="L1763" s="636" t="s">
        <v>363</v>
      </c>
      <c r="M1763" s="636" t="s">
        <v>364</v>
      </c>
      <c r="N1763" s="638" t="s">
        <v>365</v>
      </c>
      <c r="O1763" s="669"/>
      <c r="P1763" s="485"/>
      <c r="Q1763" s="485"/>
      <c r="R1763" s="485"/>
      <c r="S1763" s="485"/>
      <c r="T1763" s="485"/>
      <c r="U1763" s="485"/>
      <c r="V1763" s="485"/>
      <c r="W1763" s="485"/>
      <c r="X1763" s="485"/>
      <c r="Y1763" s="485"/>
      <c r="Z1763" s="485"/>
      <c r="AA1763" s="485"/>
      <c r="AB1763" s="485"/>
      <c r="AC1763" s="485"/>
      <c r="AD1763" s="485"/>
      <c r="AE1763" s="485"/>
      <c r="AF1763" s="485"/>
      <c r="AG1763" s="485"/>
      <c r="AH1763" s="485"/>
      <c r="AI1763" s="485"/>
      <c r="AJ1763" s="669"/>
    </row>
    <row r="1764" spans="1:37">
      <c r="A1764" s="648"/>
      <c r="B1764" s="637"/>
      <c r="C1764" s="637"/>
      <c r="D1764" s="637"/>
      <c r="E1764" s="637"/>
      <c r="F1764" s="637"/>
      <c r="G1764" s="637"/>
      <c r="H1764" s="637"/>
      <c r="I1764" s="637"/>
      <c r="J1764" s="637"/>
      <c r="K1764" s="637"/>
      <c r="L1764" s="637"/>
      <c r="M1764" s="637"/>
      <c r="N1764" s="639"/>
      <c r="O1764" s="669"/>
      <c r="P1764" s="194"/>
      <c r="Q1764" s="194"/>
      <c r="R1764" s="194"/>
      <c r="S1764" s="194"/>
      <c r="T1764" s="194"/>
      <c r="U1764" s="194"/>
      <c r="V1764" s="194"/>
      <c r="W1764" s="194"/>
      <c r="X1764" s="194"/>
      <c r="Y1764" s="194"/>
      <c r="Z1764" s="194"/>
      <c r="AA1764" s="194"/>
      <c r="AB1764" s="194"/>
      <c r="AC1764" s="194"/>
      <c r="AD1764" s="194"/>
      <c r="AE1764" s="194"/>
      <c r="AF1764" s="194"/>
      <c r="AG1764" s="194"/>
      <c r="AH1764" s="194"/>
      <c r="AI1764" s="194"/>
      <c r="AJ1764" s="669"/>
    </row>
    <row r="1765" spans="1:37" hidden="1">
      <c r="A1765" s="623" t="str">
        <f>"Existing "&amp;A1759</f>
        <v>Existing NC-Other 8 (Specify)</v>
      </c>
      <c r="B1765" s="624"/>
      <c r="C1765" s="624"/>
      <c r="D1765" s="624"/>
      <c r="E1765" s="624"/>
      <c r="F1765" s="624"/>
      <c r="G1765" s="170"/>
      <c r="H1765" s="154"/>
      <c r="I1765" s="155">
        <v>0</v>
      </c>
      <c r="J1765" s="156">
        <f>G1765*I1765</f>
        <v>0</v>
      </c>
      <c r="K1765" s="625" t="s">
        <v>390</v>
      </c>
      <c r="L1765" s="626"/>
      <c r="M1765" s="659" t="str">
        <f>IF(OR(ISERROR(B1761+B1760*(1-(Controls!$B$28))),(B1761+B1760*(1-(Controls!$B$28)))=0),"",IF((B1761+B1760*(1-(Controls!$B$28)))&lt;=StartInput!$F$25,"Replace","Evaluate"))</f>
        <v>Evaluate</v>
      </c>
      <c r="N1765" s="631" t="s">
        <v>205</v>
      </c>
      <c r="O1765" s="183"/>
      <c r="P1765" s="183"/>
      <c r="Q1765" s="183"/>
      <c r="R1765" s="183"/>
      <c r="S1765" s="183"/>
      <c r="T1765" s="183"/>
      <c r="U1765" s="183"/>
      <c r="V1765" s="183"/>
      <c r="W1765" s="183"/>
      <c r="X1765" s="183"/>
      <c r="Y1765" s="183"/>
      <c r="Z1765" s="183"/>
      <c r="AA1765" s="183"/>
      <c r="AB1765" s="183"/>
      <c r="AC1765" s="183"/>
      <c r="AD1765" s="183"/>
      <c r="AE1765" s="183"/>
      <c r="AF1765" s="183"/>
      <c r="AG1765" s="183"/>
      <c r="AH1765" s="183"/>
      <c r="AI1765" s="183"/>
      <c r="AJ1765" s="183"/>
    </row>
    <row r="1766" spans="1:37">
      <c r="A1766" s="623" t="str">
        <f>"Standard "&amp;A1759</f>
        <v>Standard NC-Other 8 (Specify)</v>
      </c>
      <c r="B1766" s="624"/>
      <c r="C1766" s="624"/>
      <c r="D1766" s="624"/>
      <c r="E1766" s="624"/>
      <c r="F1766" s="624"/>
      <c r="G1766" s="452">
        <v>0</v>
      </c>
      <c r="H1766" s="459"/>
      <c r="I1766" s="454">
        <v>0</v>
      </c>
      <c r="J1766" s="156">
        <f>G1766*I1766</f>
        <v>0</v>
      </c>
      <c r="K1766" s="627"/>
      <c r="L1766" s="628"/>
      <c r="M1766" s="660"/>
      <c r="N1766" s="632"/>
      <c r="O1766" s="183"/>
      <c r="P1766" s="183"/>
      <c r="Q1766" s="183"/>
      <c r="R1766" s="183"/>
      <c r="S1766" s="183"/>
      <c r="T1766" s="183"/>
      <c r="U1766" s="183"/>
      <c r="V1766" s="183"/>
      <c r="W1766" s="183"/>
      <c r="X1766" s="183"/>
      <c r="Y1766" s="183"/>
      <c r="Z1766" s="183"/>
      <c r="AA1766" s="183"/>
      <c r="AB1766" s="183"/>
      <c r="AC1766" s="183"/>
      <c r="AD1766" s="183"/>
      <c r="AE1766" s="183"/>
      <c r="AF1766" s="183"/>
      <c r="AG1766" s="183"/>
      <c r="AH1766" s="183"/>
      <c r="AI1766" s="183"/>
      <c r="AJ1766" s="183"/>
    </row>
    <row r="1767" spans="1:37" ht="14.45" thickBot="1">
      <c r="A1767" s="634" t="str">
        <f>"Green Replacement "&amp;A1759</f>
        <v>Green Replacement NC-Other 8 (Specify)</v>
      </c>
      <c r="B1767" s="635"/>
      <c r="C1767" s="635"/>
      <c r="D1767" s="635"/>
      <c r="E1767" s="635"/>
      <c r="F1767" s="635"/>
      <c r="G1767" s="202">
        <f>G1766</f>
        <v>0</v>
      </c>
      <c r="H1767" s="204">
        <f>H1766</f>
        <v>0</v>
      </c>
      <c r="I1767" s="455">
        <v>0</v>
      </c>
      <c r="J1767" s="161">
        <f>G1767*I1767</f>
        <v>0</v>
      </c>
      <c r="K1767" s="629"/>
      <c r="L1767" s="630"/>
      <c r="M1767" s="661"/>
      <c r="N1767" s="633"/>
      <c r="O1767" s="183"/>
      <c r="P1767" s="183"/>
      <c r="Q1767" s="183"/>
      <c r="R1767" s="183"/>
      <c r="S1767" s="183"/>
      <c r="T1767" s="183"/>
      <c r="U1767" s="183"/>
      <c r="V1767" s="183"/>
      <c r="W1767" s="183"/>
      <c r="X1767" s="183"/>
      <c r="Y1767" s="183"/>
      <c r="Z1767" s="183"/>
      <c r="AA1767" s="183"/>
      <c r="AB1767" s="183"/>
      <c r="AC1767" s="183"/>
      <c r="AD1767" s="183"/>
      <c r="AE1767" s="183"/>
      <c r="AF1767" s="183"/>
      <c r="AG1767" s="183"/>
      <c r="AH1767" s="183"/>
      <c r="AI1767" s="183"/>
      <c r="AJ1767" s="183"/>
      <c r="AK1767" s="183"/>
    </row>
    <row r="1768" spans="1:37" ht="13.15" customHeight="1" thickBot="1"/>
    <row r="1769" spans="1:37" ht="14.45" thickBot="1">
      <c r="A1769" s="640" t="s">
        <v>587</v>
      </c>
      <c r="B1769" s="641"/>
      <c r="C1769" s="641"/>
      <c r="D1769" s="641"/>
      <c r="E1769" s="641"/>
      <c r="F1769" s="641"/>
      <c r="G1769" s="641"/>
      <c r="H1769" s="641"/>
      <c r="I1769" s="641"/>
      <c r="J1769" s="641"/>
      <c r="K1769" s="641"/>
      <c r="L1769" s="641"/>
      <c r="M1769" s="641"/>
      <c r="N1769" s="642"/>
    </row>
    <row r="1770" spans="1:37" ht="15">
      <c r="A1770" s="164" t="s">
        <v>351</v>
      </c>
      <c r="B1770" s="450">
        <v>11</v>
      </c>
      <c r="C1770" s="165"/>
      <c r="D1770" s="662" t="s">
        <v>272</v>
      </c>
      <c r="E1770" s="663"/>
      <c r="F1770" s="649"/>
      <c r="G1770" s="650"/>
      <c r="H1770" s="650"/>
      <c r="I1770" s="650"/>
      <c r="J1770" s="650"/>
      <c r="K1770" s="650"/>
      <c r="L1770" s="650"/>
      <c r="M1770" s="650"/>
      <c r="N1770" s="651"/>
    </row>
    <row r="1771" spans="1:37" ht="15">
      <c r="A1771" s="163" t="s">
        <v>353</v>
      </c>
      <c r="B1771" s="451">
        <v>2007</v>
      </c>
      <c r="C1771" s="162"/>
      <c r="D1771" s="664"/>
      <c r="E1771" s="665"/>
      <c r="F1771" s="652"/>
      <c r="G1771" s="653"/>
      <c r="H1771" s="653"/>
      <c r="I1771" s="653"/>
      <c r="J1771" s="653"/>
      <c r="K1771" s="653"/>
      <c r="L1771" s="653"/>
      <c r="M1771" s="653"/>
      <c r="N1771" s="654"/>
    </row>
    <row r="1772" spans="1:37" ht="15.6" thickBot="1">
      <c r="A1772" s="171" t="s">
        <v>355</v>
      </c>
      <c r="B1772" s="172">
        <f>IF(B1770-((YEAR(I1))-B1771)&gt;0,(B1770-((YEAR(I1))-B1771)),0)</f>
        <v>8</v>
      </c>
      <c r="C1772" s="173"/>
      <c r="D1772" s="666"/>
      <c r="E1772" s="667"/>
      <c r="F1772" s="643"/>
      <c r="G1772" s="644"/>
      <c r="H1772" s="644"/>
      <c r="I1772" s="644"/>
      <c r="J1772" s="644"/>
      <c r="K1772" s="644"/>
      <c r="L1772" s="644"/>
      <c r="M1772" s="644"/>
      <c r="N1772" s="645"/>
      <c r="O1772" s="668"/>
      <c r="P1772" s="668"/>
      <c r="Q1772" s="668"/>
      <c r="R1772" s="668"/>
      <c r="S1772" s="668"/>
      <c r="T1772" s="668"/>
      <c r="U1772" s="668"/>
      <c r="V1772" s="668"/>
      <c r="W1772" s="668"/>
      <c r="X1772" s="668"/>
      <c r="Y1772" s="668"/>
      <c r="Z1772" s="668"/>
      <c r="AA1772" s="668"/>
      <c r="AB1772" s="668"/>
      <c r="AC1772" s="668"/>
      <c r="AD1772" s="668"/>
      <c r="AE1772" s="668"/>
      <c r="AF1772" s="668"/>
      <c r="AG1772" s="668"/>
      <c r="AH1772" s="668"/>
      <c r="AI1772" s="668"/>
      <c r="AJ1772" s="668"/>
    </row>
    <row r="1773" spans="1:37">
      <c r="A1773" s="646" t="s">
        <v>357</v>
      </c>
      <c r="B1773" s="647"/>
      <c r="C1773" s="647"/>
      <c r="D1773" s="636"/>
      <c r="E1773" s="636"/>
      <c r="F1773" s="636"/>
      <c r="G1773" s="636" t="s">
        <v>358</v>
      </c>
      <c r="H1773" s="636" t="s">
        <v>359</v>
      </c>
      <c r="I1773" s="636" t="s">
        <v>360</v>
      </c>
      <c r="J1773" s="636" t="s">
        <v>361</v>
      </c>
      <c r="K1773" s="636" t="s">
        <v>362</v>
      </c>
      <c r="L1773" s="636" t="s">
        <v>363</v>
      </c>
      <c r="M1773" s="636" t="s">
        <v>364</v>
      </c>
      <c r="N1773" s="638" t="s">
        <v>365</v>
      </c>
      <c r="O1773" s="669"/>
      <c r="P1773" s="485"/>
      <c r="Q1773" s="485"/>
      <c r="R1773" s="485"/>
      <c r="S1773" s="485"/>
      <c r="T1773" s="485"/>
      <c r="U1773" s="485"/>
      <c r="V1773" s="485"/>
      <c r="W1773" s="485"/>
      <c r="X1773" s="485"/>
      <c r="Y1773" s="485"/>
      <c r="Z1773" s="485"/>
      <c r="AA1773" s="485"/>
      <c r="AB1773" s="485"/>
      <c r="AC1773" s="485"/>
      <c r="AD1773" s="485"/>
      <c r="AE1773" s="485"/>
      <c r="AF1773" s="485"/>
      <c r="AG1773" s="485"/>
      <c r="AH1773" s="485"/>
      <c r="AI1773" s="485"/>
      <c r="AJ1773" s="669"/>
    </row>
    <row r="1774" spans="1:37">
      <c r="A1774" s="648"/>
      <c r="B1774" s="637"/>
      <c r="C1774" s="637"/>
      <c r="D1774" s="637"/>
      <c r="E1774" s="637"/>
      <c r="F1774" s="637"/>
      <c r="G1774" s="637"/>
      <c r="H1774" s="637"/>
      <c r="I1774" s="637"/>
      <c r="J1774" s="637"/>
      <c r="K1774" s="637"/>
      <c r="L1774" s="637"/>
      <c r="M1774" s="637"/>
      <c r="N1774" s="639"/>
      <c r="O1774" s="669"/>
      <c r="P1774" s="194"/>
      <c r="Q1774" s="194"/>
      <c r="R1774" s="194"/>
      <c r="S1774" s="194"/>
      <c r="T1774" s="194"/>
      <c r="U1774" s="194"/>
      <c r="V1774" s="194"/>
      <c r="W1774" s="194"/>
      <c r="X1774" s="194"/>
      <c r="Y1774" s="194"/>
      <c r="Z1774" s="194"/>
      <c r="AA1774" s="194"/>
      <c r="AB1774" s="194"/>
      <c r="AC1774" s="194"/>
      <c r="AD1774" s="194"/>
      <c r="AE1774" s="194"/>
      <c r="AF1774" s="194"/>
      <c r="AG1774" s="194"/>
      <c r="AH1774" s="194"/>
      <c r="AI1774" s="194"/>
      <c r="AJ1774" s="669"/>
    </row>
    <row r="1775" spans="1:37" hidden="1">
      <c r="A1775" s="623" t="str">
        <f>"Existing "&amp;A1769</f>
        <v>Existing NC-Other 9 (Specify)</v>
      </c>
      <c r="B1775" s="624"/>
      <c r="C1775" s="624"/>
      <c r="D1775" s="624"/>
      <c r="E1775" s="624"/>
      <c r="F1775" s="624"/>
      <c r="G1775" s="170"/>
      <c r="H1775" s="154"/>
      <c r="I1775" s="155">
        <v>0</v>
      </c>
      <c r="J1775" s="156">
        <f>G1775*I1775</f>
        <v>0</v>
      </c>
      <c r="K1775" s="625" t="s">
        <v>390</v>
      </c>
      <c r="L1775" s="626"/>
      <c r="M1775" s="659" t="str">
        <f>IF(OR(ISERROR(B1771+B1770*(1-(Controls!$B$28))),(B1771+B1770*(1-(Controls!$B$28)))=0),"",IF((B1771+B1770*(1-(Controls!$B$28)))&lt;=StartInput!$F$25,"Replace","Evaluate"))</f>
        <v>Evaluate</v>
      </c>
      <c r="N1775" s="631" t="s">
        <v>205</v>
      </c>
      <c r="O1775" s="183"/>
      <c r="P1775" s="183"/>
      <c r="Q1775" s="183"/>
      <c r="R1775" s="183"/>
      <c r="S1775" s="183"/>
      <c r="T1775" s="183"/>
      <c r="U1775" s="183"/>
      <c r="V1775" s="183"/>
      <c r="W1775" s="183"/>
      <c r="X1775" s="183"/>
      <c r="Y1775" s="183"/>
      <c r="Z1775" s="183"/>
      <c r="AA1775" s="183"/>
      <c r="AB1775" s="183"/>
      <c r="AC1775" s="183"/>
      <c r="AD1775" s="183"/>
      <c r="AE1775" s="183"/>
      <c r="AF1775" s="183"/>
      <c r="AG1775" s="183"/>
      <c r="AH1775" s="183"/>
      <c r="AI1775" s="183"/>
      <c r="AJ1775" s="183"/>
    </row>
    <row r="1776" spans="1:37">
      <c r="A1776" s="623" t="str">
        <f>"Standard "&amp;A1769</f>
        <v>Standard NC-Other 9 (Specify)</v>
      </c>
      <c r="B1776" s="624"/>
      <c r="C1776" s="624"/>
      <c r="D1776" s="624"/>
      <c r="E1776" s="624"/>
      <c r="F1776" s="624"/>
      <c r="G1776" s="452">
        <v>0</v>
      </c>
      <c r="H1776" s="459"/>
      <c r="I1776" s="454">
        <v>0</v>
      </c>
      <c r="J1776" s="156">
        <f>G1776*I1776</f>
        <v>0</v>
      </c>
      <c r="K1776" s="627"/>
      <c r="L1776" s="628"/>
      <c r="M1776" s="660"/>
      <c r="N1776" s="632"/>
      <c r="O1776" s="183"/>
      <c r="P1776" s="183"/>
      <c r="Q1776" s="183"/>
      <c r="R1776" s="183"/>
      <c r="S1776" s="183"/>
      <c r="T1776" s="183"/>
      <c r="U1776" s="183"/>
      <c r="V1776" s="183"/>
      <c r="W1776" s="183"/>
      <c r="X1776" s="183"/>
      <c r="Y1776" s="183"/>
      <c r="Z1776" s="183"/>
      <c r="AA1776" s="183"/>
      <c r="AB1776" s="183"/>
      <c r="AC1776" s="183"/>
      <c r="AD1776" s="183"/>
      <c r="AE1776" s="183"/>
      <c r="AF1776" s="183"/>
      <c r="AG1776" s="183"/>
      <c r="AH1776" s="183"/>
      <c r="AI1776" s="183"/>
      <c r="AJ1776" s="183"/>
    </row>
    <row r="1777" spans="1:37" ht="14.45" thickBot="1">
      <c r="A1777" s="634" t="str">
        <f>"Green Replacement "&amp;A1769</f>
        <v>Green Replacement NC-Other 9 (Specify)</v>
      </c>
      <c r="B1777" s="635"/>
      <c r="C1777" s="635"/>
      <c r="D1777" s="635"/>
      <c r="E1777" s="635"/>
      <c r="F1777" s="635"/>
      <c r="G1777" s="202">
        <f>G1776</f>
        <v>0</v>
      </c>
      <c r="H1777" s="204">
        <f>H1776</f>
        <v>0</v>
      </c>
      <c r="I1777" s="455">
        <v>0</v>
      </c>
      <c r="J1777" s="161">
        <f>G1777*I1777</f>
        <v>0</v>
      </c>
      <c r="K1777" s="629"/>
      <c r="L1777" s="630"/>
      <c r="M1777" s="661"/>
      <c r="N1777" s="633"/>
      <c r="O1777" s="183"/>
      <c r="P1777" s="183"/>
      <c r="Q1777" s="183"/>
      <c r="R1777" s="183"/>
      <c r="S1777" s="183"/>
      <c r="T1777" s="183"/>
      <c r="U1777" s="183"/>
      <c r="V1777" s="183"/>
      <c r="W1777" s="183"/>
      <c r="X1777" s="183"/>
      <c r="Y1777" s="183"/>
      <c r="Z1777" s="183"/>
      <c r="AA1777" s="183"/>
      <c r="AB1777" s="183"/>
      <c r="AC1777" s="183"/>
      <c r="AD1777" s="183"/>
      <c r="AE1777" s="183"/>
      <c r="AF1777" s="183"/>
      <c r="AG1777" s="183"/>
      <c r="AH1777" s="183"/>
      <c r="AI1777" s="183"/>
      <c r="AJ1777" s="183"/>
      <c r="AK1777" s="183"/>
    </row>
    <row r="1778" spans="1:37" ht="13.15" customHeight="1" thickBot="1"/>
    <row r="1779" spans="1:37" ht="14.45" thickBot="1">
      <c r="A1779" s="640" t="s">
        <v>588</v>
      </c>
      <c r="B1779" s="641"/>
      <c r="C1779" s="641"/>
      <c r="D1779" s="641"/>
      <c r="E1779" s="641"/>
      <c r="F1779" s="641"/>
      <c r="G1779" s="641"/>
      <c r="H1779" s="641"/>
      <c r="I1779" s="641"/>
      <c r="J1779" s="641"/>
      <c r="K1779" s="641"/>
      <c r="L1779" s="641"/>
      <c r="M1779" s="641"/>
      <c r="N1779" s="642"/>
    </row>
    <row r="1780" spans="1:37" ht="15">
      <c r="A1780" s="164" t="s">
        <v>351</v>
      </c>
      <c r="B1780" s="450">
        <v>12</v>
      </c>
      <c r="C1780" s="165"/>
      <c r="D1780" s="662" t="s">
        <v>272</v>
      </c>
      <c r="E1780" s="663"/>
      <c r="F1780" s="649"/>
      <c r="G1780" s="650"/>
      <c r="H1780" s="650"/>
      <c r="I1780" s="650"/>
      <c r="J1780" s="650"/>
      <c r="K1780" s="650"/>
      <c r="L1780" s="650"/>
      <c r="M1780" s="650"/>
      <c r="N1780" s="651"/>
    </row>
    <row r="1781" spans="1:37" ht="15">
      <c r="A1781" s="163" t="s">
        <v>353</v>
      </c>
      <c r="B1781" s="451">
        <v>2007</v>
      </c>
      <c r="C1781" s="162"/>
      <c r="D1781" s="664"/>
      <c r="E1781" s="665"/>
      <c r="F1781" s="652"/>
      <c r="G1781" s="653"/>
      <c r="H1781" s="653"/>
      <c r="I1781" s="653"/>
      <c r="J1781" s="653"/>
      <c r="K1781" s="653"/>
      <c r="L1781" s="653"/>
      <c r="M1781" s="653"/>
      <c r="N1781" s="654"/>
    </row>
    <row r="1782" spans="1:37" ht="15.6" thickBot="1">
      <c r="A1782" s="171" t="s">
        <v>355</v>
      </c>
      <c r="B1782" s="172">
        <f>IF(B1780-((YEAR(I1))-B1781)&gt;0,(B1780-((YEAR(I1))-B1781)),0)</f>
        <v>9</v>
      </c>
      <c r="C1782" s="173"/>
      <c r="D1782" s="666"/>
      <c r="E1782" s="667"/>
      <c r="F1782" s="643"/>
      <c r="G1782" s="644"/>
      <c r="H1782" s="644"/>
      <c r="I1782" s="644"/>
      <c r="J1782" s="644"/>
      <c r="K1782" s="644"/>
      <c r="L1782" s="644"/>
      <c r="M1782" s="644"/>
      <c r="N1782" s="645"/>
      <c r="O1782" s="668"/>
      <c r="P1782" s="668"/>
      <c r="Q1782" s="668"/>
      <c r="R1782" s="668"/>
      <c r="S1782" s="668"/>
      <c r="T1782" s="668"/>
      <c r="U1782" s="668"/>
      <c r="V1782" s="668"/>
      <c r="W1782" s="668"/>
      <c r="X1782" s="668"/>
      <c r="Y1782" s="668"/>
      <c r="Z1782" s="668"/>
      <c r="AA1782" s="668"/>
      <c r="AB1782" s="668"/>
      <c r="AC1782" s="668"/>
      <c r="AD1782" s="668"/>
      <c r="AE1782" s="668"/>
      <c r="AF1782" s="668"/>
      <c r="AG1782" s="668"/>
      <c r="AH1782" s="668"/>
      <c r="AI1782" s="668"/>
      <c r="AJ1782" s="668"/>
    </row>
    <row r="1783" spans="1:37">
      <c r="A1783" s="646" t="s">
        <v>357</v>
      </c>
      <c r="B1783" s="647"/>
      <c r="C1783" s="647"/>
      <c r="D1783" s="636"/>
      <c r="E1783" s="636"/>
      <c r="F1783" s="636"/>
      <c r="G1783" s="636" t="s">
        <v>358</v>
      </c>
      <c r="H1783" s="636" t="s">
        <v>359</v>
      </c>
      <c r="I1783" s="636" t="s">
        <v>360</v>
      </c>
      <c r="J1783" s="636" t="s">
        <v>361</v>
      </c>
      <c r="K1783" s="636" t="s">
        <v>362</v>
      </c>
      <c r="L1783" s="636" t="s">
        <v>363</v>
      </c>
      <c r="M1783" s="636" t="s">
        <v>364</v>
      </c>
      <c r="N1783" s="638" t="s">
        <v>365</v>
      </c>
      <c r="O1783" s="669"/>
      <c r="P1783" s="485"/>
      <c r="Q1783" s="485"/>
      <c r="R1783" s="485"/>
      <c r="S1783" s="485"/>
      <c r="T1783" s="485"/>
      <c r="U1783" s="485"/>
      <c r="V1783" s="485"/>
      <c r="W1783" s="485"/>
      <c r="X1783" s="485"/>
      <c r="Y1783" s="485"/>
      <c r="Z1783" s="485"/>
      <c r="AA1783" s="485"/>
      <c r="AB1783" s="485"/>
      <c r="AC1783" s="485"/>
      <c r="AD1783" s="485"/>
      <c r="AE1783" s="485"/>
      <c r="AF1783" s="485"/>
      <c r="AG1783" s="485"/>
      <c r="AH1783" s="485"/>
      <c r="AI1783" s="485"/>
      <c r="AJ1783" s="669"/>
    </row>
    <row r="1784" spans="1:37">
      <c r="A1784" s="648"/>
      <c r="B1784" s="637"/>
      <c r="C1784" s="637"/>
      <c r="D1784" s="637"/>
      <c r="E1784" s="637"/>
      <c r="F1784" s="637"/>
      <c r="G1784" s="637"/>
      <c r="H1784" s="637"/>
      <c r="I1784" s="637"/>
      <c r="J1784" s="637"/>
      <c r="K1784" s="637"/>
      <c r="L1784" s="637"/>
      <c r="M1784" s="637"/>
      <c r="N1784" s="639"/>
      <c r="O1784" s="669"/>
      <c r="P1784" s="194"/>
      <c r="Q1784" s="194"/>
      <c r="R1784" s="194"/>
      <c r="S1784" s="194"/>
      <c r="T1784" s="194"/>
      <c r="U1784" s="194"/>
      <c r="V1784" s="194"/>
      <c r="W1784" s="194"/>
      <c r="X1784" s="194"/>
      <c r="Y1784" s="194"/>
      <c r="Z1784" s="194"/>
      <c r="AA1784" s="194"/>
      <c r="AB1784" s="194"/>
      <c r="AC1784" s="194"/>
      <c r="AD1784" s="194"/>
      <c r="AE1784" s="194"/>
      <c r="AF1784" s="194"/>
      <c r="AG1784" s="194"/>
      <c r="AH1784" s="194"/>
      <c r="AI1784" s="194"/>
      <c r="AJ1784" s="669"/>
    </row>
    <row r="1785" spans="1:37" hidden="1">
      <c r="A1785" s="623" t="str">
        <f>"Existing "&amp;A1779</f>
        <v>Existing NC-Other 10 (Specify)</v>
      </c>
      <c r="B1785" s="624"/>
      <c r="C1785" s="624"/>
      <c r="D1785" s="624"/>
      <c r="E1785" s="624"/>
      <c r="F1785" s="624"/>
      <c r="G1785" s="170"/>
      <c r="H1785" s="154"/>
      <c r="I1785" s="155">
        <v>0</v>
      </c>
      <c r="J1785" s="156">
        <f>G1785*I1785</f>
        <v>0</v>
      </c>
      <c r="K1785" s="625" t="s">
        <v>390</v>
      </c>
      <c r="L1785" s="626"/>
      <c r="M1785" s="659" t="str">
        <f>IF(OR(ISERROR(B1781+B1780*(1-(Controls!$B$28))),(B1781+B1780*(1-(Controls!$B$28)))=0),"",IF((B1781+B1780*(1-(Controls!$B$28)))&lt;=StartInput!$F$25,"Replace","Evaluate"))</f>
        <v>Evaluate</v>
      </c>
      <c r="N1785" s="631" t="s">
        <v>205</v>
      </c>
      <c r="O1785" s="183"/>
      <c r="P1785" s="183"/>
      <c r="Q1785" s="183"/>
      <c r="R1785" s="183"/>
      <c r="S1785" s="183"/>
      <c r="T1785" s="183"/>
      <c r="U1785" s="183"/>
      <c r="V1785" s="183"/>
      <c r="W1785" s="183"/>
      <c r="X1785" s="183"/>
      <c r="Y1785" s="183"/>
      <c r="Z1785" s="183"/>
      <c r="AA1785" s="183"/>
      <c r="AB1785" s="183"/>
      <c r="AC1785" s="183"/>
      <c r="AD1785" s="183"/>
      <c r="AE1785" s="183"/>
      <c r="AF1785" s="183"/>
      <c r="AG1785" s="183"/>
      <c r="AH1785" s="183"/>
      <c r="AI1785" s="183"/>
      <c r="AJ1785" s="183"/>
    </row>
    <row r="1786" spans="1:37">
      <c r="A1786" s="623" t="str">
        <f>"Standard "&amp;A1779</f>
        <v>Standard NC-Other 10 (Specify)</v>
      </c>
      <c r="B1786" s="624"/>
      <c r="C1786" s="624"/>
      <c r="D1786" s="624"/>
      <c r="E1786" s="624"/>
      <c r="F1786" s="624"/>
      <c r="G1786" s="452">
        <f>G1785</f>
        <v>0</v>
      </c>
      <c r="H1786" s="459"/>
      <c r="I1786" s="454">
        <v>0</v>
      </c>
      <c r="J1786" s="156">
        <f>G1786*I1786</f>
        <v>0</v>
      </c>
      <c r="K1786" s="627"/>
      <c r="L1786" s="628"/>
      <c r="M1786" s="660"/>
      <c r="N1786" s="632"/>
      <c r="O1786" s="183"/>
      <c r="P1786" s="183"/>
      <c r="Q1786" s="183"/>
      <c r="R1786" s="183"/>
      <c r="S1786" s="183"/>
      <c r="T1786" s="183"/>
      <c r="U1786" s="183"/>
      <c r="V1786" s="183"/>
      <c r="W1786" s="183"/>
      <c r="X1786" s="183"/>
      <c r="Y1786" s="183"/>
      <c r="Z1786" s="183"/>
      <c r="AA1786" s="183"/>
      <c r="AB1786" s="183"/>
      <c r="AC1786" s="183"/>
      <c r="AD1786" s="183"/>
      <c r="AE1786" s="183"/>
      <c r="AF1786" s="183"/>
      <c r="AG1786" s="183"/>
      <c r="AH1786" s="183"/>
      <c r="AI1786" s="183"/>
      <c r="AJ1786" s="183"/>
    </row>
    <row r="1787" spans="1:37" ht="14.45" thickBot="1">
      <c r="A1787" s="634" t="str">
        <f>"Green Replacement "&amp;A1779</f>
        <v>Green Replacement NC-Other 10 (Specify)</v>
      </c>
      <c r="B1787" s="635"/>
      <c r="C1787" s="635"/>
      <c r="D1787" s="635"/>
      <c r="E1787" s="635"/>
      <c r="F1787" s="635"/>
      <c r="G1787" s="202">
        <f>G1786</f>
        <v>0</v>
      </c>
      <c r="H1787" s="204">
        <f>H1786</f>
        <v>0</v>
      </c>
      <c r="I1787" s="455">
        <v>0</v>
      </c>
      <c r="J1787" s="161">
        <f>G1787*I1787</f>
        <v>0</v>
      </c>
      <c r="K1787" s="629"/>
      <c r="L1787" s="630"/>
      <c r="M1787" s="661"/>
      <c r="N1787" s="633"/>
      <c r="O1787" s="183"/>
      <c r="P1787" s="183"/>
      <c r="Q1787" s="183"/>
      <c r="R1787" s="183"/>
      <c r="S1787" s="183"/>
      <c r="T1787" s="183"/>
      <c r="U1787" s="183"/>
      <c r="V1787" s="183"/>
      <c r="W1787" s="183"/>
      <c r="X1787" s="183"/>
      <c r="Y1787" s="183"/>
      <c r="Z1787" s="183"/>
      <c r="AA1787" s="183"/>
      <c r="AB1787" s="183"/>
      <c r="AC1787" s="183"/>
      <c r="AD1787" s="183"/>
      <c r="AE1787" s="183"/>
      <c r="AF1787" s="183"/>
      <c r="AG1787" s="183"/>
      <c r="AH1787" s="183"/>
      <c r="AI1787" s="183"/>
      <c r="AJ1787" s="183"/>
      <c r="AK1787" s="183"/>
    </row>
    <row r="1788" spans="1:37" ht="3" customHeight="1"/>
    <row r="1789" spans="1:37" ht="3" customHeight="1"/>
    <row r="1790" spans="1:37" ht="3" customHeight="1"/>
    <row r="1791" spans="1:37" ht="3" customHeight="1"/>
    <row r="1792" spans="1:37" ht="3" customHeight="1"/>
    <row r="1793" spans="1:36" ht="3" customHeight="1"/>
    <row r="1794" spans="1:36" ht="3" customHeight="1"/>
    <row r="1795" spans="1:36" ht="3" customHeight="1"/>
    <row r="1796" spans="1:36" ht="3" customHeight="1" thickBot="1"/>
    <row r="1797" spans="1:36" ht="22.7" thickBot="1">
      <c r="A1797" s="655" t="s">
        <v>209</v>
      </c>
      <c r="B1797" s="656"/>
      <c r="C1797" s="656"/>
      <c r="D1797" s="656"/>
      <c r="E1797" s="656"/>
      <c r="F1797" s="656"/>
      <c r="G1797" s="656"/>
      <c r="H1797" s="656"/>
      <c r="I1797" s="656"/>
      <c r="J1797" s="656"/>
      <c r="K1797" s="656"/>
      <c r="L1797" s="656"/>
      <c r="M1797" s="656"/>
      <c r="N1797" s="657"/>
    </row>
    <row r="1798" spans="1:36" ht="14.45" thickBot="1"/>
    <row r="1799" spans="1:36" ht="13.15" customHeight="1" thickBot="1">
      <c r="A1799" s="640" t="s">
        <v>589</v>
      </c>
      <c r="B1799" s="641"/>
      <c r="C1799" s="641"/>
      <c r="D1799" s="641"/>
      <c r="E1799" s="641"/>
      <c r="F1799" s="641"/>
      <c r="G1799" s="641"/>
      <c r="H1799" s="641"/>
      <c r="I1799" s="641"/>
      <c r="J1799" s="641"/>
      <c r="K1799" s="641"/>
      <c r="L1799" s="641"/>
      <c r="M1799" s="641"/>
      <c r="N1799" s="642"/>
    </row>
    <row r="1800" spans="1:36" ht="15">
      <c r="A1800" s="164" t="s">
        <v>351</v>
      </c>
      <c r="B1800" s="450">
        <v>13</v>
      </c>
      <c r="C1800" s="165"/>
      <c r="D1800" s="662" t="s">
        <v>272</v>
      </c>
      <c r="E1800" s="663"/>
      <c r="F1800" s="649"/>
      <c r="G1800" s="650"/>
      <c r="H1800" s="650"/>
      <c r="I1800" s="650"/>
      <c r="J1800" s="650"/>
      <c r="K1800" s="650"/>
      <c r="L1800" s="650"/>
      <c r="M1800" s="650"/>
      <c r="N1800" s="651"/>
    </row>
    <row r="1801" spans="1:36" ht="15">
      <c r="A1801" s="163" t="s">
        <v>353</v>
      </c>
      <c r="B1801" s="451">
        <v>2007</v>
      </c>
      <c r="C1801" s="162"/>
      <c r="D1801" s="664"/>
      <c r="E1801" s="665"/>
      <c r="F1801" s="652"/>
      <c r="G1801" s="653"/>
      <c r="H1801" s="653"/>
      <c r="I1801" s="653"/>
      <c r="J1801" s="653"/>
      <c r="K1801" s="653"/>
      <c r="L1801" s="653"/>
      <c r="M1801" s="653"/>
      <c r="N1801" s="654"/>
    </row>
    <row r="1802" spans="1:36" ht="15.6" thickBot="1">
      <c r="A1802" s="171" t="s">
        <v>355</v>
      </c>
      <c r="B1802" s="172">
        <f>IF(B1800-((YEAR(I1))-B1801)&gt;0,(B1800-((YEAR(I1))-B1801)),0)</f>
        <v>10</v>
      </c>
      <c r="C1802" s="173"/>
      <c r="D1802" s="666"/>
      <c r="E1802" s="667"/>
      <c r="F1802" s="643"/>
      <c r="G1802" s="644"/>
      <c r="H1802" s="644"/>
      <c r="I1802" s="644"/>
      <c r="J1802" s="644"/>
      <c r="K1802" s="644"/>
      <c r="L1802" s="644"/>
      <c r="M1802" s="644"/>
      <c r="N1802" s="645"/>
      <c r="O1802" s="668"/>
      <c r="P1802" s="668"/>
      <c r="Q1802" s="668"/>
      <c r="R1802" s="668"/>
      <c r="S1802" s="668"/>
      <c r="T1802" s="668"/>
      <c r="U1802" s="668"/>
      <c r="V1802" s="668"/>
      <c r="W1802" s="668"/>
      <c r="X1802" s="668"/>
      <c r="Y1802" s="668"/>
      <c r="Z1802" s="668"/>
      <c r="AA1802" s="668"/>
      <c r="AB1802" s="668"/>
      <c r="AC1802" s="668"/>
      <c r="AD1802" s="668"/>
      <c r="AE1802" s="668"/>
      <c r="AF1802" s="668"/>
      <c r="AG1802" s="668"/>
      <c r="AH1802" s="668"/>
      <c r="AI1802" s="668"/>
      <c r="AJ1802" s="668"/>
    </row>
    <row r="1803" spans="1:36">
      <c r="A1803" s="646" t="s">
        <v>357</v>
      </c>
      <c r="B1803" s="647"/>
      <c r="C1803" s="647"/>
      <c r="D1803" s="636"/>
      <c r="E1803" s="636"/>
      <c r="F1803" s="636"/>
      <c r="G1803" s="636" t="s">
        <v>358</v>
      </c>
      <c r="H1803" s="636" t="s">
        <v>359</v>
      </c>
      <c r="I1803" s="636" t="s">
        <v>360</v>
      </c>
      <c r="J1803" s="636" t="s">
        <v>361</v>
      </c>
      <c r="K1803" s="636" t="s">
        <v>362</v>
      </c>
      <c r="L1803" s="636" t="s">
        <v>363</v>
      </c>
      <c r="M1803" s="636" t="s">
        <v>364</v>
      </c>
      <c r="N1803" s="638" t="s">
        <v>365</v>
      </c>
      <c r="O1803" s="669"/>
      <c r="P1803" s="485"/>
      <c r="Q1803" s="485"/>
      <c r="R1803" s="485"/>
      <c r="S1803" s="485"/>
      <c r="T1803" s="485"/>
      <c r="U1803" s="485"/>
      <c r="V1803" s="485"/>
      <c r="W1803" s="485"/>
      <c r="X1803" s="485"/>
      <c r="Y1803" s="485"/>
      <c r="Z1803" s="485"/>
      <c r="AA1803" s="485"/>
      <c r="AB1803" s="485"/>
      <c r="AC1803" s="485"/>
      <c r="AD1803" s="485"/>
      <c r="AE1803" s="485"/>
      <c r="AF1803" s="485"/>
      <c r="AG1803" s="485"/>
      <c r="AH1803" s="485"/>
      <c r="AI1803" s="485"/>
      <c r="AJ1803" s="669"/>
    </row>
    <row r="1804" spans="1:36">
      <c r="A1804" s="648"/>
      <c r="B1804" s="637"/>
      <c r="C1804" s="637"/>
      <c r="D1804" s="637"/>
      <c r="E1804" s="637"/>
      <c r="F1804" s="637"/>
      <c r="G1804" s="637"/>
      <c r="H1804" s="637"/>
      <c r="I1804" s="637"/>
      <c r="J1804" s="637"/>
      <c r="K1804" s="637"/>
      <c r="L1804" s="637"/>
      <c r="M1804" s="637"/>
      <c r="N1804" s="639"/>
      <c r="O1804" s="669"/>
      <c r="P1804" s="194"/>
      <c r="Q1804" s="194"/>
      <c r="R1804" s="194"/>
      <c r="S1804" s="194"/>
      <c r="T1804" s="194"/>
      <c r="U1804" s="194"/>
      <c r="V1804" s="194"/>
      <c r="W1804" s="194"/>
      <c r="X1804" s="194"/>
      <c r="Y1804" s="194"/>
      <c r="Z1804" s="194"/>
      <c r="AA1804" s="194"/>
      <c r="AB1804" s="194"/>
      <c r="AC1804" s="194"/>
      <c r="AD1804" s="194"/>
      <c r="AE1804" s="194"/>
      <c r="AF1804" s="194"/>
      <c r="AG1804" s="194"/>
      <c r="AH1804" s="194"/>
      <c r="AI1804" s="194"/>
      <c r="AJ1804" s="669"/>
    </row>
    <row r="1805" spans="1:36" hidden="1">
      <c r="A1805" s="623" t="str">
        <f>"Existing "&amp;A1799</f>
        <v>Existing Site Acquisition</v>
      </c>
      <c r="B1805" s="624"/>
      <c r="C1805" s="624"/>
      <c r="D1805" s="624"/>
      <c r="E1805" s="624"/>
      <c r="F1805" s="624"/>
      <c r="G1805" s="170"/>
      <c r="H1805" s="154"/>
      <c r="I1805" s="155">
        <v>0</v>
      </c>
      <c r="J1805" s="156">
        <f>G1805*I1805</f>
        <v>0</v>
      </c>
      <c r="K1805" s="625" t="s">
        <v>390</v>
      </c>
      <c r="L1805" s="626"/>
      <c r="M1805" s="659" t="str">
        <f>IF(OR(ISERROR(B1801+B1800*(1-(Controls!$B$28))),(B1801+B1800*(1-(Controls!$B$28)))=0),"",IF((B1801+B1800*(1-(Controls!$B$28)))&lt;=StartInput!$F$25,"Replace","Evaluate"))</f>
        <v>Evaluate</v>
      </c>
      <c r="N1805" s="631" t="s">
        <v>205</v>
      </c>
      <c r="O1805" s="183"/>
      <c r="P1805" s="183"/>
      <c r="Q1805" s="183"/>
      <c r="R1805" s="183"/>
      <c r="S1805" s="183"/>
      <c r="T1805" s="183"/>
      <c r="U1805" s="183"/>
      <c r="V1805" s="183"/>
      <c r="W1805" s="183"/>
      <c r="X1805" s="183"/>
      <c r="Y1805" s="183"/>
      <c r="Z1805" s="183"/>
      <c r="AA1805" s="183"/>
      <c r="AB1805" s="183"/>
      <c r="AC1805" s="183"/>
      <c r="AD1805" s="183"/>
      <c r="AE1805" s="183"/>
      <c r="AF1805" s="183"/>
      <c r="AG1805" s="183"/>
      <c r="AH1805" s="183"/>
      <c r="AI1805" s="183"/>
      <c r="AJ1805" s="183"/>
    </row>
    <row r="1806" spans="1:36">
      <c r="A1806" s="623" t="str">
        <f>"Standard "&amp;A1799</f>
        <v>Standard Site Acquisition</v>
      </c>
      <c r="B1806" s="624"/>
      <c r="C1806" s="624"/>
      <c r="D1806" s="624"/>
      <c r="E1806" s="624"/>
      <c r="F1806" s="624"/>
      <c r="G1806" s="452">
        <v>0</v>
      </c>
      <c r="H1806" s="459"/>
      <c r="I1806" s="454">
        <v>0</v>
      </c>
      <c r="J1806" s="156">
        <f>G1806*I1806</f>
        <v>0</v>
      </c>
      <c r="K1806" s="627"/>
      <c r="L1806" s="628"/>
      <c r="M1806" s="660"/>
      <c r="N1806" s="632"/>
      <c r="O1806" s="183"/>
      <c r="P1806" s="183"/>
      <c r="Q1806" s="183"/>
      <c r="R1806" s="183"/>
      <c r="S1806" s="183"/>
      <c r="T1806" s="183"/>
      <c r="U1806" s="183"/>
      <c r="V1806" s="183"/>
      <c r="W1806" s="183"/>
      <c r="X1806" s="183"/>
      <c r="Y1806" s="183"/>
      <c r="Z1806" s="183"/>
      <c r="AA1806" s="183"/>
      <c r="AB1806" s="183"/>
      <c r="AC1806" s="183"/>
      <c r="AD1806" s="183"/>
      <c r="AE1806" s="183"/>
      <c r="AF1806" s="183"/>
      <c r="AG1806" s="183"/>
      <c r="AH1806" s="183"/>
      <c r="AI1806" s="183"/>
      <c r="AJ1806" s="183"/>
    </row>
    <row r="1807" spans="1:36" ht="14.45" thickBot="1">
      <c r="A1807" s="634" t="str">
        <f>"Green Replacement "&amp;A1799</f>
        <v>Green Replacement Site Acquisition</v>
      </c>
      <c r="B1807" s="635"/>
      <c r="C1807" s="635"/>
      <c r="D1807" s="635"/>
      <c r="E1807" s="635"/>
      <c r="F1807" s="635"/>
      <c r="G1807" s="202">
        <f>G1806</f>
        <v>0</v>
      </c>
      <c r="H1807" s="204">
        <f>H1806</f>
        <v>0</v>
      </c>
      <c r="I1807" s="455">
        <v>0</v>
      </c>
      <c r="J1807" s="161">
        <f>G1807*I1807</f>
        <v>0</v>
      </c>
      <c r="K1807" s="629"/>
      <c r="L1807" s="630"/>
      <c r="M1807" s="661"/>
      <c r="N1807" s="633"/>
      <c r="O1807" s="183"/>
      <c r="P1807" s="183"/>
      <c r="Q1807" s="183"/>
      <c r="R1807" s="183"/>
      <c r="S1807" s="183"/>
      <c r="T1807" s="183"/>
      <c r="U1807" s="183"/>
      <c r="V1807" s="183"/>
      <c r="W1807" s="183"/>
      <c r="X1807" s="183"/>
      <c r="Y1807" s="183"/>
      <c r="Z1807" s="183"/>
      <c r="AA1807" s="183"/>
      <c r="AB1807" s="183"/>
      <c r="AC1807" s="183"/>
      <c r="AD1807" s="183"/>
      <c r="AE1807" s="183"/>
      <c r="AF1807" s="183"/>
      <c r="AG1807" s="183"/>
      <c r="AH1807" s="183"/>
      <c r="AI1807" s="183"/>
      <c r="AJ1807" s="183"/>
    </row>
    <row r="1808" spans="1:36" ht="13.15" customHeight="1" thickBot="1"/>
    <row r="1809" spans="1:14" ht="14.45" thickBot="1">
      <c r="A1809" s="640" t="s">
        <v>590</v>
      </c>
      <c r="B1809" s="641"/>
      <c r="C1809" s="641"/>
      <c r="D1809" s="641"/>
      <c r="E1809" s="641"/>
      <c r="F1809" s="641"/>
      <c r="G1809" s="641"/>
      <c r="H1809" s="641"/>
      <c r="I1809" s="641"/>
      <c r="J1809" s="641"/>
      <c r="K1809" s="641"/>
      <c r="L1809" s="641"/>
      <c r="M1809" s="641"/>
      <c r="N1809" s="642"/>
    </row>
    <row r="1810" spans="1:14" ht="15">
      <c r="A1810" s="164" t="s">
        <v>351</v>
      </c>
      <c r="B1810" s="450">
        <v>14</v>
      </c>
      <c r="C1810" s="165"/>
      <c r="D1810" s="662" t="s">
        <v>272</v>
      </c>
      <c r="E1810" s="663"/>
      <c r="F1810" s="649"/>
      <c r="G1810" s="650"/>
      <c r="H1810" s="650"/>
      <c r="I1810" s="650"/>
      <c r="J1810" s="650"/>
      <c r="K1810" s="650"/>
      <c r="L1810" s="650"/>
      <c r="M1810" s="650"/>
      <c r="N1810" s="651"/>
    </row>
    <row r="1811" spans="1:14" ht="15">
      <c r="A1811" s="163" t="s">
        <v>353</v>
      </c>
      <c r="B1811" s="451">
        <v>2007</v>
      </c>
      <c r="C1811" s="162"/>
      <c r="D1811" s="664"/>
      <c r="E1811" s="665"/>
      <c r="F1811" s="652"/>
      <c r="G1811" s="653"/>
      <c r="H1811" s="653"/>
      <c r="I1811" s="653"/>
      <c r="J1811" s="653"/>
      <c r="K1811" s="653"/>
      <c r="L1811" s="653"/>
      <c r="M1811" s="653"/>
      <c r="N1811" s="654"/>
    </row>
    <row r="1812" spans="1:14" ht="12.75" customHeight="1" thickBot="1">
      <c r="A1812" s="171" t="s">
        <v>355</v>
      </c>
      <c r="B1812" s="172">
        <f>IF(B1810-((YEAR(I1))-B1811)&gt;0,(B1810-((YEAR(I1))-B1811)),0)</f>
        <v>11</v>
      </c>
      <c r="C1812" s="173"/>
      <c r="D1812" s="666"/>
      <c r="E1812" s="667"/>
      <c r="F1812" s="643"/>
      <c r="G1812" s="644"/>
      <c r="H1812" s="644"/>
      <c r="I1812" s="644"/>
      <c r="J1812" s="644"/>
      <c r="K1812" s="644"/>
      <c r="L1812" s="644"/>
      <c r="M1812" s="644"/>
      <c r="N1812" s="645"/>
    </row>
    <row r="1813" spans="1:14">
      <c r="A1813" s="646" t="s">
        <v>357</v>
      </c>
      <c r="B1813" s="647"/>
      <c r="C1813" s="647"/>
      <c r="D1813" s="636"/>
      <c r="E1813" s="636"/>
      <c r="F1813" s="636"/>
      <c r="G1813" s="636" t="s">
        <v>358</v>
      </c>
      <c r="H1813" s="636" t="s">
        <v>359</v>
      </c>
      <c r="I1813" s="636" t="s">
        <v>360</v>
      </c>
      <c r="J1813" s="636" t="s">
        <v>361</v>
      </c>
      <c r="K1813" s="636" t="s">
        <v>362</v>
      </c>
      <c r="L1813" s="636" t="s">
        <v>363</v>
      </c>
      <c r="M1813" s="636" t="s">
        <v>364</v>
      </c>
      <c r="N1813" s="638" t="s">
        <v>365</v>
      </c>
    </row>
    <row r="1814" spans="1:14">
      <c r="A1814" s="648"/>
      <c r="B1814" s="637"/>
      <c r="C1814" s="637"/>
      <c r="D1814" s="637"/>
      <c r="E1814" s="637"/>
      <c r="F1814" s="637"/>
      <c r="G1814" s="637"/>
      <c r="H1814" s="637"/>
      <c r="I1814" s="637"/>
      <c r="J1814" s="637"/>
      <c r="K1814" s="637"/>
      <c r="L1814" s="637"/>
      <c r="M1814" s="637"/>
      <c r="N1814" s="639"/>
    </row>
    <row r="1815" spans="1:14" hidden="1">
      <c r="A1815" s="623" t="str">
        <f>"Existing "&amp;A1809</f>
        <v>Existing Other Fees / Costs</v>
      </c>
      <c r="B1815" s="624"/>
      <c r="C1815" s="624"/>
      <c r="D1815" s="624"/>
      <c r="E1815" s="624"/>
      <c r="F1815" s="624"/>
      <c r="G1815" s="170">
        <v>1</v>
      </c>
      <c r="H1815" s="154" t="s">
        <v>339</v>
      </c>
      <c r="I1815" s="155">
        <v>23000</v>
      </c>
      <c r="J1815" s="156">
        <f>G1815*I1815</f>
        <v>23000</v>
      </c>
      <c r="K1815" s="625" t="s">
        <v>390</v>
      </c>
      <c r="L1815" s="626"/>
      <c r="M1815" s="659" t="str">
        <f>IF(OR(ISERROR(B1811+B1810*(1-(Controls!$B$28))),(B1811+B1810*(1-(Controls!$B$28)))=0),"",IF((B1811+B1810*(1-(Controls!$B$28)))&lt;=StartInput!$F$25,"Replace","Evaluate"))</f>
        <v>Evaluate</v>
      </c>
      <c r="N1815" s="631" t="s">
        <v>205</v>
      </c>
    </row>
    <row r="1816" spans="1:14">
      <c r="A1816" s="623" t="str">
        <f>"Standard "&amp;A1809</f>
        <v>Standard Other Fees / Costs</v>
      </c>
      <c r="B1816" s="624"/>
      <c r="C1816" s="624"/>
      <c r="D1816" s="624"/>
      <c r="E1816" s="624"/>
      <c r="F1816" s="624"/>
      <c r="G1816" s="452">
        <v>1</v>
      </c>
      <c r="H1816" s="459" t="s">
        <v>339</v>
      </c>
      <c r="I1816" s="454">
        <v>23000</v>
      </c>
      <c r="J1816" s="156">
        <f>G1816*I1816</f>
        <v>23000</v>
      </c>
      <c r="K1816" s="627"/>
      <c r="L1816" s="628"/>
      <c r="M1816" s="660"/>
      <c r="N1816" s="632"/>
    </row>
    <row r="1817" spans="1:14" ht="14.45" thickBot="1">
      <c r="A1817" s="634" t="str">
        <f>"Green Replacement "&amp;A1809</f>
        <v>Green Replacement Other Fees / Costs</v>
      </c>
      <c r="B1817" s="635"/>
      <c r="C1817" s="635"/>
      <c r="D1817" s="635"/>
      <c r="E1817" s="635"/>
      <c r="F1817" s="635"/>
      <c r="G1817" s="202">
        <f>G1815</f>
        <v>1</v>
      </c>
      <c r="H1817" s="204" t="str">
        <f>H1816</f>
        <v>LUMP SUM</v>
      </c>
      <c r="I1817" s="455">
        <v>23000</v>
      </c>
      <c r="J1817" s="161">
        <f>G1817*I1817</f>
        <v>23000</v>
      </c>
      <c r="K1817" s="629"/>
      <c r="L1817" s="630"/>
      <c r="M1817" s="661"/>
      <c r="N1817" s="633"/>
    </row>
    <row r="1818" spans="1:14" ht="13.15" customHeight="1" thickBot="1"/>
    <row r="1819" spans="1:14" ht="14.45" thickBot="1">
      <c r="A1819" s="640" t="s">
        <v>591</v>
      </c>
      <c r="B1819" s="641"/>
      <c r="C1819" s="641"/>
      <c r="D1819" s="641"/>
      <c r="E1819" s="641"/>
      <c r="F1819" s="641"/>
      <c r="G1819" s="641"/>
      <c r="H1819" s="641"/>
      <c r="I1819" s="641"/>
      <c r="J1819" s="641"/>
      <c r="K1819" s="641"/>
      <c r="L1819" s="641"/>
      <c r="M1819" s="641"/>
      <c r="N1819" s="642"/>
    </row>
    <row r="1820" spans="1:14" ht="15">
      <c r="A1820" s="164" t="s">
        <v>351</v>
      </c>
      <c r="B1820" s="450">
        <v>15</v>
      </c>
      <c r="C1820" s="165"/>
      <c r="D1820" s="662" t="s">
        <v>272</v>
      </c>
      <c r="E1820" s="663"/>
      <c r="F1820" s="649"/>
      <c r="G1820" s="650"/>
      <c r="H1820" s="650"/>
      <c r="I1820" s="650"/>
      <c r="J1820" s="650"/>
      <c r="K1820" s="650"/>
      <c r="L1820" s="650"/>
      <c r="M1820" s="650"/>
      <c r="N1820" s="651"/>
    </row>
    <row r="1821" spans="1:14" ht="12.75" customHeight="1">
      <c r="A1821" s="163" t="s">
        <v>353</v>
      </c>
      <c r="B1821" s="451">
        <v>2007</v>
      </c>
      <c r="C1821" s="162"/>
      <c r="D1821" s="664"/>
      <c r="E1821" s="665"/>
      <c r="F1821" s="652"/>
      <c r="G1821" s="653"/>
      <c r="H1821" s="653"/>
      <c r="I1821" s="653"/>
      <c r="J1821" s="653"/>
      <c r="K1821" s="653"/>
      <c r="L1821" s="653"/>
      <c r="M1821" s="653"/>
      <c r="N1821" s="654"/>
    </row>
    <row r="1822" spans="1:14" ht="15.6" thickBot="1">
      <c r="A1822" s="171" t="s">
        <v>355</v>
      </c>
      <c r="B1822" s="172">
        <f>IF(B1820-((YEAR(I1))-B1821)&gt;0,(B1820-((YEAR(I1))-B1821)),0)</f>
        <v>12</v>
      </c>
      <c r="C1822" s="173"/>
      <c r="D1822" s="666"/>
      <c r="E1822" s="667"/>
      <c r="F1822" s="643"/>
      <c r="G1822" s="644"/>
      <c r="H1822" s="644"/>
      <c r="I1822" s="644"/>
      <c r="J1822" s="644"/>
      <c r="K1822" s="644"/>
      <c r="L1822" s="644"/>
      <c r="M1822" s="644"/>
      <c r="N1822" s="645"/>
    </row>
    <row r="1823" spans="1:14">
      <c r="A1823" s="646" t="s">
        <v>357</v>
      </c>
      <c r="B1823" s="647"/>
      <c r="C1823" s="647"/>
      <c r="D1823" s="636"/>
      <c r="E1823" s="636"/>
      <c r="F1823" s="636"/>
      <c r="G1823" s="636" t="s">
        <v>358</v>
      </c>
      <c r="H1823" s="636" t="s">
        <v>359</v>
      </c>
      <c r="I1823" s="636" t="s">
        <v>360</v>
      </c>
      <c r="J1823" s="636" t="s">
        <v>361</v>
      </c>
      <c r="K1823" s="636" t="s">
        <v>362</v>
      </c>
      <c r="L1823" s="636" t="s">
        <v>363</v>
      </c>
      <c r="M1823" s="636" t="s">
        <v>364</v>
      </c>
      <c r="N1823" s="638" t="s">
        <v>365</v>
      </c>
    </row>
    <row r="1824" spans="1:14">
      <c r="A1824" s="648"/>
      <c r="B1824" s="637"/>
      <c r="C1824" s="637"/>
      <c r="D1824" s="637"/>
      <c r="E1824" s="637"/>
      <c r="F1824" s="637"/>
      <c r="G1824" s="637"/>
      <c r="H1824" s="637"/>
      <c r="I1824" s="637"/>
      <c r="J1824" s="637"/>
      <c r="K1824" s="637"/>
      <c r="L1824" s="637"/>
      <c r="M1824" s="637"/>
      <c r="N1824" s="639"/>
    </row>
    <row r="1825" spans="1:14" hidden="1">
      <c r="A1825" s="623" t="str">
        <f>"Existing "&amp;A1819</f>
        <v>Existing Demolition</v>
      </c>
      <c r="B1825" s="624"/>
      <c r="C1825" s="624"/>
      <c r="D1825" s="624"/>
      <c r="E1825" s="624"/>
      <c r="F1825" s="624"/>
      <c r="G1825" s="170"/>
      <c r="H1825" s="154"/>
      <c r="I1825" s="155">
        <v>0</v>
      </c>
      <c r="J1825" s="156">
        <f>G1825*I1825</f>
        <v>0</v>
      </c>
      <c r="K1825" s="625" t="s">
        <v>390</v>
      </c>
      <c r="L1825" s="626"/>
      <c r="M1825" s="659" t="str">
        <f>IF(OR(ISERROR(B1821+B1820*(1-(Controls!$B$28))),(B1821+B1820*(1-(Controls!$B$28)))=0),"",IF((B1821+B1820*(1-(Controls!$B$28)))&lt;=StartInput!$F$25,"Replace","Evaluate"))</f>
        <v>Evaluate</v>
      </c>
      <c r="N1825" s="631" t="s">
        <v>205</v>
      </c>
    </row>
    <row r="1826" spans="1:14">
      <c r="A1826" s="623" t="str">
        <f>"Standard "&amp;A1819</f>
        <v>Standard Demolition</v>
      </c>
      <c r="B1826" s="624"/>
      <c r="C1826" s="624"/>
      <c r="D1826" s="624"/>
      <c r="E1826" s="624"/>
      <c r="F1826" s="624"/>
      <c r="G1826" s="452">
        <v>0</v>
      </c>
      <c r="H1826" s="459"/>
      <c r="I1826" s="454">
        <v>0</v>
      </c>
      <c r="J1826" s="156">
        <f>G1826*I1826</f>
        <v>0</v>
      </c>
      <c r="K1826" s="627"/>
      <c r="L1826" s="628"/>
      <c r="M1826" s="660"/>
      <c r="N1826" s="632"/>
    </row>
    <row r="1827" spans="1:14" ht="14.45" thickBot="1">
      <c r="A1827" s="634" t="str">
        <f>"Green Replacement "&amp;A1819</f>
        <v>Green Replacement Demolition</v>
      </c>
      <c r="B1827" s="635"/>
      <c r="C1827" s="635"/>
      <c r="D1827" s="635"/>
      <c r="E1827" s="635"/>
      <c r="F1827" s="635"/>
      <c r="G1827" s="202">
        <f>G1826</f>
        <v>0</v>
      </c>
      <c r="H1827" s="204">
        <f>H1826</f>
        <v>0</v>
      </c>
      <c r="I1827" s="455">
        <v>0</v>
      </c>
      <c r="J1827" s="161">
        <f>G1827*I1827</f>
        <v>0</v>
      </c>
      <c r="K1827" s="629"/>
      <c r="L1827" s="630"/>
      <c r="M1827" s="661"/>
      <c r="N1827" s="633"/>
    </row>
    <row r="1828" spans="1:14" ht="13.15" customHeight="1" thickBot="1"/>
    <row r="1829" spans="1:14" ht="14.45" thickBot="1">
      <c r="A1829" s="640" t="s">
        <v>592</v>
      </c>
      <c r="B1829" s="641"/>
      <c r="C1829" s="641"/>
      <c r="D1829" s="641"/>
      <c r="E1829" s="641"/>
      <c r="F1829" s="641"/>
      <c r="G1829" s="641"/>
      <c r="H1829" s="641"/>
      <c r="I1829" s="641"/>
      <c r="J1829" s="641"/>
      <c r="K1829" s="641"/>
      <c r="L1829" s="641"/>
      <c r="M1829" s="641"/>
      <c r="N1829" s="642"/>
    </row>
    <row r="1830" spans="1:14" ht="12.75" customHeight="1">
      <c r="A1830" s="164" t="s">
        <v>351</v>
      </c>
      <c r="B1830" s="450">
        <v>16</v>
      </c>
      <c r="C1830" s="165"/>
      <c r="D1830" s="662" t="s">
        <v>272</v>
      </c>
      <c r="E1830" s="663"/>
      <c r="F1830" s="649"/>
      <c r="G1830" s="650"/>
      <c r="H1830" s="650"/>
      <c r="I1830" s="650"/>
      <c r="J1830" s="650"/>
      <c r="K1830" s="650"/>
      <c r="L1830" s="650"/>
      <c r="M1830" s="650"/>
      <c r="N1830" s="651"/>
    </row>
    <row r="1831" spans="1:14" ht="15">
      <c r="A1831" s="163" t="s">
        <v>353</v>
      </c>
      <c r="B1831" s="451">
        <v>2007</v>
      </c>
      <c r="C1831" s="162"/>
      <c r="D1831" s="664"/>
      <c r="E1831" s="665"/>
      <c r="F1831" s="652"/>
      <c r="G1831" s="653"/>
      <c r="H1831" s="653"/>
      <c r="I1831" s="653"/>
      <c r="J1831" s="653"/>
      <c r="K1831" s="653"/>
      <c r="L1831" s="653"/>
      <c r="M1831" s="653"/>
      <c r="N1831" s="654"/>
    </row>
    <row r="1832" spans="1:14" ht="15.6" thickBot="1">
      <c r="A1832" s="171" t="s">
        <v>355</v>
      </c>
      <c r="B1832" s="172">
        <f>IF(B1830-((YEAR(I1))-B1831)&gt;0,(B1830-((YEAR(I1))-B1831)),0)</f>
        <v>13</v>
      </c>
      <c r="C1832" s="173"/>
      <c r="D1832" s="666"/>
      <c r="E1832" s="667"/>
      <c r="F1832" s="643"/>
      <c r="G1832" s="644"/>
      <c r="H1832" s="644"/>
      <c r="I1832" s="644"/>
      <c r="J1832" s="644"/>
      <c r="K1832" s="644"/>
      <c r="L1832" s="644"/>
      <c r="M1832" s="644"/>
      <c r="N1832" s="645"/>
    </row>
    <row r="1833" spans="1:14">
      <c r="A1833" s="646" t="s">
        <v>357</v>
      </c>
      <c r="B1833" s="647"/>
      <c r="C1833" s="647"/>
      <c r="D1833" s="636"/>
      <c r="E1833" s="636"/>
      <c r="F1833" s="636"/>
      <c r="G1833" s="636" t="s">
        <v>358</v>
      </c>
      <c r="H1833" s="636" t="s">
        <v>359</v>
      </c>
      <c r="I1833" s="636" t="s">
        <v>360</v>
      </c>
      <c r="J1833" s="636" t="s">
        <v>361</v>
      </c>
      <c r="K1833" s="636" t="s">
        <v>362</v>
      </c>
      <c r="L1833" s="636" t="s">
        <v>363</v>
      </c>
      <c r="M1833" s="636" t="s">
        <v>364</v>
      </c>
      <c r="N1833" s="638" t="s">
        <v>365</v>
      </c>
    </row>
    <row r="1834" spans="1:14">
      <c r="A1834" s="648"/>
      <c r="B1834" s="637"/>
      <c r="C1834" s="637"/>
      <c r="D1834" s="637"/>
      <c r="E1834" s="637"/>
      <c r="F1834" s="637"/>
      <c r="G1834" s="637"/>
      <c r="H1834" s="637"/>
      <c r="I1834" s="637"/>
      <c r="J1834" s="637"/>
      <c r="K1834" s="637"/>
      <c r="L1834" s="637"/>
      <c r="M1834" s="637"/>
      <c r="N1834" s="639"/>
    </row>
    <row r="1835" spans="1:14" hidden="1">
      <c r="A1835" s="623" t="str">
        <f>"Existing "&amp;A1829</f>
        <v>Existing Dwelling Unit Conversion</v>
      </c>
      <c r="B1835" s="624"/>
      <c r="C1835" s="624"/>
      <c r="D1835" s="624"/>
      <c r="E1835" s="624"/>
      <c r="F1835" s="624"/>
      <c r="G1835" s="170"/>
      <c r="H1835" s="154"/>
      <c r="I1835" s="155">
        <v>0</v>
      </c>
      <c r="J1835" s="156">
        <f>G1835*I1835</f>
        <v>0</v>
      </c>
      <c r="K1835" s="625" t="s">
        <v>390</v>
      </c>
      <c r="L1835" s="626"/>
      <c r="M1835" s="659" t="str">
        <f>IF(OR(ISERROR(B1831+B1830*(1-(Controls!$B$28))),(B1831+B1830*(1-(Controls!$B$28)))=0),"",IF((B1831+B1830*(1-(Controls!$B$28)))&lt;=StartInput!$F$25,"Replace","Evaluate"))</f>
        <v>Evaluate</v>
      </c>
      <c r="N1835" s="631" t="s">
        <v>205</v>
      </c>
    </row>
    <row r="1836" spans="1:14">
      <c r="A1836" s="623" t="str">
        <f>"Standard "&amp;A1829</f>
        <v>Standard Dwelling Unit Conversion</v>
      </c>
      <c r="B1836" s="624"/>
      <c r="C1836" s="624"/>
      <c r="D1836" s="624"/>
      <c r="E1836" s="624"/>
      <c r="F1836" s="624"/>
      <c r="G1836" s="452">
        <v>0</v>
      </c>
      <c r="H1836" s="459"/>
      <c r="I1836" s="454">
        <v>0</v>
      </c>
      <c r="J1836" s="156">
        <f>G1836*I1836</f>
        <v>0</v>
      </c>
      <c r="K1836" s="627"/>
      <c r="L1836" s="628"/>
      <c r="M1836" s="660"/>
      <c r="N1836" s="632"/>
    </row>
    <row r="1837" spans="1:14" ht="14.45" thickBot="1">
      <c r="A1837" s="634" t="str">
        <f>"Green Replacement "&amp;A1829</f>
        <v>Green Replacement Dwelling Unit Conversion</v>
      </c>
      <c r="B1837" s="635"/>
      <c r="C1837" s="635"/>
      <c r="D1837" s="635"/>
      <c r="E1837" s="635"/>
      <c r="F1837" s="635"/>
      <c r="G1837" s="202">
        <f>G1836</f>
        <v>0</v>
      </c>
      <c r="H1837" s="204">
        <f>H1836</f>
        <v>0</v>
      </c>
      <c r="I1837" s="455">
        <v>0</v>
      </c>
      <c r="J1837" s="161">
        <f>G1837*I1837</f>
        <v>0</v>
      </c>
      <c r="K1837" s="629"/>
      <c r="L1837" s="630"/>
      <c r="M1837" s="661"/>
      <c r="N1837" s="633"/>
    </row>
    <row r="1838" spans="1:14" ht="13.15" customHeight="1" thickBot="1"/>
    <row r="1839" spans="1:14" ht="12.75" customHeight="1" thickBot="1">
      <c r="A1839" s="640" t="s">
        <v>593</v>
      </c>
      <c r="B1839" s="641"/>
      <c r="C1839" s="641"/>
      <c r="D1839" s="641"/>
      <c r="E1839" s="641"/>
      <c r="F1839" s="641"/>
      <c r="G1839" s="641"/>
      <c r="H1839" s="641"/>
      <c r="I1839" s="641"/>
      <c r="J1839" s="641"/>
      <c r="K1839" s="641"/>
      <c r="L1839" s="641"/>
      <c r="M1839" s="641"/>
      <c r="N1839" s="642"/>
    </row>
    <row r="1840" spans="1:14" ht="15">
      <c r="A1840" s="164" t="s">
        <v>351</v>
      </c>
      <c r="B1840" s="450">
        <v>17</v>
      </c>
      <c r="C1840" s="165"/>
      <c r="D1840" s="662" t="s">
        <v>272</v>
      </c>
      <c r="E1840" s="663"/>
      <c r="F1840" s="649"/>
      <c r="G1840" s="650"/>
      <c r="H1840" s="650"/>
      <c r="I1840" s="650"/>
      <c r="J1840" s="650"/>
      <c r="K1840" s="650"/>
      <c r="L1840" s="650"/>
      <c r="M1840" s="650"/>
      <c r="N1840" s="651"/>
    </row>
    <row r="1841" spans="1:14" ht="15">
      <c r="A1841" s="163" t="s">
        <v>353</v>
      </c>
      <c r="B1841" s="451">
        <v>2007</v>
      </c>
      <c r="C1841" s="162"/>
      <c r="D1841" s="664"/>
      <c r="E1841" s="665"/>
      <c r="F1841" s="652"/>
      <c r="G1841" s="653"/>
      <c r="H1841" s="653"/>
      <c r="I1841" s="653"/>
      <c r="J1841" s="653"/>
      <c r="K1841" s="653"/>
      <c r="L1841" s="653"/>
      <c r="M1841" s="653"/>
      <c r="N1841" s="654"/>
    </row>
    <row r="1842" spans="1:14" ht="15.6" thickBot="1">
      <c r="A1842" s="171" t="s">
        <v>355</v>
      </c>
      <c r="B1842" s="172">
        <f>IF(B1840-((YEAR(I1))-B1841)&gt;0,(B1840-((YEAR(I1))-B1841)),0)</f>
        <v>14</v>
      </c>
      <c r="C1842" s="173"/>
      <c r="D1842" s="666"/>
      <c r="E1842" s="667"/>
      <c r="F1842" s="643"/>
      <c r="G1842" s="644"/>
      <c r="H1842" s="644"/>
      <c r="I1842" s="644"/>
      <c r="J1842" s="644"/>
      <c r="K1842" s="644"/>
      <c r="L1842" s="644"/>
      <c r="M1842" s="644"/>
      <c r="N1842" s="645"/>
    </row>
    <row r="1843" spans="1:14">
      <c r="A1843" s="646" t="s">
        <v>357</v>
      </c>
      <c r="B1843" s="647"/>
      <c r="C1843" s="647"/>
      <c r="D1843" s="636"/>
      <c r="E1843" s="636"/>
      <c r="F1843" s="636"/>
      <c r="G1843" s="636" t="s">
        <v>358</v>
      </c>
      <c r="H1843" s="636" t="s">
        <v>359</v>
      </c>
      <c r="I1843" s="636" t="s">
        <v>360</v>
      </c>
      <c r="J1843" s="636" t="s">
        <v>361</v>
      </c>
      <c r="K1843" s="636" t="s">
        <v>362</v>
      </c>
      <c r="L1843" s="636" t="s">
        <v>363</v>
      </c>
      <c r="M1843" s="636" t="s">
        <v>364</v>
      </c>
      <c r="N1843" s="638" t="s">
        <v>365</v>
      </c>
    </row>
    <row r="1844" spans="1:14">
      <c r="A1844" s="648"/>
      <c r="B1844" s="637"/>
      <c r="C1844" s="637"/>
      <c r="D1844" s="637"/>
      <c r="E1844" s="637"/>
      <c r="F1844" s="637"/>
      <c r="G1844" s="637"/>
      <c r="H1844" s="637"/>
      <c r="I1844" s="637"/>
      <c r="J1844" s="637"/>
      <c r="K1844" s="637"/>
      <c r="L1844" s="637"/>
      <c r="M1844" s="637"/>
      <c r="N1844" s="639"/>
    </row>
    <row r="1845" spans="1:14" hidden="1">
      <c r="A1845" s="623" t="str">
        <f>"Existing "&amp;A1839</f>
        <v>Existing Contingency</v>
      </c>
      <c r="B1845" s="624"/>
      <c r="C1845" s="624"/>
      <c r="D1845" s="624"/>
      <c r="E1845" s="624"/>
      <c r="F1845" s="624"/>
      <c r="G1845" s="170"/>
      <c r="H1845" s="154"/>
      <c r="I1845" s="155">
        <v>0</v>
      </c>
      <c r="J1845" s="156">
        <f>G1845*I1845</f>
        <v>0</v>
      </c>
      <c r="K1845" s="625" t="s">
        <v>390</v>
      </c>
      <c r="L1845" s="626"/>
      <c r="M1845" s="659" t="str">
        <f>IF(OR(ISERROR(B1841+B1840*(1-(Controls!$B$28))),(B1841+B1840*(1-(Controls!$B$28)))=0),"",IF((B1841+B1840*(1-(Controls!$B$28)))&lt;=StartInput!$F$25,"Replace","Evaluate"))</f>
        <v>Evaluate</v>
      </c>
      <c r="N1845" s="631" t="s">
        <v>205</v>
      </c>
    </row>
    <row r="1846" spans="1:14">
      <c r="A1846" s="623" t="str">
        <f>"Standard "&amp;A1839</f>
        <v>Standard Contingency</v>
      </c>
      <c r="B1846" s="624"/>
      <c r="C1846" s="624"/>
      <c r="D1846" s="624"/>
      <c r="E1846" s="624"/>
      <c r="F1846" s="624"/>
      <c r="G1846" s="452">
        <v>0</v>
      </c>
      <c r="H1846" s="459"/>
      <c r="I1846" s="454">
        <v>0</v>
      </c>
      <c r="J1846" s="156">
        <f>G1846*I1846</f>
        <v>0</v>
      </c>
      <c r="K1846" s="627"/>
      <c r="L1846" s="628"/>
      <c r="M1846" s="660"/>
      <c r="N1846" s="632"/>
    </row>
    <row r="1847" spans="1:14" ht="14.45" thickBot="1">
      <c r="A1847" s="634" t="str">
        <f>"Green Replacement "&amp;A1839</f>
        <v>Green Replacement Contingency</v>
      </c>
      <c r="B1847" s="635"/>
      <c r="C1847" s="635"/>
      <c r="D1847" s="635"/>
      <c r="E1847" s="635"/>
      <c r="F1847" s="635"/>
      <c r="G1847" s="202">
        <f>G1846</f>
        <v>0</v>
      </c>
      <c r="H1847" s="204">
        <f>H1846</f>
        <v>0</v>
      </c>
      <c r="I1847" s="455">
        <v>0</v>
      </c>
      <c r="J1847" s="161">
        <f>G1847*I1847</f>
        <v>0</v>
      </c>
      <c r="K1847" s="629"/>
      <c r="L1847" s="630"/>
      <c r="M1847" s="661"/>
      <c r="N1847" s="633"/>
    </row>
    <row r="1848" spans="1:14" ht="13.15" customHeight="1" thickBot="1"/>
    <row r="1849" spans="1:14" ht="14.45" thickBot="1">
      <c r="A1849" s="640" t="s">
        <v>594</v>
      </c>
      <c r="B1849" s="641"/>
      <c r="C1849" s="641"/>
      <c r="D1849" s="641"/>
      <c r="E1849" s="641"/>
      <c r="F1849" s="641"/>
      <c r="G1849" s="641"/>
      <c r="H1849" s="641"/>
      <c r="I1849" s="641"/>
      <c r="J1849" s="641"/>
      <c r="K1849" s="641"/>
      <c r="L1849" s="641"/>
      <c r="M1849" s="641"/>
      <c r="N1849" s="642"/>
    </row>
    <row r="1850" spans="1:14" ht="15">
      <c r="A1850" s="164" t="s">
        <v>351</v>
      </c>
      <c r="B1850" s="450">
        <v>18</v>
      </c>
      <c r="C1850" s="165"/>
      <c r="D1850" s="662" t="s">
        <v>272</v>
      </c>
      <c r="E1850" s="663"/>
      <c r="F1850" s="649"/>
      <c r="G1850" s="650"/>
      <c r="H1850" s="650"/>
      <c r="I1850" s="650"/>
      <c r="J1850" s="650"/>
      <c r="K1850" s="650"/>
      <c r="L1850" s="650"/>
      <c r="M1850" s="650"/>
      <c r="N1850" s="651"/>
    </row>
    <row r="1851" spans="1:14" ht="15">
      <c r="A1851" s="163" t="s">
        <v>353</v>
      </c>
      <c r="B1851" s="451">
        <v>2007</v>
      </c>
      <c r="C1851" s="162"/>
      <c r="D1851" s="664"/>
      <c r="E1851" s="665"/>
      <c r="F1851" s="652"/>
      <c r="G1851" s="653"/>
      <c r="H1851" s="653"/>
      <c r="I1851" s="653"/>
      <c r="J1851" s="653"/>
      <c r="K1851" s="653"/>
      <c r="L1851" s="653"/>
      <c r="M1851" s="653"/>
      <c r="N1851" s="654"/>
    </row>
    <row r="1852" spans="1:14" ht="15.6" thickBot="1">
      <c r="A1852" s="171" t="s">
        <v>355</v>
      </c>
      <c r="B1852" s="172">
        <f>IF(B1850-((YEAR(I1))-B1851)&gt;0,(B1850-((YEAR(I1))-B1851)),0)</f>
        <v>15</v>
      </c>
      <c r="C1852" s="173"/>
      <c r="D1852" s="666"/>
      <c r="E1852" s="667"/>
      <c r="F1852" s="643"/>
      <c r="G1852" s="644"/>
      <c r="H1852" s="644"/>
      <c r="I1852" s="644"/>
      <c r="J1852" s="644"/>
      <c r="K1852" s="644"/>
      <c r="L1852" s="644"/>
      <c r="M1852" s="644"/>
      <c r="N1852" s="645"/>
    </row>
    <row r="1853" spans="1:14">
      <c r="A1853" s="646" t="s">
        <v>357</v>
      </c>
      <c r="B1853" s="647"/>
      <c r="C1853" s="647"/>
      <c r="D1853" s="636"/>
      <c r="E1853" s="636"/>
      <c r="F1853" s="636"/>
      <c r="G1853" s="636" t="s">
        <v>358</v>
      </c>
      <c r="H1853" s="636" t="s">
        <v>359</v>
      </c>
      <c r="I1853" s="636" t="s">
        <v>360</v>
      </c>
      <c r="J1853" s="636" t="s">
        <v>361</v>
      </c>
      <c r="K1853" s="636" t="s">
        <v>362</v>
      </c>
      <c r="L1853" s="636" t="s">
        <v>363</v>
      </c>
      <c r="M1853" s="636" t="s">
        <v>364</v>
      </c>
      <c r="N1853" s="638" t="s">
        <v>365</v>
      </c>
    </row>
    <row r="1854" spans="1:14">
      <c r="A1854" s="648"/>
      <c r="B1854" s="637"/>
      <c r="C1854" s="637"/>
      <c r="D1854" s="637"/>
      <c r="E1854" s="637"/>
      <c r="F1854" s="637"/>
      <c r="G1854" s="637"/>
      <c r="H1854" s="637"/>
      <c r="I1854" s="637"/>
      <c r="J1854" s="637"/>
      <c r="K1854" s="637"/>
      <c r="L1854" s="637"/>
      <c r="M1854" s="637"/>
      <c r="N1854" s="639"/>
    </row>
    <row r="1855" spans="1:14" hidden="1">
      <c r="A1855" s="623" t="str">
        <f>"Existing "&amp;A1849</f>
        <v>Existing Other-Other 1 (Specify)</v>
      </c>
      <c r="B1855" s="624"/>
      <c r="C1855" s="624"/>
      <c r="D1855" s="624"/>
      <c r="E1855" s="624"/>
      <c r="F1855" s="624"/>
      <c r="G1855" s="170"/>
      <c r="H1855" s="154"/>
      <c r="I1855" s="155">
        <v>0</v>
      </c>
      <c r="J1855" s="156">
        <f>G1855*I1855</f>
        <v>0</v>
      </c>
      <c r="K1855" s="625" t="s">
        <v>390</v>
      </c>
      <c r="L1855" s="626"/>
      <c r="M1855" s="659" t="str">
        <f>IF(OR(ISERROR(B1851+B1850*(1-(Controls!$B$28))),(B1851+B1850*(1-(Controls!$B$28)))=0),"",IF((B1851+B1850*(1-(Controls!$B$28)))&lt;=StartInput!$F$25,"Replace","Evaluate"))</f>
        <v>Evaluate</v>
      </c>
      <c r="N1855" s="631" t="s">
        <v>205</v>
      </c>
    </row>
    <row r="1856" spans="1:14">
      <c r="A1856" s="623" t="str">
        <f>"Standard "&amp;A1849</f>
        <v>Standard Other-Other 1 (Specify)</v>
      </c>
      <c r="B1856" s="624"/>
      <c r="C1856" s="624"/>
      <c r="D1856" s="624"/>
      <c r="E1856" s="624"/>
      <c r="F1856" s="624"/>
      <c r="G1856" s="452">
        <v>0</v>
      </c>
      <c r="H1856" s="459"/>
      <c r="I1856" s="454">
        <v>0</v>
      </c>
      <c r="J1856" s="156">
        <f>G1856*I1856</f>
        <v>0</v>
      </c>
      <c r="K1856" s="627"/>
      <c r="L1856" s="628"/>
      <c r="M1856" s="660"/>
      <c r="N1856" s="632"/>
    </row>
    <row r="1857" spans="1:14" ht="14.45" thickBot="1">
      <c r="A1857" s="634" t="str">
        <f>"Green Replacement "&amp;A1849</f>
        <v>Green Replacement Other-Other 1 (Specify)</v>
      </c>
      <c r="B1857" s="635"/>
      <c r="C1857" s="635"/>
      <c r="D1857" s="635"/>
      <c r="E1857" s="635"/>
      <c r="F1857" s="635"/>
      <c r="G1857" s="202">
        <f>G1856</f>
        <v>0</v>
      </c>
      <c r="H1857" s="204">
        <f>H1856</f>
        <v>0</v>
      </c>
      <c r="I1857" s="455">
        <v>0</v>
      </c>
      <c r="J1857" s="161">
        <f>G1857*I1857</f>
        <v>0</v>
      </c>
      <c r="K1857" s="629"/>
      <c r="L1857" s="630"/>
      <c r="M1857" s="661"/>
      <c r="N1857" s="633"/>
    </row>
    <row r="1858" spans="1:14" ht="13.15" customHeight="1" thickBot="1"/>
    <row r="1859" spans="1:14" ht="14.45" thickBot="1">
      <c r="A1859" s="640" t="s">
        <v>595</v>
      </c>
      <c r="B1859" s="641"/>
      <c r="C1859" s="641"/>
      <c r="D1859" s="641"/>
      <c r="E1859" s="641"/>
      <c r="F1859" s="641"/>
      <c r="G1859" s="641"/>
      <c r="H1859" s="641"/>
      <c r="I1859" s="641"/>
      <c r="J1859" s="641"/>
      <c r="K1859" s="641"/>
      <c r="L1859" s="641"/>
      <c r="M1859" s="641"/>
      <c r="N1859" s="642"/>
    </row>
    <row r="1860" spans="1:14" ht="15">
      <c r="A1860" s="164" t="s">
        <v>351</v>
      </c>
      <c r="B1860" s="450">
        <v>19</v>
      </c>
      <c r="C1860" s="165"/>
      <c r="D1860" s="662" t="s">
        <v>272</v>
      </c>
      <c r="E1860" s="663"/>
      <c r="F1860" s="649"/>
      <c r="G1860" s="650"/>
      <c r="H1860" s="650"/>
      <c r="I1860" s="650"/>
      <c r="J1860" s="650"/>
      <c r="K1860" s="650"/>
      <c r="L1860" s="650"/>
      <c r="M1860" s="650"/>
      <c r="N1860" s="651"/>
    </row>
    <row r="1861" spans="1:14" ht="15">
      <c r="A1861" s="163" t="s">
        <v>353</v>
      </c>
      <c r="B1861" s="451">
        <v>2007</v>
      </c>
      <c r="C1861" s="162"/>
      <c r="D1861" s="664"/>
      <c r="E1861" s="665"/>
      <c r="F1861" s="652"/>
      <c r="G1861" s="653"/>
      <c r="H1861" s="653"/>
      <c r="I1861" s="653"/>
      <c r="J1861" s="653"/>
      <c r="K1861" s="653"/>
      <c r="L1861" s="653"/>
      <c r="M1861" s="653"/>
      <c r="N1861" s="654"/>
    </row>
    <row r="1862" spans="1:14" ht="15.6" thickBot="1">
      <c r="A1862" s="171" t="s">
        <v>355</v>
      </c>
      <c r="B1862" s="172">
        <f>IF(B1860-((YEAR(I1))-B1861)&gt;0,(B1860-((YEAR(I1))-B1861)),0)</f>
        <v>16</v>
      </c>
      <c r="C1862" s="173"/>
      <c r="D1862" s="666"/>
      <c r="E1862" s="667"/>
      <c r="F1862" s="643"/>
      <c r="G1862" s="644"/>
      <c r="H1862" s="644"/>
      <c r="I1862" s="644"/>
      <c r="J1862" s="644"/>
      <c r="K1862" s="644"/>
      <c r="L1862" s="644"/>
      <c r="M1862" s="644"/>
      <c r="N1862" s="645"/>
    </row>
    <row r="1863" spans="1:14">
      <c r="A1863" s="646" t="s">
        <v>357</v>
      </c>
      <c r="B1863" s="647"/>
      <c r="C1863" s="647"/>
      <c r="D1863" s="636"/>
      <c r="E1863" s="636"/>
      <c r="F1863" s="636"/>
      <c r="G1863" s="636" t="s">
        <v>358</v>
      </c>
      <c r="H1863" s="636" t="s">
        <v>359</v>
      </c>
      <c r="I1863" s="636" t="s">
        <v>360</v>
      </c>
      <c r="J1863" s="636" t="s">
        <v>361</v>
      </c>
      <c r="K1863" s="636" t="s">
        <v>362</v>
      </c>
      <c r="L1863" s="636" t="s">
        <v>363</v>
      </c>
      <c r="M1863" s="636" t="s">
        <v>364</v>
      </c>
      <c r="N1863" s="638" t="s">
        <v>365</v>
      </c>
    </row>
    <row r="1864" spans="1:14">
      <c r="A1864" s="648"/>
      <c r="B1864" s="637"/>
      <c r="C1864" s="637"/>
      <c r="D1864" s="637"/>
      <c r="E1864" s="637"/>
      <c r="F1864" s="637"/>
      <c r="G1864" s="637"/>
      <c r="H1864" s="637"/>
      <c r="I1864" s="637"/>
      <c r="J1864" s="637"/>
      <c r="K1864" s="637"/>
      <c r="L1864" s="637"/>
      <c r="M1864" s="637"/>
      <c r="N1864" s="639"/>
    </row>
    <row r="1865" spans="1:14" hidden="1">
      <c r="A1865" s="623" t="str">
        <f>"Existing "&amp;A1859</f>
        <v>Existing Other-Other 2 (Specify)</v>
      </c>
      <c r="B1865" s="624"/>
      <c r="C1865" s="624"/>
      <c r="D1865" s="624"/>
      <c r="E1865" s="624"/>
      <c r="F1865" s="624"/>
      <c r="G1865" s="170"/>
      <c r="H1865" s="154"/>
      <c r="I1865" s="155">
        <v>0</v>
      </c>
      <c r="J1865" s="156">
        <f>G1865*I1865</f>
        <v>0</v>
      </c>
      <c r="K1865" s="625" t="s">
        <v>390</v>
      </c>
      <c r="L1865" s="626"/>
      <c r="M1865" s="659" t="str">
        <f>IF(OR(ISERROR(B1861+B1860*(1-(Controls!$B$28))),(B1861+B1860*(1-(Controls!$B$28)))=0),"",IF((B1861+B1860*(1-(Controls!$B$28)))&lt;=StartInput!$F$25,"Replace","Evaluate"))</f>
        <v>Evaluate</v>
      </c>
      <c r="N1865" s="631" t="s">
        <v>205</v>
      </c>
    </row>
    <row r="1866" spans="1:14">
      <c r="A1866" s="623" t="str">
        <f>"Standard "&amp;A1859</f>
        <v>Standard Other-Other 2 (Specify)</v>
      </c>
      <c r="B1866" s="624"/>
      <c r="C1866" s="624"/>
      <c r="D1866" s="624"/>
      <c r="E1866" s="624"/>
      <c r="F1866" s="624"/>
      <c r="G1866" s="452">
        <v>0</v>
      </c>
      <c r="H1866" s="459"/>
      <c r="I1866" s="454">
        <v>0</v>
      </c>
      <c r="J1866" s="156">
        <f>G1866*I1866</f>
        <v>0</v>
      </c>
      <c r="K1866" s="627"/>
      <c r="L1866" s="628"/>
      <c r="M1866" s="660"/>
      <c r="N1866" s="632"/>
    </row>
    <row r="1867" spans="1:14" ht="14.45" thickBot="1">
      <c r="A1867" s="634" t="str">
        <f>"Green Replacement "&amp;A1859</f>
        <v>Green Replacement Other-Other 2 (Specify)</v>
      </c>
      <c r="B1867" s="635"/>
      <c r="C1867" s="635"/>
      <c r="D1867" s="635"/>
      <c r="E1867" s="635"/>
      <c r="F1867" s="635"/>
      <c r="G1867" s="202">
        <f>G1866</f>
        <v>0</v>
      </c>
      <c r="H1867" s="204">
        <f>H1866</f>
        <v>0</v>
      </c>
      <c r="I1867" s="455">
        <v>0</v>
      </c>
      <c r="J1867" s="161">
        <f>G1867*I1867</f>
        <v>0</v>
      </c>
      <c r="K1867" s="629"/>
      <c r="L1867" s="630"/>
      <c r="M1867" s="661"/>
      <c r="N1867" s="633"/>
    </row>
    <row r="1868" spans="1:14" ht="13.15" customHeight="1" thickBot="1"/>
    <row r="1869" spans="1:14" ht="14.45" thickBot="1">
      <c r="A1869" s="640" t="s">
        <v>596</v>
      </c>
      <c r="B1869" s="641"/>
      <c r="C1869" s="641"/>
      <c r="D1869" s="641"/>
      <c r="E1869" s="641"/>
      <c r="F1869" s="641"/>
      <c r="G1869" s="641"/>
      <c r="H1869" s="641"/>
      <c r="I1869" s="641"/>
      <c r="J1869" s="641"/>
      <c r="K1869" s="641"/>
      <c r="L1869" s="641"/>
      <c r="M1869" s="641"/>
      <c r="N1869" s="642"/>
    </row>
    <row r="1870" spans="1:14" ht="15">
      <c r="A1870" s="164" t="s">
        <v>351</v>
      </c>
      <c r="B1870" s="450">
        <v>20</v>
      </c>
      <c r="C1870" s="165"/>
      <c r="D1870" s="662" t="s">
        <v>272</v>
      </c>
      <c r="E1870" s="663"/>
      <c r="F1870" s="649"/>
      <c r="G1870" s="650"/>
      <c r="H1870" s="650"/>
      <c r="I1870" s="650"/>
      <c r="J1870" s="650"/>
      <c r="K1870" s="650"/>
      <c r="L1870" s="650"/>
      <c r="M1870" s="650"/>
      <c r="N1870" s="651"/>
    </row>
    <row r="1871" spans="1:14" ht="15">
      <c r="A1871" s="163" t="s">
        <v>353</v>
      </c>
      <c r="B1871" s="451">
        <v>2007</v>
      </c>
      <c r="C1871" s="162"/>
      <c r="D1871" s="664"/>
      <c r="E1871" s="665"/>
      <c r="F1871" s="652"/>
      <c r="G1871" s="653"/>
      <c r="H1871" s="653"/>
      <c r="I1871" s="653"/>
      <c r="J1871" s="653"/>
      <c r="K1871" s="653"/>
      <c r="L1871" s="653"/>
      <c r="M1871" s="653"/>
      <c r="N1871" s="654"/>
    </row>
    <row r="1872" spans="1:14" ht="15.6" thickBot="1">
      <c r="A1872" s="171" t="s">
        <v>355</v>
      </c>
      <c r="B1872" s="172">
        <f>IF(B1870-((YEAR(I1))-B1871)&gt;0,(B1870-((YEAR(I1))-B1871)),0)</f>
        <v>17</v>
      </c>
      <c r="C1872" s="173"/>
      <c r="D1872" s="666"/>
      <c r="E1872" s="667"/>
      <c r="F1872" s="643"/>
      <c r="G1872" s="644"/>
      <c r="H1872" s="644"/>
      <c r="I1872" s="644"/>
      <c r="J1872" s="644"/>
      <c r="K1872" s="644"/>
      <c r="L1872" s="644"/>
      <c r="M1872" s="644"/>
      <c r="N1872" s="645"/>
    </row>
    <row r="1873" spans="1:14">
      <c r="A1873" s="646" t="s">
        <v>357</v>
      </c>
      <c r="B1873" s="647"/>
      <c r="C1873" s="647"/>
      <c r="D1873" s="636"/>
      <c r="E1873" s="636"/>
      <c r="F1873" s="636"/>
      <c r="G1873" s="636" t="s">
        <v>358</v>
      </c>
      <c r="H1873" s="636" t="s">
        <v>359</v>
      </c>
      <c r="I1873" s="636" t="s">
        <v>360</v>
      </c>
      <c r="J1873" s="636" t="s">
        <v>361</v>
      </c>
      <c r="K1873" s="636" t="s">
        <v>362</v>
      </c>
      <c r="L1873" s="636" t="s">
        <v>363</v>
      </c>
      <c r="M1873" s="636" t="s">
        <v>364</v>
      </c>
      <c r="N1873" s="638" t="s">
        <v>365</v>
      </c>
    </row>
    <row r="1874" spans="1:14">
      <c r="A1874" s="648"/>
      <c r="B1874" s="637"/>
      <c r="C1874" s="637"/>
      <c r="D1874" s="637"/>
      <c r="E1874" s="637"/>
      <c r="F1874" s="637"/>
      <c r="G1874" s="637"/>
      <c r="H1874" s="637"/>
      <c r="I1874" s="637"/>
      <c r="J1874" s="637"/>
      <c r="K1874" s="637"/>
      <c r="L1874" s="637"/>
      <c r="M1874" s="637"/>
      <c r="N1874" s="639"/>
    </row>
    <row r="1875" spans="1:14" hidden="1">
      <c r="A1875" s="623" t="str">
        <f>"Existing "&amp;A1869</f>
        <v>Existing Other-Other 3 (Specify)</v>
      </c>
      <c r="B1875" s="624"/>
      <c r="C1875" s="624"/>
      <c r="D1875" s="624"/>
      <c r="E1875" s="624"/>
      <c r="F1875" s="624"/>
      <c r="G1875" s="170"/>
      <c r="H1875" s="154"/>
      <c r="I1875" s="155">
        <v>0</v>
      </c>
      <c r="J1875" s="156">
        <f>G1875*I1875</f>
        <v>0</v>
      </c>
      <c r="K1875" s="625" t="s">
        <v>390</v>
      </c>
      <c r="L1875" s="626"/>
      <c r="M1875" s="659" t="str">
        <f>IF(OR(ISERROR(B1871+B1870*(1-(Controls!$B$28))),(B1871+B1870*(1-(Controls!$B$28)))=0),"",IF((B1871+B1870*(1-(Controls!$B$28)))&lt;=StartInput!$F$25,"Replace","Evaluate"))</f>
        <v>Evaluate</v>
      </c>
      <c r="N1875" s="631" t="s">
        <v>205</v>
      </c>
    </row>
    <row r="1876" spans="1:14">
      <c r="A1876" s="623" t="str">
        <f>"Standard "&amp;A1869</f>
        <v>Standard Other-Other 3 (Specify)</v>
      </c>
      <c r="B1876" s="624"/>
      <c r="C1876" s="624"/>
      <c r="D1876" s="624"/>
      <c r="E1876" s="624"/>
      <c r="F1876" s="624"/>
      <c r="G1876" s="452">
        <v>0</v>
      </c>
      <c r="H1876" s="459"/>
      <c r="I1876" s="454">
        <v>0</v>
      </c>
      <c r="J1876" s="156">
        <f>G1876*I1876</f>
        <v>0</v>
      </c>
      <c r="K1876" s="627"/>
      <c r="L1876" s="628"/>
      <c r="M1876" s="660"/>
      <c r="N1876" s="632"/>
    </row>
    <row r="1877" spans="1:14" ht="14.45" thickBot="1">
      <c r="A1877" s="634" t="str">
        <f>"Green Replacement "&amp;A1869</f>
        <v>Green Replacement Other-Other 3 (Specify)</v>
      </c>
      <c r="B1877" s="635"/>
      <c r="C1877" s="635"/>
      <c r="D1877" s="635"/>
      <c r="E1877" s="635"/>
      <c r="F1877" s="635"/>
      <c r="G1877" s="202">
        <f>G1876</f>
        <v>0</v>
      </c>
      <c r="H1877" s="204">
        <f>H1876</f>
        <v>0</v>
      </c>
      <c r="I1877" s="455">
        <v>0</v>
      </c>
      <c r="J1877" s="161">
        <f>G1877*I1877</f>
        <v>0</v>
      </c>
      <c r="K1877" s="629"/>
      <c r="L1877" s="630"/>
      <c r="M1877" s="661"/>
      <c r="N1877" s="633"/>
    </row>
    <row r="1878" spans="1:14" ht="13.15" customHeight="1" thickBot="1"/>
    <row r="1879" spans="1:14" ht="14.45" thickBot="1">
      <c r="A1879" s="640" t="s">
        <v>597</v>
      </c>
      <c r="B1879" s="641"/>
      <c r="C1879" s="641"/>
      <c r="D1879" s="641"/>
      <c r="E1879" s="641"/>
      <c r="F1879" s="641"/>
      <c r="G1879" s="641"/>
      <c r="H1879" s="641"/>
      <c r="I1879" s="641"/>
      <c r="J1879" s="641"/>
      <c r="K1879" s="641"/>
      <c r="L1879" s="641"/>
      <c r="M1879" s="641"/>
      <c r="N1879" s="642"/>
    </row>
    <row r="1880" spans="1:14" ht="15">
      <c r="A1880" s="164" t="s">
        <v>351</v>
      </c>
      <c r="B1880" s="450">
        <v>3</v>
      </c>
      <c r="C1880" s="165"/>
      <c r="D1880" s="662" t="s">
        <v>272</v>
      </c>
      <c r="E1880" s="663"/>
      <c r="F1880" s="649"/>
      <c r="G1880" s="650"/>
      <c r="H1880" s="650"/>
      <c r="I1880" s="650"/>
      <c r="J1880" s="650"/>
      <c r="K1880" s="650"/>
      <c r="L1880" s="650"/>
      <c r="M1880" s="650"/>
      <c r="N1880" s="651"/>
    </row>
    <row r="1881" spans="1:14" ht="15">
      <c r="A1881" s="163" t="s">
        <v>353</v>
      </c>
      <c r="B1881" s="451">
        <v>2008</v>
      </c>
      <c r="C1881" s="162"/>
      <c r="D1881" s="664"/>
      <c r="E1881" s="665"/>
      <c r="F1881" s="652"/>
      <c r="G1881" s="653"/>
      <c r="H1881" s="653"/>
      <c r="I1881" s="653"/>
      <c r="J1881" s="653"/>
      <c r="K1881" s="653"/>
      <c r="L1881" s="653"/>
      <c r="M1881" s="653"/>
      <c r="N1881" s="654"/>
    </row>
    <row r="1882" spans="1:14" ht="15.6" thickBot="1">
      <c r="A1882" s="171" t="s">
        <v>355</v>
      </c>
      <c r="B1882" s="172">
        <f>IF(B1880-((YEAR(I1))-B1881)&gt;0,(B1880-((YEAR(I1))-B1881)),0)</f>
        <v>1</v>
      </c>
      <c r="C1882" s="173"/>
      <c r="D1882" s="666"/>
      <c r="E1882" s="667"/>
      <c r="F1882" s="643"/>
      <c r="G1882" s="644"/>
      <c r="H1882" s="644"/>
      <c r="I1882" s="644"/>
      <c r="J1882" s="644"/>
      <c r="K1882" s="644"/>
      <c r="L1882" s="644"/>
      <c r="M1882" s="644"/>
      <c r="N1882" s="645"/>
    </row>
    <row r="1883" spans="1:14">
      <c r="A1883" s="646" t="s">
        <v>357</v>
      </c>
      <c r="B1883" s="647"/>
      <c r="C1883" s="647"/>
      <c r="D1883" s="636"/>
      <c r="E1883" s="636"/>
      <c r="F1883" s="636"/>
      <c r="G1883" s="636" t="s">
        <v>358</v>
      </c>
      <c r="H1883" s="636" t="s">
        <v>359</v>
      </c>
      <c r="I1883" s="636" t="s">
        <v>360</v>
      </c>
      <c r="J1883" s="636" t="s">
        <v>361</v>
      </c>
      <c r="K1883" s="636" t="s">
        <v>362</v>
      </c>
      <c r="L1883" s="636" t="s">
        <v>363</v>
      </c>
      <c r="M1883" s="636" t="s">
        <v>364</v>
      </c>
      <c r="N1883" s="638" t="s">
        <v>365</v>
      </c>
    </row>
    <row r="1884" spans="1:14">
      <c r="A1884" s="648"/>
      <c r="B1884" s="637"/>
      <c r="C1884" s="637"/>
      <c r="D1884" s="637"/>
      <c r="E1884" s="637"/>
      <c r="F1884" s="637"/>
      <c r="G1884" s="637"/>
      <c r="H1884" s="637"/>
      <c r="I1884" s="637"/>
      <c r="J1884" s="637"/>
      <c r="K1884" s="637"/>
      <c r="L1884" s="637"/>
      <c r="M1884" s="637"/>
      <c r="N1884" s="639"/>
    </row>
    <row r="1885" spans="1:14" hidden="1">
      <c r="A1885" s="623" t="str">
        <f>"Existing "&amp;A1879</f>
        <v>Existing Other-Other 4 (Specify)</v>
      </c>
      <c r="B1885" s="624"/>
      <c r="C1885" s="624"/>
      <c r="D1885" s="624"/>
      <c r="E1885" s="624"/>
      <c r="F1885" s="624"/>
      <c r="G1885" s="170"/>
      <c r="H1885" s="154"/>
      <c r="I1885" s="155">
        <v>0</v>
      </c>
      <c r="J1885" s="156">
        <f>G1885*I1885</f>
        <v>0</v>
      </c>
      <c r="K1885" s="625" t="s">
        <v>390</v>
      </c>
      <c r="L1885" s="626"/>
      <c r="M1885" s="659" t="str">
        <f>IF(OR(ISERROR(B1881+B1880*(1-(Controls!$B$28))),(B1881+B1880*(1-(Controls!$B$28)))=0),"",IF((B1881+B1880*(1-(Controls!$B$28)))&lt;=StartInput!$F$25,"Replace","Evaluate"))</f>
        <v>Evaluate</v>
      </c>
      <c r="N1885" s="631" t="s">
        <v>205</v>
      </c>
    </row>
    <row r="1886" spans="1:14">
      <c r="A1886" s="623" t="str">
        <f>"Standard "&amp;A1879</f>
        <v>Standard Other-Other 4 (Specify)</v>
      </c>
      <c r="B1886" s="624"/>
      <c r="C1886" s="624"/>
      <c r="D1886" s="624"/>
      <c r="E1886" s="624"/>
      <c r="F1886" s="624"/>
      <c r="G1886" s="452">
        <v>0</v>
      </c>
      <c r="H1886" s="459"/>
      <c r="I1886" s="454">
        <v>0</v>
      </c>
      <c r="J1886" s="156">
        <f>G1886*I1886</f>
        <v>0</v>
      </c>
      <c r="K1886" s="627"/>
      <c r="L1886" s="628"/>
      <c r="M1886" s="660"/>
      <c r="N1886" s="632"/>
    </row>
    <row r="1887" spans="1:14" ht="14.45" thickBot="1">
      <c r="A1887" s="634" t="str">
        <f>"Green Replacement "&amp;A1879</f>
        <v>Green Replacement Other-Other 4 (Specify)</v>
      </c>
      <c r="B1887" s="635"/>
      <c r="C1887" s="635"/>
      <c r="D1887" s="635"/>
      <c r="E1887" s="635"/>
      <c r="F1887" s="635"/>
      <c r="G1887" s="202">
        <f>G1886</f>
        <v>0</v>
      </c>
      <c r="H1887" s="204">
        <f>H1886</f>
        <v>0</v>
      </c>
      <c r="I1887" s="455">
        <v>0</v>
      </c>
      <c r="J1887" s="161">
        <f>G1887*I1887</f>
        <v>0</v>
      </c>
      <c r="K1887" s="629"/>
      <c r="L1887" s="630"/>
      <c r="M1887" s="661"/>
      <c r="N1887" s="633"/>
    </row>
    <row r="1888" spans="1:14" ht="13.15" customHeight="1" thickBot="1"/>
    <row r="1889" spans="1:14" ht="14.45" thickBot="1">
      <c r="A1889" s="640" t="s">
        <v>598</v>
      </c>
      <c r="B1889" s="641"/>
      <c r="C1889" s="641"/>
      <c r="D1889" s="641"/>
      <c r="E1889" s="641"/>
      <c r="F1889" s="641"/>
      <c r="G1889" s="641"/>
      <c r="H1889" s="641"/>
      <c r="I1889" s="641"/>
      <c r="J1889" s="641"/>
      <c r="K1889" s="641"/>
      <c r="L1889" s="641"/>
      <c r="M1889" s="641"/>
      <c r="N1889" s="642"/>
    </row>
    <row r="1890" spans="1:14" ht="15">
      <c r="A1890" s="164" t="s">
        <v>351</v>
      </c>
      <c r="B1890" s="450">
        <v>4</v>
      </c>
      <c r="C1890" s="165"/>
      <c r="D1890" s="662" t="s">
        <v>272</v>
      </c>
      <c r="E1890" s="663"/>
      <c r="F1890" s="649"/>
      <c r="G1890" s="650"/>
      <c r="H1890" s="650"/>
      <c r="I1890" s="650"/>
      <c r="J1890" s="650"/>
      <c r="K1890" s="650"/>
      <c r="L1890" s="650"/>
      <c r="M1890" s="650"/>
      <c r="N1890" s="651"/>
    </row>
    <row r="1891" spans="1:14" ht="15">
      <c r="A1891" s="163" t="s">
        <v>353</v>
      </c>
      <c r="B1891" s="451">
        <v>2008</v>
      </c>
      <c r="C1891" s="162"/>
      <c r="D1891" s="664"/>
      <c r="E1891" s="665"/>
      <c r="F1891" s="652"/>
      <c r="G1891" s="653"/>
      <c r="H1891" s="653"/>
      <c r="I1891" s="653"/>
      <c r="J1891" s="653"/>
      <c r="K1891" s="653"/>
      <c r="L1891" s="653"/>
      <c r="M1891" s="653"/>
      <c r="N1891" s="654"/>
    </row>
    <row r="1892" spans="1:14" ht="15.6" thickBot="1">
      <c r="A1892" s="171" t="s">
        <v>355</v>
      </c>
      <c r="B1892" s="172">
        <f>IF(B1890-((YEAR(I1))-B1891)&gt;0,(B1890-((YEAR(I1))-B1891)),0)</f>
        <v>2</v>
      </c>
      <c r="C1892" s="173"/>
      <c r="D1892" s="666"/>
      <c r="E1892" s="667"/>
      <c r="F1892" s="643"/>
      <c r="G1892" s="644"/>
      <c r="H1892" s="644"/>
      <c r="I1892" s="644"/>
      <c r="J1892" s="644"/>
      <c r="K1892" s="644"/>
      <c r="L1892" s="644"/>
      <c r="M1892" s="644"/>
      <c r="N1892" s="645"/>
    </row>
    <row r="1893" spans="1:14">
      <c r="A1893" s="646" t="s">
        <v>357</v>
      </c>
      <c r="B1893" s="647"/>
      <c r="C1893" s="647"/>
      <c r="D1893" s="636"/>
      <c r="E1893" s="636"/>
      <c r="F1893" s="636"/>
      <c r="G1893" s="636" t="s">
        <v>358</v>
      </c>
      <c r="H1893" s="636" t="s">
        <v>359</v>
      </c>
      <c r="I1893" s="636" t="s">
        <v>360</v>
      </c>
      <c r="J1893" s="636" t="s">
        <v>361</v>
      </c>
      <c r="K1893" s="636" t="s">
        <v>362</v>
      </c>
      <c r="L1893" s="636" t="s">
        <v>363</v>
      </c>
      <c r="M1893" s="636" t="s">
        <v>364</v>
      </c>
      <c r="N1893" s="638" t="s">
        <v>365</v>
      </c>
    </row>
    <row r="1894" spans="1:14">
      <c r="A1894" s="648"/>
      <c r="B1894" s="637"/>
      <c r="C1894" s="637"/>
      <c r="D1894" s="637"/>
      <c r="E1894" s="637"/>
      <c r="F1894" s="637"/>
      <c r="G1894" s="637"/>
      <c r="H1894" s="637"/>
      <c r="I1894" s="637"/>
      <c r="J1894" s="637"/>
      <c r="K1894" s="637"/>
      <c r="L1894" s="637"/>
      <c r="M1894" s="637"/>
      <c r="N1894" s="639"/>
    </row>
    <row r="1895" spans="1:14" hidden="1">
      <c r="A1895" s="623" t="str">
        <f>"Existing "&amp;A1889</f>
        <v>Existing Other-Other 5 (Specify)</v>
      </c>
      <c r="B1895" s="624"/>
      <c r="C1895" s="624"/>
      <c r="D1895" s="624"/>
      <c r="E1895" s="624"/>
      <c r="F1895" s="624"/>
      <c r="G1895" s="170"/>
      <c r="H1895" s="154"/>
      <c r="I1895" s="155">
        <v>0</v>
      </c>
      <c r="J1895" s="156">
        <f>G1895*I1895</f>
        <v>0</v>
      </c>
      <c r="K1895" s="625" t="s">
        <v>390</v>
      </c>
      <c r="L1895" s="626"/>
      <c r="M1895" s="659" t="str">
        <f>IF(OR(ISERROR(B1891+B1890*(1-(Controls!$B$28))),(B1891+B1890*(1-(Controls!$B$28)))=0),"",IF((B1891+B1890*(1-(Controls!$B$28)))&lt;=StartInput!$F$25,"Replace","Evaluate"))</f>
        <v>Evaluate</v>
      </c>
      <c r="N1895" s="631" t="s">
        <v>205</v>
      </c>
    </row>
    <row r="1896" spans="1:14">
      <c r="A1896" s="623" t="str">
        <f>"Standard "&amp;A1889</f>
        <v>Standard Other-Other 5 (Specify)</v>
      </c>
      <c r="B1896" s="624"/>
      <c r="C1896" s="624"/>
      <c r="D1896" s="624"/>
      <c r="E1896" s="624"/>
      <c r="F1896" s="624"/>
      <c r="G1896" s="452">
        <v>0</v>
      </c>
      <c r="H1896" s="459"/>
      <c r="I1896" s="454">
        <v>0</v>
      </c>
      <c r="J1896" s="156">
        <f>G1896*I1896</f>
        <v>0</v>
      </c>
      <c r="K1896" s="627"/>
      <c r="L1896" s="628"/>
      <c r="M1896" s="660"/>
      <c r="N1896" s="632"/>
    </row>
    <row r="1897" spans="1:14" ht="14.45" thickBot="1">
      <c r="A1897" s="634" t="str">
        <f>"Green Replacement "&amp;A1889</f>
        <v>Green Replacement Other-Other 5 (Specify)</v>
      </c>
      <c r="B1897" s="635"/>
      <c r="C1897" s="635"/>
      <c r="D1897" s="635"/>
      <c r="E1897" s="635"/>
      <c r="F1897" s="635"/>
      <c r="G1897" s="202">
        <f>G1896</f>
        <v>0</v>
      </c>
      <c r="H1897" s="204">
        <f>H1896</f>
        <v>0</v>
      </c>
      <c r="I1897" s="455">
        <v>0</v>
      </c>
      <c r="J1897" s="161">
        <f>G1897*I1897</f>
        <v>0</v>
      </c>
      <c r="K1897" s="629"/>
      <c r="L1897" s="630"/>
      <c r="M1897" s="661"/>
      <c r="N1897" s="633"/>
    </row>
    <row r="1898" spans="1:14" ht="13.15" customHeight="1" thickBot="1"/>
    <row r="1899" spans="1:14" ht="14.45" thickBot="1">
      <c r="A1899" s="640" t="s">
        <v>599</v>
      </c>
      <c r="B1899" s="641"/>
      <c r="C1899" s="641"/>
      <c r="D1899" s="641"/>
      <c r="E1899" s="641"/>
      <c r="F1899" s="641"/>
      <c r="G1899" s="641"/>
      <c r="H1899" s="641"/>
      <c r="I1899" s="641"/>
      <c r="J1899" s="641"/>
      <c r="K1899" s="641"/>
      <c r="L1899" s="641"/>
      <c r="M1899" s="641"/>
      <c r="N1899" s="642"/>
    </row>
    <row r="1900" spans="1:14" ht="15">
      <c r="A1900" s="164" t="s">
        <v>351</v>
      </c>
      <c r="B1900" s="450">
        <v>5</v>
      </c>
      <c r="C1900" s="165"/>
      <c r="D1900" s="662" t="s">
        <v>272</v>
      </c>
      <c r="E1900" s="663"/>
      <c r="F1900" s="649"/>
      <c r="G1900" s="650"/>
      <c r="H1900" s="650"/>
      <c r="I1900" s="650"/>
      <c r="J1900" s="650"/>
      <c r="K1900" s="650"/>
      <c r="L1900" s="650"/>
      <c r="M1900" s="650"/>
      <c r="N1900" s="651"/>
    </row>
    <row r="1901" spans="1:14" ht="15">
      <c r="A1901" s="163" t="s">
        <v>353</v>
      </c>
      <c r="B1901" s="451">
        <v>2008</v>
      </c>
      <c r="C1901" s="162"/>
      <c r="D1901" s="664"/>
      <c r="E1901" s="665"/>
      <c r="F1901" s="652"/>
      <c r="G1901" s="653"/>
      <c r="H1901" s="653"/>
      <c r="I1901" s="653"/>
      <c r="J1901" s="653"/>
      <c r="K1901" s="653"/>
      <c r="L1901" s="653"/>
      <c r="M1901" s="653"/>
      <c r="N1901" s="654"/>
    </row>
    <row r="1902" spans="1:14" ht="15.6" thickBot="1">
      <c r="A1902" s="171" t="s">
        <v>355</v>
      </c>
      <c r="B1902" s="172">
        <f>IF(B1900-((YEAR(I1))-B1901)&gt;0,(B1900-((YEAR(I1))-B1901)),0)</f>
        <v>3</v>
      </c>
      <c r="C1902" s="173"/>
      <c r="D1902" s="666"/>
      <c r="E1902" s="667"/>
      <c r="F1902" s="643"/>
      <c r="G1902" s="644"/>
      <c r="H1902" s="644"/>
      <c r="I1902" s="644"/>
      <c r="J1902" s="644"/>
      <c r="K1902" s="644"/>
      <c r="L1902" s="644"/>
      <c r="M1902" s="644"/>
      <c r="N1902" s="645"/>
    </row>
    <row r="1903" spans="1:14">
      <c r="A1903" s="646" t="s">
        <v>357</v>
      </c>
      <c r="B1903" s="647"/>
      <c r="C1903" s="647"/>
      <c r="D1903" s="636"/>
      <c r="E1903" s="636"/>
      <c r="F1903" s="636"/>
      <c r="G1903" s="636" t="s">
        <v>358</v>
      </c>
      <c r="H1903" s="636" t="s">
        <v>359</v>
      </c>
      <c r="I1903" s="636" t="s">
        <v>360</v>
      </c>
      <c r="J1903" s="636" t="s">
        <v>361</v>
      </c>
      <c r="K1903" s="636" t="s">
        <v>362</v>
      </c>
      <c r="L1903" s="636" t="s">
        <v>363</v>
      </c>
      <c r="M1903" s="636" t="s">
        <v>364</v>
      </c>
      <c r="N1903" s="638" t="s">
        <v>365</v>
      </c>
    </row>
    <row r="1904" spans="1:14">
      <c r="A1904" s="648"/>
      <c r="B1904" s="637"/>
      <c r="C1904" s="637"/>
      <c r="D1904" s="637"/>
      <c r="E1904" s="637"/>
      <c r="F1904" s="637"/>
      <c r="G1904" s="637"/>
      <c r="H1904" s="637"/>
      <c r="I1904" s="637"/>
      <c r="J1904" s="637"/>
      <c r="K1904" s="637"/>
      <c r="L1904" s="637"/>
      <c r="M1904" s="637"/>
      <c r="N1904" s="639"/>
    </row>
    <row r="1905" spans="1:14" hidden="1">
      <c r="A1905" s="623" t="str">
        <f>"Existing "&amp;A1899</f>
        <v>Existing Other-Other 6 (Specify)</v>
      </c>
      <c r="B1905" s="624"/>
      <c r="C1905" s="624"/>
      <c r="D1905" s="624"/>
      <c r="E1905" s="624"/>
      <c r="F1905" s="624"/>
      <c r="G1905" s="170"/>
      <c r="H1905" s="154"/>
      <c r="I1905" s="155">
        <v>0</v>
      </c>
      <c r="J1905" s="156">
        <f>G1905*I1905</f>
        <v>0</v>
      </c>
      <c r="K1905" s="625" t="s">
        <v>390</v>
      </c>
      <c r="L1905" s="626"/>
      <c r="M1905" s="659" t="str">
        <f>IF(OR(ISERROR(B1901+B1900*(1-(Controls!$B$28))),(B1901+B1900*(1-(Controls!$B$28)))=0),"",IF((B1901+B1900*(1-(Controls!$B$28)))&lt;=StartInput!$F$25,"Replace","Evaluate"))</f>
        <v>Evaluate</v>
      </c>
      <c r="N1905" s="631" t="s">
        <v>205</v>
      </c>
    </row>
    <row r="1906" spans="1:14">
      <c r="A1906" s="623" t="str">
        <f>"Standard "&amp;A1899</f>
        <v>Standard Other-Other 6 (Specify)</v>
      </c>
      <c r="B1906" s="624"/>
      <c r="C1906" s="624"/>
      <c r="D1906" s="624"/>
      <c r="E1906" s="624"/>
      <c r="F1906" s="624"/>
      <c r="G1906" s="452">
        <v>0</v>
      </c>
      <c r="H1906" s="459"/>
      <c r="I1906" s="454">
        <v>0</v>
      </c>
      <c r="J1906" s="156">
        <f>G1906*I1906</f>
        <v>0</v>
      </c>
      <c r="K1906" s="627"/>
      <c r="L1906" s="628"/>
      <c r="M1906" s="660"/>
      <c r="N1906" s="632"/>
    </row>
    <row r="1907" spans="1:14" ht="14.45" thickBot="1">
      <c r="A1907" s="634" t="str">
        <f>"Green Replacement "&amp;A1899</f>
        <v>Green Replacement Other-Other 6 (Specify)</v>
      </c>
      <c r="B1907" s="635"/>
      <c r="C1907" s="635"/>
      <c r="D1907" s="635"/>
      <c r="E1907" s="635"/>
      <c r="F1907" s="635"/>
      <c r="G1907" s="202">
        <f>G1906</f>
        <v>0</v>
      </c>
      <c r="H1907" s="204">
        <f>H1906</f>
        <v>0</v>
      </c>
      <c r="I1907" s="455">
        <v>0</v>
      </c>
      <c r="J1907" s="161">
        <f>G1907*I1907</f>
        <v>0</v>
      </c>
      <c r="K1907" s="629"/>
      <c r="L1907" s="630"/>
      <c r="M1907" s="661"/>
      <c r="N1907" s="633"/>
    </row>
    <row r="1908" spans="1:14" ht="13.15" customHeight="1" thickBot="1"/>
    <row r="1909" spans="1:14" ht="14.45" thickBot="1">
      <c r="A1909" s="640" t="s">
        <v>600</v>
      </c>
      <c r="B1909" s="641"/>
      <c r="C1909" s="641"/>
      <c r="D1909" s="641"/>
      <c r="E1909" s="641"/>
      <c r="F1909" s="641"/>
      <c r="G1909" s="641"/>
      <c r="H1909" s="641"/>
      <c r="I1909" s="641"/>
      <c r="J1909" s="641"/>
      <c r="K1909" s="641"/>
      <c r="L1909" s="641"/>
      <c r="M1909" s="641"/>
      <c r="N1909" s="642"/>
    </row>
    <row r="1910" spans="1:14" ht="15">
      <c r="A1910" s="164" t="s">
        <v>351</v>
      </c>
      <c r="B1910" s="450">
        <v>6</v>
      </c>
      <c r="C1910" s="165"/>
      <c r="D1910" s="662" t="s">
        <v>272</v>
      </c>
      <c r="E1910" s="663"/>
      <c r="F1910" s="649"/>
      <c r="G1910" s="650"/>
      <c r="H1910" s="650"/>
      <c r="I1910" s="650"/>
      <c r="J1910" s="650"/>
      <c r="K1910" s="650"/>
      <c r="L1910" s="650"/>
      <c r="M1910" s="650"/>
      <c r="N1910" s="651"/>
    </row>
    <row r="1911" spans="1:14" ht="15">
      <c r="A1911" s="163" t="s">
        <v>353</v>
      </c>
      <c r="B1911" s="451">
        <v>2008</v>
      </c>
      <c r="C1911" s="162"/>
      <c r="D1911" s="664"/>
      <c r="E1911" s="665"/>
      <c r="F1911" s="652"/>
      <c r="G1911" s="653"/>
      <c r="H1911" s="653"/>
      <c r="I1911" s="653"/>
      <c r="J1911" s="653"/>
      <c r="K1911" s="653"/>
      <c r="L1911" s="653"/>
      <c r="M1911" s="653"/>
      <c r="N1911" s="654"/>
    </row>
    <row r="1912" spans="1:14" ht="15.6" thickBot="1">
      <c r="A1912" s="171" t="s">
        <v>355</v>
      </c>
      <c r="B1912" s="172">
        <f>IF(B1910-((YEAR(I1))-B1911)&gt;0,(B1910-((YEAR(I1))-B1911)),0)</f>
        <v>4</v>
      </c>
      <c r="C1912" s="173"/>
      <c r="D1912" s="666"/>
      <c r="E1912" s="667"/>
      <c r="F1912" s="643"/>
      <c r="G1912" s="644"/>
      <c r="H1912" s="644"/>
      <c r="I1912" s="644"/>
      <c r="J1912" s="644"/>
      <c r="K1912" s="644"/>
      <c r="L1912" s="644"/>
      <c r="M1912" s="644"/>
      <c r="N1912" s="645"/>
    </row>
    <row r="1913" spans="1:14">
      <c r="A1913" s="646" t="s">
        <v>357</v>
      </c>
      <c r="B1913" s="647"/>
      <c r="C1913" s="647"/>
      <c r="D1913" s="636"/>
      <c r="E1913" s="636"/>
      <c r="F1913" s="636"/>
      <c r="G1913" s="636" t="s">
        <v>358</v>
      </c>
      <c r="H1913" s="636" t="s">
        <v>359</v>
      </c>
      <c r="I1913" s="636" t="s">
        <v>360</v>
      </c>
      <c r="J1913" s="636" t="s">
        <v>361</v>
      </c>
      <c r="K1913" s="636" t="s">
        <v>362</v>
      </c>
      <c r="L1913" s="636" t="s">
        <v>363</v>
      </c>
      <c r="M1913" s="636" t="s">
        <v>364</v>
      </c>
      <c r="N1913" s="638" t="s">
        <v>365</v>
      </c>
    </row>
    <row r="1914" spans="1:14">
      <c r="A1914" s="648"/>
      <c r="B1914" s="637"/>
      <c r="C1914" s="637"/>
      <c r="D1914" s="637"/>
      <c r="E1914" s="637"/>
      <c r="F1914" s="637"/>
      <c r="G1914" s="637"/>
      <c r="H1914" s="637"/>
      <c r="I1914" s="637"/>
      <c r="J1914" s="637"/>
      <c r="K1914" s="637"/>
      <c r="L1914" s="637"/>
      <c r="M1914" s="637"/>
      <c r="N1914" s="639"/>
    </row>
    <row r="1915" spans="1:14" hidden="1">
      <c r="A1915" s="623" t="str">
        <f>"Existing "&amp;A1909</f>
        <v>Existing Other-Other 7 (Specify)</v>
      </c>
      <c r="B1915" s="624"/>
      <c r="C1915" s="624"/>
      <c r="D1915" s="624"/>
      <c r="E1915" s="624"/>
      <c r="F1915" s="624"/>
      <c r="G1915" s="170"/>
      <c r="H1915" s="154"/>
      <c r="I1915" s="155">
        <v>0</v>
      </c>
      <c r="J1915" s="156">
        <f>G1915*I1915</f>
        <v>0</v>
      </c>
      <c r="K1915" s="625" t="s">
        <v>390</v>
      </c>
      <c r="L1915" s="626"/>
      <c r="M1915" s="659" t="str">
        <f>IF(OR(ISERROR(B1911+B1910*(1-(Controls!$B$28))),(B1911+B1910*(1-(Controls!$B$28)))=0),"",IF((B1911+B1910*(1-(Controls!$B$28)))&lt;=StartInput!$F$25,"Replace","Evaluate"))</f>
        <v>Evaluate</v>
      </c>
      <c r="N1915" s="631" t="s">
        <v>205</v>
      </c>
    </row>
    <row r="1916" spans="1:14">
      <c r="A1916" s="623" t="str">
        <f>"Standard "&amp;A1909</f>
        <v>Standard Other-Other 7 (Specify)</v>
      </c>
      <c r="B1916" s="624"/>
      <c r="C1916" s="624"/>
      <c r="D1916" s="624"/>
      <c r="E1916" s="624"/>
      <c r="F1916" s="624"/>
      <c r="G1916" s="452">
        <v>0</v>
      </c>
      <c r="H1916" s="459"/>
      <c r="I1916" s="454">
        <v>0</v>
      </c>
      <c r="J1916" s="156">
        <f>G1916*I1916</f>
        <v>0</v>
      </c>
      <c r="K1916" s="627"/>
      <c r="L1916" s="628"/>
      <c r="M1916" s="660"/>
      <c r="N1916" s="632"/>
    </row>
    <row r="1917" spans="1:14" ht="14.45" thickBot="1">
      <c r="A1917" s="634" t="str">
        <f>"Green Replacement "&amp;A1909</f>
        <v>Green Replacement Other-Other 7 (Specify)</v>
      </c>
      <c r="B1917" s="635"/>
      <c r="C1917" s="635"/>
      <c r="D1917" s="635"/>
      <c r="E1917" s="635"/>
      <c r="F1917" s="635"/>
      <c r="G1917" s="202">
        <f>G1916</f>
        <v>0</v>
      </c>
      <c r="H1917" s="204">
        <f>H1916</f>
        <v>0</v>
      </c>
      <c r="I1917" s="455">
        <v>0</v>
      </c>
      <c r="J1917" s="161">
        <f>G1917*I1917</f>
        <v>0</v>
      </c>
      <c r="K1917" s="629"/>
      <c r="L1917" s="630"/>
      <c r="M1917" s="661"/>
      <c r="N1917" s="633"/>
    </row>
    <row r="1918" spans="1:14" ht="13.15" customHeight="1" thickBot="1"/>
    <row r="1919" spans="1:14" ht="14.45" thickBot="1">
      <c r="A1919" s="640" t="s">
        <v>601</v>
      </c>
      <c r="B1919" s="641"/>
      <c r="C1919" s="641"/>
      <c r="D1919" s="641"/>
      <c r="E1919" s="641"/>
      <c r="F1919" s="641"/>
      <c r="G1919" s="641"/>
      <c r="H1919" s="641"/>
      <c r="I1919" s="641"/>
      <c r="J1919" s="641"/>
      <c r="K1919" s="641"/>
      <c r="L1919" s="641"/>
      <c r="M1919" s="641"/>
      <c r="N1919" s="642"/>
    </row>
    <row r="1920" spans="1:14" ht="15">
      <c r="A1920" s="164" t="s">
        <v>351</v>
      </c>
      <c r="B1920" s="450">
        <v>7</v>
      </c>
      <c r="C1920" s="165"/>
      <c r="D1920" s="662" t="s">
        <v>272</v>
      </c>
      <c r="E1920" s="663"/>
      <c r="F1920" s="649"/>
      <c r="G1920" s="650"/>
      <c r="H1920" s="650"/>
      <c r="I1920" s="650"/>
      <c r="J1920" s="650"/>
      <c r="K1920" s="650"/>
      <c r="L1920" s="650"/>
      <c r="M1920" s="650"/>
      <c r="N1920" s="651"/>
    </row>
    <row r="1921" spans="1:14" ht="15">
      <c r="A1921" s="163" t="s">
        <v>353</v>
      </c>
      <c r="B1921" s="451">
        <v>2008</v>
      </c>
      <c r="C1921" s="162"/>
      <c r="D1921" s="664"/>
      <c r="E1921" s="665"/>
      <c r="F1921" s="652"/>
      <c r="G1921" s="653"/>
      <c r="H1921" s="653"/>
      <c r="I1921" s="653"/>
      <c r="J1921" s="653"/>
      <c r="K1921" s="653"/>
      <c r="L1921" s="653"/>
      <c r="M1921" s="653"/>
      <c r="N1921" s="654"/>
    </row>
    <row r="1922" spans="1:14" ht="15.6" thickBot="1">
      <c r="A1922" s="171" t="s">
        <v>355</v>
      </c>
      <c r="B1922" s="172">
        <f>IF(B1920-((YEAR(I1))-B1921)&gt;0,(B1920-((YEAR(I1))-B1921)),0)</f>
        <v>5</v>
      </c>
      <c r="C1922" s="173"/>
      <c r="D1922" s="666"/>
      <c r="E1922" s="667"/>
      <c r="F1922" s="643"/>
      <c r="G1922" s="644"/>
      <c r="H1922" s="644"/>
      <c r="I1922" s="644"/>
      <c r="J1922" s="644"/>
      <c r="K1922" s="644"/>
      <c r="L1922" s="644"/>
      <c r="M1922" s="644"/>
      <c r="N1922" s="645"/>
    </row>
    <row r="1923" spans="1:14">
      <c r="A1923" s="646" t="s">
        <v>357</v>
      </c>
      <c r="B1923" s="647"/>
      <c r="C1923" s="647"/>
      <c r="D1923" s="636"/>
      <c r="E1923" s="636"/>
      <c r="F1923" s="636"/>
      <c r="G1923" s="636" t="s">
        <v>358</v>
      </c>
      <c r="H1923" s="636" t="s">
        <v>359</v>
      </c>
      <c r="I1923" s="636" t="s">
        <v>360</v>
      </c>
      <c r="J1923" s="636" t="s">
        <v>361</v>
      </c>
      <c r="K1923" s="636" t="s">
        <v>362</v>
      </c>
      <c r="L1923" s="636" t="s">
        <v>363</v>
      </c>
      <c r="M1923" s="636" t="s">
        <v>364</v>
      </c>
      <c r="N1923" s="638" t="s">
        <v>365</v>
      </c>
    </row>
    <row r="1924" spans="1:14">
      <c r="A1924" s="648"/>
      <c r="B1924" s="637"/>
      <c r="C1924" s="637"/>
      <c r="D1924" s="637"/>
      <c r="E1924" s="637"/>
      <c r="F1924" s="637"/>
      <c r="G1924" s="637"/>
      <c r="H1924" s="637"/>
      <c r="I1924" s="637"/>
      <c r="J1924" s="637"/>
      <c r="K1924" s="637"/>
      <c r="L1924" s="637"/>
      <c r="M1924" s="637"/>
      <c r="N1924" s="639"/>
    </row>
    <row r="1925" spans="1:14" hidden="1">
      <c r="A1925" s="623" t="str">
        <f>"Existing "&amp;A1919</f>
        <v>Existing Other-Other 8 (Specify)</v>
      </c>
      <c r="B1925" s="624"/>
      <c r="C1925" s="624"/>
      <c r="D1925" s="624"/>
      <c r="E1925" s="624"/>
      <c r="F1925" s="624"/>
      <c r="G1925" s="170"/>
      <c r="H1925" s="154"/>
      <c r="I1925" s="155">
        <v>0</v>
      </c>
      <c r="J1925" s="156">
        <f>G1925*I1925</f>
        <v>0</v>
      </c>
      <c r="K1925" s="625" t="s">
        <v>390</v>
      </c>
      <c r="L1925" s="626"/>
      <c r="M1925" s="659" t="str">
        <f>IF(OR(ISERROR(B1921+B1920*(1-(Controls!$B$28))),(B1921+B1920*(1-(Controls!$B$28)))=0),"",IF((B1921+B1920*(1-(Controls!$B$28)))&lt;=StartInput!$F$25,"Replace","Evaluate"))</f>
        <v>Evaluate</v>
      </c>
      <c r="N1925" s="631" t="s">
        <v>205</v>
      </c>
    </row>
    <row r="1926" spans="1:14">
      <c r="A1926" s="623" t="str">
        <f>"Standard "&amp;A1919</f>
        <v>Standard Other-Other 8 (Specify)</v>
      </c>
      <c r="B1926" s="624"/>
      <c r="C1926" s="624"/>
      <c r="D1926" s="624"/>
      <c r="E1926" s="624"/>
      <c r="F1926" s="624"/>
      <c r="G1926" s="452">
        <v>0</v>
      </c>
      <c r="H1926" s="459"/>
      <c r="I1926" s="454">
        <v>0</v>
      </c>
      <c r="J1926" s="156">
        <f>G1926*I1926</f>
        <v>0</v>
      </c>
      <c r="K1926" s="627"/>
      <c r="L1926" s="628"/>
      <c r="M1926" s="660"/>
      <c r="N1926" s="632"/>
    </row>
    <row r="1927" spans="1:14" ht="14.45" thickBot="1">
      <c r="A1927" s="634" t="str">
        <f>"Green Replacement "&amp;A1919</f>
        <v>Green Replacement Other-Other 8 (Specify)</v>
      </c>
      <c r="B1927" s="635"/>
      <c r="C1927" s="635"/>
      <c r="D1927" s="635"/>
      <c r="E1927" s="635"/>
      <c r="F1927" s="635"/>
      <c r="G1927" s="202">
        <f>G1926</f>
        <v>0</v>
      </c>
      <c r="H1927" s="204">
        <f>H1926</f>
        <v>0</v>
      </c>
      <c r="I1927" s="455">
        <v>0</v>
      </c>
      <c r="J1927" s="161">
        <f>G1927*I1927</f>
        <v>0</v>
      </c>
      <c r="K1927" s="629"/>
      <c r="L1927" s="630"/>
      <c r="M1927" s="661"/>
      <c r="N1927" s="633"/>
    </row>
    <row r="1928" spans="1:14" ht="13.15" customHeight="1" thickBot="1"/>
    <row r="1929" spans="1:14" ht="14.45" thickBot="1">
      <c r="A1929" s="640" t="s">
        <v>602</v>
      </c>
      <c r="B1929" s="641"/>
      <c r="C1929" s="641"/>
      <c r="D1929" s="641"/>
      <c r="E1929" s="641"/>
      <c r="F1929" s="641"/>
      <c r="G1929" s="641"/>
      <c r="H1929" s="641"/>
      <c r="I1929" s="641"/>
      <c r="J1929" s="641"/>
      <c r="K1929" s="641"/>
      <c r="L1929" s="641"/>
      <c r="M1929" s="641"/>
      <c r="N1929" s="642"/>
    </row>
    <row r="1930" spans="1:14" ht="15">
      <c r="A1930" s="164" t="s">
        <v>351</v>
      </c>
      <c r="B1930" s="450">
        <v>8</v>
      </c>
      <c r="C1930" s="165"/>
      <c r="D1930" s="662" t="s">
        <v>272</v>
      </c>
      <c r="E1930" s="663"/>
      <c r="F1930" s="649"/>
      <c r="G1930" s="650"/>
      <c r="H1930" s="650"/>
      <c r="I1930" s="650"/>
      <c r="J1930" s="650"/>
      <c r="K1930" s="650"/>
      <c r="L1930" s="650"/>
      <c r="M1930" s="650"/>
      <c r="N1930" s="651"/>
    </row>
    <row r="1931" spans="1:14" ht="15">
      <c r="A1931" s="163" t="s">
        <v>353</v>
      </c>
      <c r="B1931" s="451">
        <v>2008</v>
      </c>
      <c r="C1931" s="162"/>
      <c r="D1931" s="664"/>
      <c r="E1931" s="665"/>
      <c r="F1931" s="652"/>
      <c r="G1931" s="653"/>
      <c r="H1931" s="653"/>
      <c r="I1931" s="653"/>
      <c r="J1931" s="653"/>
      <c r="K1931" s="653"/>
      <c r="L1931" s="653"/>
      <c r="M1931" s="653"/>
      <c r="N1931" s="654"/>
    </row>
    <row r="1932" spans="1:14" ht="15.6" thickBot="1">
      <c r="A1932" s="171" t="s">
        <v>355</v>
      </c>
      <c r="B1932" s="172">
        <f>IF(B1930-((YEAR(I1))-B1931)&gt;0,(B1930-((YEAR(I1))-B1931)),0)</f>
        <v>6</v>
      </c>
      <c r="C1932" s="173"/>
      <c r="D1932" s="666"/>
      <c r="E1932" s="667"/>
      <c r="F1932" s="643"/>
      <c r="G1932" s="644"/>
      <c r="H1932" s="644"/>
      <c r="I1932" s="644"/>
      <c r="J1932" s="644"/>
      <c r="K1932" s="644"/>
      <c r="L1932" s="644"/>
      <c r="M1932" s="644"/>
      <c r="N1932" s="645"/>
    </row>
    <row r="1933" spans="1:14">
      <c r="A1933" s="646" t="s">
        <v>357</v>
      </c>
      <c r="B1933" s="647"/>
      <c r="C1933" s="647"/>
      <c r="D1933" s="636"/>
      <c r="E1933" s="636"/>
      <c r="F1933" s="636"/>
      <c r="G1933" s="636" t="s">
        <v>358</v>
      </c>
      <c r="H1933" s="636" t="s">
        <v>359</v>
      </c>
      <c r="I1933" s="636" t="s">
        <v>360</v>
      </c>
      <c r="J1933" s="636" t="s">
        <v>361</v>
      </c>
      <c r="K1933" s="636" t="s">
        <v>362</v>
      </c>
      <c r="L1933" s="636" t="s">
        <v>363</v>
      </c>
      <c r="M1933" s="636" t="s">
        <v>364</v>
      </c>
      <c r="N1933" s="638" t="s">
        <v>365</v>
      </c>
    </row>
    <row r="1934" spans="1:14">
      <c r="A1934" s="648"/>
      <c r="B1934" s="637"/>
      <c r="C1934" s="637"/>
      <c r="D1934" s="637"/>
      <c r="E1934" s="637"/>
      <c r="F1934" s="637"/>
      <c r="G1934" s="637"/>
      <c r="H1934" s="637"/>
      <c r="I1934" s="637"/>
      <c r="J1934" s="637"/>
      <c r="K1934" s="637"/>
      <c r="L1934" s="637"/>
      <c r="M1934" s="637"/>
      <c r="N1934" s="639"/>
    </row>
    <row r="1935" spans="1:14" hidden="1">
      <c r="A1935" s="623" t="str">
        <f>"Existing "&amp;A1929</f>
        <v>Existing Other-Other 9 (Specify)</v>
      </c>
      <c r="B1935" s="624"/>
      <c r="C1935" s="624"/>
      <c r="D1935" s="624"/>
      <c r="E1935" s="624"/>
      <c r="F1935" s="624"/>
      <c r="G1935" s="170"/>
      <c r="H1935" s="154"/>
      <c r="I1935" s="155">
        <v>0</v>
      </c>
      <c r="J1935" s="156">
        <f>G1935*I1935</f>
        <v>0</v>
      </c>
      <c r="K1935" s="625" t="s">
        <v>390</v>
      </c>
      <c r="L1935" s="626"/>
      <c r="M1935" s="659" t="str">
        <f>IF(OR(ISERROR(B1931+B1930*(1-(Controls!$B$28))),(B1931+B1930*(1-(Controls!$B$28)))=0),"",IF((B1931+B1930*(1-(Controls!$B$28)))&lt;=StartInput!$F$25,"Replace","Evaluate"))</f>
        <v>Evaluate</v>
      </c>
      <c r="N1935" s="631" t="s">
        <v>205</v>
      </c>
    </row>
    <row r="1936" spans="1:14">
      <c r="A1936" s="623" t="str">
        <f>"Standard "&amp;A1929</f>
        <v>Standard Other-Other 9 (Specify)</v>
      </c>
      <c r="B1936" s="624"/>
      <c r="C1936" s="624"/>
      <c r="D1936" s="624"/>
      <c r="E1936" s="624"/>
      <c r="F1936" s="624"/>
      <c r="G1936" s="452">
        <v>0</v>
      </c>
      <c r="H1936" s="459"/>
      <c r="I1936" s="454">
        <v>0</v>
      </c>
      <c r="J1936" s="156">
        <f>G1936*I1936</f>
        <v>0</v>
      </c>
      <c r="K1936" s="627"/>
      <c r="L1936" s="628"/>
      <c r="M1936" s="660"/>
      <c r="N1936" s="632"/>
    </row>
    <row r="1937" spans="1:14" ht="14.45" thickBot="1">
      <c r="A1937" s="634" t="str">
        <f>"Green Replacement "&amp;A1929</f>
        <v>Green Replacement Other-Other 9 (Specify)</v>
      </c>
      <c r="B1937" s="635"/>
      <c r="C1937" s="635"/>
      <c r="D1937" s="635"/>
      <c r="E1937" s="635"/>
      <c r="F1937" s="635"/>
      <c r="G1937" s="202">
        <f>G1936</f>
        <v>0</v>
      </c>
      <c r="H1937" s="204">
        <f>H1936</f>
        <v>0</v>
      </c>
      <c r="I1937" s="455">
        <v>0</v>
      </c>
      <c r="J1937" s="161">
        <f>G1937*I1937</f>
        <v>0</v>
      </c>
      <c r="K1937" s="629"/>
      <c r="L1937" s="630"/>
      <c r="M1937" s="661"/>
      <c r="N1937" s="633"/>
    </row>
    <row r="1938" spans="1:14" ht="13.15" customHeight="1" thickBot="1"/>
    <row r="1939" spans="1:14" ht="14.45" thickBot="1">
      <c r="A1939" s="640" t="s">
        <v>603</v>
      </c>
      <c r="B1939" s="641"/>
      <c r="C1939" s="641"/>
      <c r="D1939" s="641"/>
      <c r="E1939" s="641"/>
      <c r="F1939" s="641"/>
      <c r="G1939" s="641"/>
      <c r="H1939" s="641"/>
      <c r="I1939" s="641"/>
      <c r="J1939" s="641"/>
      <c r="K1939" s="641"/>
      <c r="L1939" s="641"/>
      <c r="M1939" s="641"/>
      <c r="N1939" s="642"/>
    </row>
    <row r="1940" spans="1:14" ht="15">
      <c r="A1940" s="164" t="s">
        <v>351</v>
      </c>
      <c r="B1940" s="450">
        <v>9</v>
      </c>
      <c r="C1940" s="165"/>
      <c r="D1940" s="662" t="s">
        <v>272</v>
      </c>
      <c r="E1940" s="663"/>
      <c r="F1940" s="649"/>
      <c r="G1940" s="650"/>
      <c r="H1940" s="650"/>
      <c r="I1940" s="650"/>
      <c r="J1940" s="650"/>
      <c r="K1940" s="650"/>
      <c r="L1940" s="650"/>
      <c r="M1940" s="650"/>
      <c r="N1940" s="651"/>
    </row>
    <row r="1941" spans="1:14" ht="15">
      <c r="A1941" s="163" t="s">
        <v>353</v>
      </c>
      <c r="B1941" s="451">
        <v>2008</v>
      </c>
      <c r="C1941" s="162"/>
      <c r="D1941" s="664"/>
      <c r="E1941" s="665"/>
      <c r="F1941" s="652"/>
      <c r="G1941" s="653"/>
      <c r="H1941" s="653"/>
      <c r="I1941" s="653"/>
      <c r="J1941" s="653"/>
      <c r="K1941" s="653"/>
      <c r="L1941" s="653"/>
      <c r="M1941" s="653"/>
      <c r="N1941" s="654"/>
    </row>
    <row r="1942" spans="1:14" ht="15.6" thickBot="1">
      <c r="A1942" s="171" t="s">
        <v>355</v>
      </c>
      <c r="B1942" s="172">
        <f>IF(B1940-((YEAR(I1))-B1941)&gt;0,(B1940-((YEAR(I1))-B1941)),0)</f>
        <v>7</v>
      </c>
      <c r="C1942" s="173"/>
      <c r="D1942" s="666"/>
      <c r="E1942" s="667"/>
      <c r="F1942" s="643"/>
      <c r="G1942" s="644"/>
      <c r="H1942" s="644"/>
      <c r="I1942" s="644"/>
      <c r="J1942" s="644"/>
      <c r="K1942" s="644"/>
      <c r="L1942" s="644"/>
      <c r="M1942" s="644"/>
      <c r="N1942" s="645"/>
    </row>
    <row r="1943" spans="1:14">
      <c r="A1943" s="646" t="s">
        <v>357</v>
      </c>
      <c r="B1943" s="647"/>
      <c r="C1943" s="647"/>
      <c r="D1943" s="636"/>
      <c r="E1943" s="636"/>
      <c r="F1943" s="636"/>
      <c r="G1943" s="636" t="s">
        <v>358</v>
      </c>
      <c r="H1943" s="636" t="s">
        <v>359</v>
      </c>
      <c r="I1943" s="636" t="s">
        <v>360</v>
      </c>
      <c r="J1943" s="636" t="s">
        <v>361</v>
      </c>
      <c r="K1943" s="636" t="s">
        <v>362</v>
      </c>
      <c r="L1943" s="636" t="s">
        <v>363</v>
      </c>
      <c r="M1943" s="636" t="s">
        <v>364</v>
      </c>
      <c r="N1943" s="638" t="s">
        <v>365</v>
      </c>
    </row>
    <row r="1944" spans="1:14">
      <c r="A1944" s="648"/>
      <c r="B1944" s="637"/>
      <c r="C1944" s="637"/>
      <c r="D1944" s="637"/>
      <c r="E1944" s="637"/>
      <c r="F1944" s="637"/>
      <c r="G1944" s="637"/>
      <c r="H1944" s="637"/>
      <c r="I1944" s="637"/>
      <c r="J1944" s="637"/>
      <c r="K1944" s="637"/>
      <c r="L1944" s="637"/>
      <c r="M1944" s="637"/>
      <c r="N1944" s="639"/>
    </row>
    <row r="1945" spans="1:14" hidden="1">
      <c r="A1945" s="623" t="str">
        <f>"Existing "&amp;A1939</f>
        <v>Existing Other-Other 10 (Specify)</v>
      </c>
      <c r="B1945" s="624"/>
      <c r="C1945" s="624"/>
      <c r="D1945" s="624"/>
      <c r="E1945" s="624"/>
      <c r="F1945" s="624"/>
      <c r="G1945" s="170"/>
      <c r="H1945" s="154"/>
      <c r="I1945" s="155">
        <v>0</v>
      </c>
      <c r="J1945" s="156">
        <f>G1945*I1945</f>
        <v>0</v>
      </c>
      <c r="K1945" s="625" t="s">
        <v>390</v>
      </c>
      <c r="L1945" s="626"/>
      <c r="M1945" s="659" t="str">
        <f>IF(OR(ISERROR(B1941+B1940*(1-(Controls!$B$28))),(B1941+B1940*(1-(Controls!$B$28)))=0),"",IF((B1941+B1940*(1-(Controls!$B$28)))&lt;=StartInput!$F$25,"Replace","Evaluate"))</f>
        <v>Evaluate</v>
      </c>
      <c r="N1945" s="631" t="s">
        <v>205</v>
      </c>
    </row>
    <row r="1946" spans="1:14">
      <c r="A1946" s="623" t="str">
        <f>"Standard "&amp;A1939</f>
        <v>Standard Other-Other 10 (Specify)</v>
      </c>
      <c r="B1946" s="624"/>
      <c r="C1946" s="624"/>
      <c r="D1946" s="624"/>
      <c r="E1946" s="624"/>
      <c r="F1946" s="624"/>
      <c r="G1946" s="452">
        <v>0</v>
      </c>
      <c r="H1946" s="459"/>
      <c r="I1946" s="454">
        <v>0</v>
      </c>
      <c r="J1946" s="156">
        <f>G1946*I1946</f>
        <v>0</v>
      </c>
      <c r="K1946" s="627"/>
      <c r="L1946" s="628"/>
      <c r="M1946" s="660"/>
      <c r="N1946" s="632"/>
    </row>
    <row r="1947" spans="1:14" ht="14.45" thickBot="1">
      <c r="A1947" s="634" t="str">
        <f>"Green Replacement "&amp;A1939</f>
        <v>Green Replacement Other-Other 10 (Specify)</v>
      </c>
      <c r="B1947" s="635"/>
      <c r="C1947" s="635"/>
      <c r="D1947" s="635"/>
      <c r="E1947" s="635"/>
      <c r="F1947" s="635"/>
      <c r="G1947" s="202">
        <f>G1946</f>
        <v>0</v>
      </c>
      <c r="H1947" s="204">
        <f>H1946</f>
        <v>0</v>
      </c>
      <c r="I1947" s="455">
        <v>0</v>
      </c>
      <c r="J1947" s="161">
        <f>G1947*I1947</f>
        <v>0</v>
      </c>
      <c r="K1947" s="629"/>
      <c r="L1947" s="630"/>
      <c r="M1947" s="661"/>
      <c r="N1947" s="633"/>
    </row>
    <row r="1948" spans="1:14" ht="3" customHeight="1"/>
    <row r="1949" spans="1:14" ht="3" customHeight="1"/>
    <row r="1950" spans="1:14" ht="3" customHeight="1"/>
    <row r="1951" spans="1:14" ht="3" customHeight="1"/>
    <row r="1952" spans="1:14" ht="3" customHeight="1"/>
    <row r="1953" spans="1:14" ht="3" customHeight="1"/>
    <row r="1954" spans="1:14" ht="3" customHeight="1"/>
    <row r="1955" spans="1:14" ht="3" customHeight="1"/>
    <row r="1956" spans="1:14" ht="3" customHeight="1" thickBot="1"/>
    <row r="1957" spans="1:14" ht="22.7" thickBot="1">
      <c r="A1957" s="655" t="s">
        <v>604</v>
      </c>
      <c r="B1957" s="656"/>
      <c r="C1957" s="656"/>
      <c r="D1957" s="656"/>
      <c r="E1957" s="656"/>
      <c r="F1957" s="656"/>
      <c r="G1957" s="656"/>
      <c r="H1957" s="656"/>
      <c r="I1957" s="656"/>
      <c r="J1957" s="656"/>
      <c r="K1957" s="656"/>
      <c r="L1957" s="656"/>
      <c r="M1957" s="656"/>
      <c r="N1957" s="657"/>
    </row>
    <row r="1958" spans="1:14" ht="13.15" customHeight="1" thickBot="1"/>
    <row r="1959" spans="1:14" ht="14.45" thickBot="1">
      <c r="A1959" s="640" t="s">
        <v>605</v>
      </c>
      <c r="B1959" s="641"/>
      <c r="C1959" s="641"/>
      <c r="D1959" s="641"/>
      <c r="E1959" s="641"/>
      <c r="F1959" s="641"/>
      <c r="G1959" s="641"/>
      <c r="H1959" s="641"/>
      <c r="I1959" s="641"/>
      <c r="J1959" s="641"/>
      <c r="K1959" s="641"/>
      <c r="L1959" s="641"/>
      <c r="M1959" s="641"/>
      <c r="N1959" s="642"/>
    </row>
    <row r="1960" spans="1:14" ht="15">
      <c r="A1960" s="164" t="s">
        <v>351</v>
      </c>
      <c r="B1960" s="450">
        <v>10</v>
      </c>
      <c r="C1960" s="165"/>
      <c r="D1960" s="662" t="s">
        <v>272</v>
      </c>
      <c r="E1960" s="663"/>
      <c r="F1960" s="649"/>
      <c r="G1960" s="650"/>
      <c r="H1960" s="650"/>
      <c r="I1960" s="650"/>
      <c r="J1960" s="650"/>
      <c r="K1960" s="650"/>
      <c r="L1960" s="650"/>
      <c r="M1960" s="650"/>
      <c r="N1960" s="651"/>
    </row>
    <row r="1961" spans="1:14" ht="15">
      <c r="A1961" s="163" t="s">
        <v>353</v>
      </c>
      <c r="B1961" s="451">
        <v>2008</v>
      </c>
      <c r="C1961" s="162"/>
      <c r="D1961" s="664"/>
      <c r="E1961" s="665"/>
      <c r="F1961" s="652"/>
      <c r="G1961" s="653"/>
      <c r="H1961" s="653"/>
      <c r="I1961" s="653"/>
      <c r="J1961" s="653"/>
      <c r="K1961" s="653"/>
      <c r="L1961" s="653"/>
      <c r="M1961" s="653"/>
      <c r="N1961" s="654"/>
    </row>
    <row r="1962" spans="1:14" ht="15.6" thickBot="1">
      <c r="A1962" s="171" t="s">
        <v>355</v>
      </c>
      <c r="B1962" s="172">
        <f>IF(B1960-((YEAR(I1))-B1961)&gt;0,(B1960-((YEAR(I1))-B1961)),0)</f>
        <v>8</v>
      </c>
      <c r="C1962" s="173"/>
      <c r="D1962" s="666"/>
      <c r="E1962" s="667"/>
      <c r="F1962" s="643"/>
      <c r="G1962" s="644"/>
      <c r="H1962" s="644"/>
      <c r="I1962" s="644"/>
      <c r="J1962" s="644"/>
      <c r="K1962" s="644"/>
      <c r="L1962" s="644"/>
      <c r="M1962" s="644"/>
      <c r="N1962" s="645"/>
    </row>
    <row r="1963" spans="1:14">
      <c r="A1963" s="646" t="s">
        <v>357</v>
      </c>
      <c r="B1963" s="647"/>
      <c r="C1963" s="647"/>
      <c r="D1963" s="636"/>
      <c r="E1963" s="636"/>
      <c r="F1963" s="636"/>
      <c r="G1963" s="636" t="s">
        <v>358</v>
      </c>
      <c r="H1963" s="636" t="s">
        <v>359</v>
      </c>
      <c r="I1963" s="636" t="s">
        <v>360</v>
      </c>
      <c r="J1963" s="636" t="s">
        <v>361</v>
      </c>
      <c r="K1963" s="636" t="s">
        <v>362</v>
      </c>
      <c r="L1963" s="636" t="s">
        <v>363</v>
      </c>
      <c r="M1963" s="636" t="s">
        <v>364</v>
      </c>
      <c r="N1963" s="638" t="s">
        <v>365</v>
      </c>
    </row>
    <row r="1964" spans="1:14">
      <c r="A1964" s="648"/>
      <c r="B1964" s="637"/>
      <c r="C1964" s="637"/>
      <c r="D1964" s="637"/>
      <c r="E1964" s="637"/>
      <c r="F1964" s="637"/>
      <c r="G1964" s="637"/>
      <c r="H1964" s="637"/>
      <c r="I1964" s="637"/>
      <c r="J1964" s="637"/>
      <c r="K1964" s="637"/>
      <c r="L1964" s="637"/>
      <c r="M1964" s="637"/>
      <c r="N1964" s="639"/>
    </row>
    <row r="1965" spans="1:14" hidden="1">
      <c r="A1965" s="623" t="str">
        <f>"Existing "&amp;A1959</f>
        <v>Existing Lead Paint / Asbestos Compliance</v>
      </c>
      <c r="B1965" s="624"/>
      <c r="C1965" s="624"/>
      <c r="D1965" s="624"/>
      <c r="E1965" s="624"/>
      <c r="F1965" s="624"/>
      <c r="G1965" s="170">
        <v>1</v>
      </c>
      <c r="H1965" s="154" t="s">
        <v>339</v>
      </c>
      <c r="I1965" s="155">
        <v>15000</v>
      </c>
      <c r="J1965" s="156">
        <f>G1965*I1965</f>
        <v>15000</v>
      </c>
      <c r="K1965" s="625" t="s">
        <v>390</v>
      </c>
      <c r="L1965" s="626"/>
      <c r="M1965" s="659" t="str">
        <f>IF(OR(ISERROR(B1961+B1960*(1-(Controls!$B$28))),(B1961+B1960*(1-(Controls!$B$28)))=0),"",IF((B1961+B1960*(1-(Controls!$B$28)))&lt;=StartInput!$F$25,"Replace","Evaluate"))</f>
        <v>Evaluate</v>
      </c>
      <c r="N1965" s="631" t="s">
        <v>205</v>
      </c>
    </row>
    <row r="1966" spans="1:14">
      <c r="A1966" s="623" t="str">
        <f>"Standard "&amp;A1959</f>
        <v>Standard Lead Paint / Asbestos Compliance</v>
      </c>
      <c r="B1966" s="624"/>
      <c r="C1966" s="624"/>
      <c r="D1966" s="624"/>
      <c r="E1966" s="624"/>
      <c r="F1966" s="624"/>
      <c r="G1966" s="452">
        <v>1</v>
      </c>
      <c r="H1966" s="459" t="s">
        <v>339</v>
      </c>
      <c r="I1966" s="454">
        <v>15000</v>
      </c>
      <c r="J1966" s="156">
        <f>G1966*I1966</f>
        <v>15000</v>
      </c>
      <c r="K1966" s="627"/>
      <c r="L1966" s="628"/>
      <c r="M1966" s="660"/>
      <c r="N1966" s="632"/>
    </row>
    <row r="1967" spans="1:14" ht="14.45" thickBot="1">
      <c r="A1967" s="634" t="str">
        <f>"Green Replacement "&amp;A1959</f>
        <v>Green Replacement Lead Paint / Asbestos Compliance</v>
      </c>
      <c r="B1967" s="635"/>
      <c r="C1967" s="635"/>
      <c r="D1967" s="635"/>
      <c r="E1967" s="635"/>
      <c r="F1967" s="635"/>
      <c r="G1967" s="202">
        <f>G1966</f>
        <v>1</v>
      </c>
      <c r="H1967" s="204" t="str">
        <f>H1966</f>
        <v>LUMP SUM</v>
      </c>
      <c r="I1967" s="455">
        <v>15000</v>
      </c>
      <c r="J1967" s="161">
        <f>G1967*I1967</f>
        <v>15000</v>
      </c>
      <c r="K1967" s="629"/>
      <c r="L1967" s="630"/>
      <c r="M1967" s="661"/>
      <c r="N1967" s="633"/>
    </row>
    <row r="1968" spans="1:14" ht="13.15" customHeight="1" thickBot="1"/>
    <row r="1969" spans="1:14" ht="14.45" thickBot="1">
      <c r="A1969" s="640" t="s">
        <v>606</v>
      </c>
      <c r="B1969" s="641"/>
      <c r="C1969" s="641"/>
      <c r="D1969" s="641"/>
      <c r="E1969" s="641"/>
      <c r="F1969" s="641"/>
      <c r="G1969" s="641"/>
      <c r="H1969" s="641"/>
      <c r="I1969" s="641"/>
      <c r="J1969" s="641"/>
      <c r="K1969" s="641"/>
      <c r="L1969" s="641"/>
      <c r="M1969" s="641"/>
      <c r="N1969" s="642"/>
    </row>
    <row r="1970" spans="1:14" ht="15">
      <c r="A1970" s="164" t="s">
        <v>351</v>
      </c>
      <c r="B1970" s="450">
        <v>11</v>
      </c>
      <c r="C1970" s="165"/>
      <c r="D1970" s="662" t="s">
        <v>272</v>
      </c>
      <c r="E1970" s="663"/>
      <c r="F1970" s="649"/>
      <c r="G1970" s="650"/>
      <c r="H1970" s="650"/>
      <c r="I1970" s="650"/>
      <c r="J1970" s="650"/>
      <c r="K1970" s="650"/>
      <c r="L1970" s="650"/>
      <c r="M1970" s="650"/>
      <c r="N1970" s="651"/>
    </row>
    <row r="1971" spans="1:14" ht="15">
      <c r="A1971" s="163" t="s">
        <v>353</v>
      </c>
      <c r="B1971" s="451">
        <v>2008</v>
      </c>
      <c r="C1971" s="162"/>
      <c r="D1971" s="664"/>
      <c r="E1971" s="665"/>
      <c r="F1971" s="652"/>
      <c r="G1971" s="653"/>
      <c r="H1971" s="653"/>
      <c r="I1971" s="653"/>
      <c r="J1971" s="653"/>
      <c r="K1971" s="653"/>
      <c r="L1971" s="653"/>
      <c r="M1971" s="653"/>
      <c r="N1971" s="654"/>
    </row>
    <row r="1972" spans="1:14" ht="15.6" thickBot="1">
      <c r="A1972" s="171" t="s">
        <v>355</v>
      </c>
      <c r="B1972" s="172">
        <f>IF(B1970-((YEAR(I1))-B1971)&gt;0,(B1970-((YEAR(I1))-B1971)),0)</f>
        <v>9</v>
      </c>
      <c r="C1972" s="173"/>
      <c r="D1972" s="666"/>
      <c r="E1972" s="667"/>
      <c r="F1972" s="643"/>
      <c r="G1972" s="644"/>
      <c r="H1972" s="644"/>
      <c r="I1972" s="644"/>
      <c r="J1972" s="644"/>
      <c r="K1972" s="644"/>
      <c r="L1972" s="644"/>
      <c r="M1972" s="644"/>
      <c r="N1972" s="645"/>
    </row>
    <row r="1973" spans="1:14">
      <c r="A1973" s="646" t="s">
        <v>357</v>
      </c>
      <c r="B1973" s="647"/>
      <c r="C1973" s="647"/>
      <c r="D1973" s="636"/>
      <c r="E1973" s="636"/>
      <c r="F1973" s="636"/>
      <c r="G1973" s="636" t="s">
        <v>358</v>
      </c>
      <c r="H1973" s="636" t="s">
        <v>359</v>
      </c>
      <c r="I1973" s="636" t="s">
        <v>360</v>
      </c>
      <c r="J1973" s="636" t="s">
        <v>361</v>
      </c>
      <c r="K1973" s="636" t="s">
        <v>362</v>
      </c>
      <c r="L1973" s="636" t="s">
        <v>363</v>
      </c>
      <c r="M1973" s="636" t="s">
        <v>364</v>
      </c>
      <c r="N1973" s="638" t="s">
        <v>365</v>
      </c>
    </row>
    <row r="1974" spans="1:14">
      <c r="A1974" s="648"/>
      <c r="B1974" s="637"/>
      <c r="C1974" s="637"/>
      <c r="D1974" s="637"/>
      <c r="E1974" s="637"/>
      <c r="F1974" s="637"/>
      <c r="G1974" s="637"/>
      <c r="H1974" s="637"/>
      <c r="I1974" s="637"/>
      <c r="J1974" s="637"/>
      <c r="K1974" s="637"/>
      <c r="L1974" s="637"/>
      <c r="M1974" s="637"/>
      <c r="N1974" s="639"/>
    </row>
    <row r="1975" spans="1:14" hidden="1">
      <c r="A1975" s="623" t="str">
        <f>"Existing "&amp;A1969</f>
        <v>Existing Section 504 Compliance</v>
      </c>
      <c r="B1975" s="624"/>
      <c r="C1975" s="624"/>
      <c r="D1975" s="624"/>
      <c r="E1975" s="624"/>
      <c r="F1975" s="624"/>
      <c r="G1975" s="170">
        <v>1</v>
      </c>
      <c r="H1975" s="154" t="s">
        <v>339</v>
      </c>
      <c r="I1975" s="155">
        <v>10000</v>
      </c>
      <c r="J1975" s="156">
        <f>G1975*I1975</f>
        <v>10000</v>
      </c>
      <c r="K1975" s="625" t="s">
        <v>390</v>
      </c>
      <c r="L1975" s="626"/>
      <c r="M1975" s="659" t="str">
        <f>IF(OR(ISERROR(B1971+B1970*(1-(Controls!$B$28))),(B1971+B1970*(1-(Controls!$B$28)))=0),"",IF((B1971+B1970*(1-(Controls!$B$28)))&lt;=StartInput!$F$25,"Replace","Evaluate"))</f>
        <v>Evaluate</v>
      </c>
      <c r="N1975" s="631" t="s">
        <v>205</v>
      </c>
    </row>
    <row r="1976" spans="1:14">
      <c r="A1976" s="623" t="str">
        <f>"Standard "&amp;A1969</f>
        <v>Standard Section 504 Compliance</v>
      </c>
      <c r="B1976" s="624"/>
      <c r="C1976" s="624"/>
      <c r="D1976" s="624"/>
      <c r="E1976" s="624"/>
      <c r="F1976" s="624"/>
      <c r="G1976" s="452">
        <v>1</v>
      </c>
      <c r="H1976" s="459" t="s">
        <v>339</v>
      </c>
      <c r="I1976" s="454">
        <v>10000</v>
      </c>
      <c r="J1976" s="156">
        <f>G1976*I1976</f>
        <v>10000</v>
      </c>
      <c r="K1976" s="627"/>
      <c r="L1976" s="628"/>
      <c r="M1976" s="660"/>
      <c r="N1976" s="632"/>
    </row>
    <row r="1977" spans="1:14" ht="14.45" thickBot="1">
      <c r="A1977" s="634" t="str">
        <f>"Green Replacement "&amp;A1969</f>
        <v>Green Replacement Section 504 Compliance</v>
      </c>
      <c r="B1977" s="635"/>
      <c r="C1977" s="635"/>
      <c r="D1977" s="635"/>
      <c r="E1977" s="635"/>
      <c r="F1977" s="635"/>
      <c r="G1977" s="202">
        <f>G1976</f>
        <v>1</v>
      </c>
      <c r="H1977" s="204" t="str">
        <f>H1976</f>
        <v>LUMP SUM</v>
      </c>
      <c r="I1977" s="455">
        <v>10000</v>
      </c>
      <c r="J1977" s="161">
        <f>G1977*I1977</f>
        <v>10000</v>
      </c>
      <c r="K1977" s="629"/>
      <c r="L1977" s="630"/>
      <c r="M1977" s="661"/>
      <c r="N1977" s="633"/>
    </row>
  </sheetData>
  <mergeCells count="4353">
    <mergeCell ref="D1820:E1822"/>
    <mergeCell ref="D1830:E1832"/>
    <mergeCell ref="D1840:E1842"/>
    <mergeCell ref="D1850:E1852"/>
    <mergeCell ref="A1869:N1869"/>
    <mergeCell ref="F1870:N1870"/>
    <mergeCell ref="F1871:N1871"/>
    <mergeCell ref="F1872:N1872"/>
    <mergeCell ref="G1873:G1874"/>
    <mergeCell ref="H1873:H1874"/>
    <mergeCell ref="I1873:I1874"/>
    <mergeCell ref="J1873:J1874"/>
    <mergeCell ref="L1873:L1874"/>
    <mergeCell ref="M1873:M1874"/>
    <mergeCell ref="A1843:F1844"/>
    <mergeCell ref="G1843:G1844"/>
    <mergeCell ref="D1860:E1862"/>
    <mergeCell ref="D1870:E1872"/>
    <mergeCell ref="A1849:N1849"/>
    <mergeCell ref="F1850:N1850"/>
    <mergeCell ref="M1853:M1854"/>
    <mergeCell ref="N1853:N1854"/>
    <mergeCell ref="L1843:L1844"/>
    <mergeCell ref="M1843:M1844"/>
    <mergeCell ref="A1839:N1839"/>
    <mergeCell ref="F1840:N1840"/>
    <mergeCell ref="F1841:N1841"/>
    <mergeCell ref="F1842:N1842"/>
    <mergeCell ref="N1825:N1827"/>
    <mergeCell ref="A1823:F1824"/>
    <mergeCell ref="G1823:G1824"/>
    <mergeCell ref="I1823:I1824"/>
    <mergeCell ref="M1945:M1947"/>
    <mergeCell ref="M1965:M1967"/>
    <mergeCell ref="M1975:M1977"/>
    <mergeCell ref="D158:E160"/>
    <mergeCell ref="D168:E170"/>
    <mergeCell ref="D178:E180"/>
    <mergeCell ref="D188:E190"/>
    <mergeCell ref="D198:E200"/>
    <mergeCell ref="D208:E210"/>
    <mergeCell ref="D218:E220"/>
    <mergeCell ref="D238:E240"/>
    <mergeCell ref="D248:E250"/>
    <mergeCell ref="D258:E260"/>
    <mergeCell ref="D268:E270"/>
    <mergeCell ref="D278:E280"/>
    <mergeCell ref="A231:F232"/>
    <mergeCell ref="A237:N237"/>
    <mergeCell ref="F238:N238"/>
    <mergeCell ref="F239:N239"/>
    <mergeCell ref="M263:M265"/>
    <mergeCell ref="D308:E310"/>
    <mergeCell ref="D318:E320"/>
    <mergeCell ref="D328:E330"/>
    <mergeCell ref="D338:E340"/>
    <mergeCell ref="D1960:E1962"/>
    <mergeCell ref="D1970:E1972"/>
    <mergeCell ref="D1770:E1772"/>
    <mergeCell ref="D1780:E1782"/>
    <mergeCell ref="D348:E350"/>
    <mergeCell ref="H1823:H1824"/>
    <mergeCell ref="A307:N307"/>
    <mergeCell ref="N1823:N1824"/>
    <mergeCell ref="J1823:J1824"/>
    <mergeCell ref="K1823:K1824"/>
    <mergeCell ref="L1823:L1824"/>
    <mergeCell ref="M1725:M1727"/>
    <mergeCell ref="M1735:M1737"/>
    <mergeCell ref="M1745:M1747"/>
    <mergeCell ref="M1665:M1667"/>
    <mergeCell ref="L1723:L1724"/>
    <mergeCell ref="M1723:M1724"/>
    <mergeCell ref="F1710:N1710"/>
    <mergeCell ref="F1711:N1711"/>
    <mergeCell ref="K1715:L1717"/>
    <mergeCell ref="A1717:F1717"/>
    <mergeCell ref="K1705:L1707"/>
    <mergeCell ref="F1731:N1731"/>
    <mergeCell ref="A1805:F1805"/>
    <mergeCell ref="D1800:E1802"/>
    <mergeCell ref="A1723:F1724"/>
    <mergeCell ref="G1723:G1724"/>
    <mergeCell ref="H1723:H1724"/>
    <mergeCell ref="I1723:I1724"/>
    <mergeCell ref="J1723:J1724"/>
    <mergeCell ref="K1723:K1724"/>
    <mergeCell ref="D1720:E1722"/>
    <mergeCell ref="A1715:F1715"/>
    <mergeCell ref="M1823:M1824"/>
    <mergeCell ref="A1819:N1819"/>
    <mergeCell ref="F1820:N1820"/>
    <mergeCell ref="F1821:N1821"/>
    <mergeCell ref="F1822:N1822"/>
    <mergeCell ref="A1716:F1716"/>
    <mergeCell ref="A1719:N1719"/>
    <mergeCell ref="M303:M305"/>
    <mergeCell ref="A247:N247"/>
    <mergeCell ref="F248:N248"/>
    <mergeCell ref="F249:N249"/>
    <mergeCell ref="F250:N250"/>
    <mergeCell ref="D298:E300"/>
    <mergeCell ref="N251:N252"/>
    <mergeCell ref="A257:N257"/>
    <mergeCell ref="F258:N258"/>
    <mergeCell ref="F259:N259"/>
    <mergeCell ref="M353:M355"/>
    <mergeCell ref="A1659:N1659"/>
    <mergeCell ref="F1660:N1660"/>
    <mergeCell ref="F310:N310"/>
    <mergeCell ref="M333:M335"/>
    <mergeCell ref="D368:E370"/>
    <mergeCell ref="D378:E380"/>
    <mergeCell ref="D388:E390"/>
    <mergeCell ref="D398:E400"/>
    <mergeCell ref="D408:E410"/>
    <mergeCell ref="A403:F403"/>
    <mergeCell ref="F399:N399"/>
    <mergeCell ref="F400:N400"/>
    <mergeCell ref="N401:N402"/>
    <mergeCell ref="F409:N409"/>
    <mergeCell ref="D428:E430"/>
    <mergeCell ref="D438:E440"/>
    <mergeCell ref="D448:E450"/>
    <mergeCell ref="F308:N308"/>
    <mergeCell ref="F309:N309"/>
    <mergeCell ref="L1593:L1594"/>
    <mergeCell ref="M1593:M1594"/>
    <mergeCell ref="F319:N319"/>
    <mergeCell ref="A1646:F1646"/>
    <mergeCell ref="A1647:F1647"/>
    <mergeCell ref="F1621:N1621"/>
    <mergeCell ref="F1622:N1622"/>
    <mergeCell ref="A1629:N1629"/>
    <mergeCell ref="M1715:M1717"/>
    <mergeCell ref="M1675:M1677"/>
    <mergeCell ref="M1685:M1687"/>
    <mergeCell ref="M1695:M1697"/>
    <mergeCell ref="M1705:M1707"/>
    <mergeCell ref="D1610:E1612"/>
    <mergeCell ref="D1620:E1622"/>
    <mergeCell ref="D1630:E1632"/>
    <mergeCell ref="F1661:N1661"/>
    <mergeCell ref="F1662:N1662"/>
    <mergeCell ref="A1705:F1705"/>
    <mergeCell ref="M1615:M1617"/>
    <mergeCell ref="M1625:M1627"/>
    <mergeCell ref="M1635:M1637"/>
    <mergeCell ref="M1645:M1647"/>
    <mergeCell ref="A1607:N1607"/>
    <mergeCell ref="A1609:N1609"/>
    <mergeCell ref="F1610:N1610"/>
    <mergeCell ref="F1611:N1611"/>
    <mergeCell ref="F1612:N1612"/>
    <mergeCell ref="F1632:N1632"/>
    <mergeCell ref="M1595:M1597"/>
    <mergeCell ref="F1620:N1620"/>
    <mergeCell ref="D1590:E1592"/>
    <mergeCell ref="A1595:F1595"/>
    <mergeCell ref="K1595:L1597"/>
    <mergeCell ref="N1595:N1597"/>
    <mergeCell ref="A1596:F1596"/>
    <mergeCell ref="A1597:F1597"/>
    <mergeCell ref="A1585:F1585"/>
    <mergeCell ref="K1585:L1587"/>
    <mergeCell ref="N1585:N1587"/>
    <mergeCell ref="A1586:F1586"/>
    <mergeCell ref="A1587:F1587"/>
    <mergeCell ref="A1589:N1589"/>
    <mergeCell ref="K1593:K1594"/>
    <mergeCell ref="J1573:J1574"/>
    <mergeCell ref="K1573:K1574"/>
    <mergeCell ref="L1573:L1574"/>
    <mergeCell ref="M1573:M1574"/>
    <mergeCell ref="Z1572:AJ1572"/>
    <mergeCell ref="A1573:F1574"/>
    <mergeCell ref="A1575:F1575"/>
    <mergeCell ref="K1575:L1577"/>
    <mergeCell ref="N1575:N1577"/>
    <mergeCell ref="A1576:F1576"/>
    <mergeCell ref="A1577:F1577"/>
    <mergeCell ref="A1579:N1579"/>
    <mergeCell ref="F1580:N1580"/>
    <mergeCell ref="A1583:F1584"/>
    <mergeCell ref="G1583:G1584"/>
    <mergeCell ref="H1583:H1584"/>
    <mergeCell ref="I1583:I1584"/>
    <mergeCell ref="J1583:J1584"/>
    <mergeCell ref="K1583:K1584"/>
    <mergeCell ref="L1583:L1584"/>
    <mergeCell ref="M1583:M1584"/>
    <mergeCell ref="N1573:N1574"/>
    <mergeCell ref="O1573:O1574"/>
    <mergeCell ref="AJ1573:AJ1574"/>
    <mergeCell ref="M1565:M1567"/>
    <mergeCell ref="D1570:E1572"/>
    <mergeCell ref="O1563:O1564"/>
    <mergeCell ref="AJ1563:AJ1564"/>
    <mergeCell ref="O1593:O1594"/>
    <mergeCell ref="AJ1593:AJ1594"/>
    <mergeCell ref="M1585:M1587"/>
    <mergeCell ref="F1591:N1591"/>
    <mergeCell ref="F1592:N1592"/>
    <mergeCell ref="O1592:Y1592"/>
    <mergeCell ref="Z1592:AJ1592"/>
    <mergeCell ref="O1583:O1584"/>
    <mergeCell ref="AJ1583:AJ1584"/>
    <mergeCell ref="O1582:Y1582"/>
    <mergeCell ref="F1590:N1590"/>
    <mergeCell ref="A1593:F1594"/>
    <mergeCell ref="G1593:G1594"/>
    <mergeCell ref="H1593:H1594"/>
    <mergeCell ref="I1593:I1594"/>
    <mergeCell ref="J1593:J1594"/>
    <mergeCell ref="N1583:N1584"/>
    <mergeCell ref="M1575:M1577"/>
    <mergeCell ref="F1581:N1581"/>
    <mergeCell ref="F1582:N1582"/>
    <mergeCell ref="N1593:N1594"/>
    <mergeCell ref="M1545:M1547"/>
    <mergeCell ref="A1553:F1554"/>
    <mergeCell ref="G1553:G1554"/>
    <mergeCell ref="H1553:H1554"/>
    <mergeCell ref="I1553:I1554"/>
    <mergeCell ref="J1553:J1554"/>
    <mergeCell ref="K1553:K1554"/>
    <mergeCell ref="L1553:L1554"/>
    <mergeCell ref="M1553:M1554"/>
    <mergeCell ref="N1553:N1554"/>
    <mergeCell ref="A1545:F1545"/>
    <mergeCell ref="K1545:L1547"/>
    <mergeCell ref="N1545:N1547"/>
    <mergeCell ref="A1546:F1546"/>
    <mergeCell ref="A1547:F1547"/>
    <mergeCell ref="A1549:N1549"/>
    <mergeCell ref="Z1582:AJ1582"/>
    <mergeCell ref="D1580:E1582"/>
    <mergeCell ref="A1565:F1565"/>
    <mergeCell ref="K1565:L1567"/>
    <mergeCell ref="N1565:N1567"/>
    <mergeCell ref="A1566:F1566"/>
    <mergeCell ref="A1567:F1567"/>
    <mergeCell ref="A1569:N1569"/>
    <mergeCell ref="F1570:N1570"/>
    <mergeCell ref="F1571:N1571"/>
    <mergeCell ref="O1562:Y1562"/>
    <mergeCell ref="G1563:G1564"/>
    <mergeCell ref="H1563:H1564"/>
    <mergeCell ref="G1573:G1574"/>
    <mergeCell ref="H1573:H1574"/>
    <mergeCell ref="I1573:I1574"/>
    <mergeCell ref="O1553:O1554"/>
    <mergeCell ref="A1555:F1555"/>
    <mergeCell ref="K1555:L1557"/>
    <mergeCell ref="N1555:N1557"/>
    <mergeCell ref="A1556:F1556"/>
    <mergeCell ref="A1557:F1557"/>
    <mergeCell ref="O1572:Y1572"/>
    <mergeCell ref="F1572:N1572"/>
    <mergeCell ref="L1563:L1564"/>
    <mergeCell ref="M1563:M1564"/>
    <mergeCell ref="N1563:N1564"/>
    <mergeCell ref="AJ1553:AJ1554"/>
    <mergeCell ref="D1550:E1552"/>
    <mergeCell ref="F1551:N1551"/>
    <mergeCell ref="F1552:N1552"/>
    <mergeCell ref="O1552:Y1552"/>
    <mergeCell ref="Z1552:AJ1552"/>
    <mergeCell ref="F1550:N1550"/>
    <mergeCell ref="M1555:M1557"/>
    <mergeCell ref="A1559:N1559"/>
    <mergeCell ref="F1560:N1560"/>
    <mergeCell ref="F1561:N1561"/>
    <mergeCell ref="F1562:N1562"/>
    <mergeCell ref="I1563:I1564"/>
    <mergeCell ref="J1563:J1564"/>
    <mergeCell ref="K1563:K1564"/>
    <mergeCell ref="A1563:F1564"/>
    <mergeCell ref="Z1562:AJ1562"/>
    <mergeCell ref="D1560:E1562"/>
    <mergeCell ref="O1532:Y1532"/>
    <mergeCell ref="G1533:G1534"/>
    <mergeCell ref="H1533:H1534"/>
    <mergeCell ref="G1543:G1544"/>
    <mergeCell ref="H1543:H1544"/>
    <mergeCell ref="I1543:I1544"/>
    <mergeCell ref="J1543:J1544"/>
    <mergeCell ref="A1535:F1535"/>
    <mergeCell ref="K1535:L1537"/>
    <mergeCell ref="L1543:L1544"/>
    <mergeCell ref="M1543:M1544"/>
    <mergeCell ref="Z1542:AJ1542"/>
    <mergeCell ref="A1543:F1544"/>
    <mergeCell ref="A1533:F1534"/>
    <mergeCell ref="F1540:N1540"/>
    <mergeCell ref="F1541:N1541"/>
    <mergeCell ref="N1535:N1537"/>
    <mergeCell ref="A1536:F1536"/>
    <mergeCell ref="A1537:F1537"/>
    <mergeCell ref="Z1532:AJ1532"/>
    <mergeCell ref="D1530:E1532"/>
    <mergeCell ref="N1543:N1544"/>
    <mergeCell ref="O1543:O1544"/>
    <mergeCell ref="AJ1543:AJ1544"/>
    <mergeCell ref="M1535:M1537"/>
    <mergeCell ref="D1540:E1542"/>
    <mergeCell ref="O1533:O1534"/>
    <mergeCell ref="AJ1533:AJ1534"/>
    <mergeCell ref="K1543:K1544"/>
    <mergeCell ref="O1542:Y1542"/>
    <mergeCell ref="F1542:N1542"/>
    <mergeCell ref="A1539:N1539"/>
    <mergeCell ref="A1529:N1529"/>
    <mergeCell ref="F1530:N1530"/>
    <mergeCell ref="F1531:N1531"/>
    <mergeCell ref="F1532:N1532"/>
    <mergeCell ref="I1533:I1534"/>
    <mergeCell ref="J1533:J1534"/>
    <mergeCell ref="K1533:K1534"/>
    <mergeCell ref="F1520:N1520"/>
    <mergeCell ref="G1523:G1524"/>
    <mergeCell ref="H1523:H1524"/>
    <mergeCell ref="I1523:I1524"/>
    <mergeCell ref="J1523:J1524"/>
    <mergeCell ref="K1523:K1524"/>
    <mergeCell ref="L1523:L1524"/>
    <mergeCell ref="J1513:J1514"/>
    <mergeCell ref="M1523:M1524"/>
    <mergeCell ref="N1523:N1524"/>
    <mergeCell ref="N1525:N1527"/>
    <mergeCell ref="A1526:F1526"/>
    <mergeCell ref="A1527:F1527"/>
    <mergeCell ref="L1533:L1534"/>
    <mergeCell ref="M1533:M1534"/>
    <mergeCell ref="N1533:N1534"/>
    <mergeCell ref="M1525:M1527"/>
    <mergeCell ref="A1525:F1525"/>
    <mergeCell ref="K1525:L1527"/>
    <mergeCell ref="O1523:O1524"/>
    <mergeCell ref="AJ1523:AJ1524"/>
    <mergeCell ref="D1520:E1522"/>
    <mergeCell ref="F1521:N1521"/>
    <mergeCell ref="F1522:N1522"/>
    <mergeCell ref="O1522:Y1522"/>
    <mergeCell ref="Z1522:AJ1522"/>
    <mergeCell ref="L1513:L1514"/>
    <mergeCell ref="M1513:M1514"/>
    <mergeCell ref="Z1512:AJ1512"/>
    <mergeCell ref="A1513:F1514"/>
    <mergeCell ref="O1502:Y1502"/>
    <mergeCell ref="G1503:G1504"/>
    <mergeCell ref="H1503:H1504"/>
    <mergeCell ref="G1513:G1514"/>
    <mergeCell ref="H1513:H1514"/>
    <mergeCell ref="I1513:I1514"/>
    <mergeCell ref="F1510:N1510"/>
    <mergeCell ref="F1511:N1511"/>
    <mergeCell ref="N1505:N1507"/>
    <mergeCell ref="A1506:F1506"/>
    <mergeCell ref="A1507:F1507"/>
    <mergeCell ref="A1505:F1505"/>
    <mergeCell ref="K1505:L1507"/>
    <mergeCell ref="A1515:F1515"/>
    <mergeCell ref="K1515:L1517"/>
    <mergeCell ref="N1515:N1517"/>
    <mergeCell ref="A1516:F1516"/>
    <mergeCell ref="A1517:F1517"/>
    <mergeCell ref="A1519:N1519"/>
    <mergeCell ref="M1515:M1517"/>
    <mergeCell ref="A1523:F1524"/>
    <mergeCell ref="N1495:N1497"/>
    <mergeCell ref="A1496:F1496"/>
    <mergeCell ref="A1497:F1497"/>
    <mergeCell ref="O1512:Y1512"/>
    <mergeCell ref="F1512:N1512"/>
    <mergeCell ref="L1503:L1504"/>
    <mergeCell ref="M1503:M1504"/>
    <mergeCell ref="N1503:N1504"/>
    <mergeCell ref="A1509:N1509"/>
    <mergeCell ref="M1495:M1497"/>
    <mergeCell ref="A1495:F1495"/>
    <mergeCell ref="K1495:L1497"/>
    <mergeCell ref="O1493:O1494"/>
    <mergeCell ref="Z1502:AJ1502"/>
    <mergeCell ref="D1500:E1502"/>
    <mergeCell ref="N1513:N1514"/>
    <mergeCell ref="O1513:O1514"/>
    <mergeCell ref="AJ1513:AJ1514"/>
    <mergeCell ref="M1505:M1507"/>
    <mergeCell ref="D1510:E1512"/>
    <mergeCell ref="O1503:O1504"/>
    <mergeCell ref="AJ1503:AJ1504"/>
    <mergeCell ref="K1513:K1514"/>
    <mergeCell ref="A1499:N1499"/>
    <mergeCell ref="F1500:N1500"/>
    <mergeCell ref="F1501:N1501"/>
    <mergeCell ref="F1502:N1502"/>
    <mergeCell ref="I1503:I1504"/>
    <mergeCell ref="J1503:J1504"/>
    <mergeCell ref="K1503:K1504"/>
    <mergeCell ref="A1503:F1504"/>
    <mergeCell ref="F1490:N1490"/>
    <mergeCell ref="G1493:G1494"/>
    <mergeCell ref="H1493:H1494"/>
    <mergeCell ref="I1493:I1494"/>
    <mergeCell ref="J1493:J1494"/>
    <mergeCell ref="K1493:K1494"/>
    <mergeCell ref="L1493:L1494"/>
    <mergeCell ref="J1483:J1484"/>
    <mergeCell ref="M1493:M1494"/>
    <mergeCell ref="N1493:N1494"/>
    <mergeCell ref="N1483:N1484"/>
    <mergeCell ref="O1483:O1484"/>
    <mergeCell ref="AJ1483:AJ1484"/>
    <mergeCell ref="M1475:M1477"/>
    <mergeCell ref="D1480:E1482"/>
    <mergeCell ref="O1473:O1474"/>
    <mergeCell ref="AJ1473:AJ1474"/>
    <mergeCell ref="K1483:K1484"/>
    <mergeCell ref="F1470:N1470"/>
    <mergeCell ref="F1471:N1471"/>
    <mergeCell ref="F1472:N1472"/>
    <mergeCell ref="I1473:I1474"/>
    <mergeCell ref="J1473:J1474"/>
    <mergeCell ref="K1473:K1474"/>
    <mergeCell ref="A1473:F1474"/>
    <mergeCell ref="AJ1493:AJ1494"/>
    <mergeCell ref="D1490:E1492"/>
    <mergeCell ref="F1491:N1491"/>
    <mergeCell ref="F1492:N1492"/>
    <mergeCell ref="O1492:Y1492"/>
    <mergeCell ref="Z1492:AJ1492"/>
    <mergeCell ref="L1483:L1484"/>
    <mergeCell ref="M1483:M1484"/>
    <mergeCell ref="Z1482:AJ1482"/>
    <mergeCell ref="A1483:F1484"/>
    <mergeCell ref="O1472:Y1472"/>
    <mergeCell ref="G1473:G1474"/>
    <mergeCell ref="H1473:H1474"/>
    <mergeCell ref="G1483:G1484"/>
    <mergeCell ref="H1483:H1484"/>
    <mergeCell ref="I1483:I1484"/>
    <mergeCell ref="A1485:F1485"/>
    <mergeCell ref="K1485:L1487"/>
    <mergeCell ref="N1485:N1487"/>
    <mergeCell ref="A1486:F1486"/>
    <mergeCell ref="A1487:F1487"/>
    <mergeCell ref="A1489:N1489"/>
    <mergeCell ref="M1485:M1487"/>
    <mergeCell ref="A1493:F1494"/>
    <mergeCell ref="Z1472:AJ1472"/>
    <mergeCell ref="F1460:N1460"/>
    <mergeCell ref="G1463:G1464"/>
    <mergeCell ref="H1463:H1464"/>
    <mergeCell ref="I1463:I1464"/>
    <mergeCell ref="J1463:J1464"/>
    <mergeCell ref="K1463:K1464"/>
    <mergeCell ref="L1463:L1464"/>
    <mergeCell ref="J1453:J1454"/>
    <mergeCell ref="M1463:M1464"/>
    <mergeCell ref="N1463:N1464"/>
    <mergeCell ref="N1465:N1467"/>
    <mergeCell ref="A1466:F1466"/>
    <mergeCell ref="A1467:F1467"/>
    <mergeCell ref="O1482:Y1482"/>
    <mergeCell ref="F1482:N1482"/>
    <mergeCell ref="L1473:L1474"/>
    <mergeCell ref="M1473:M1474"/>
    <mergeCell ref="N1473:N1474"/>
    <mergeCell ref="A1479:N1479"/>
    <mergeCell ref="M1465:M1467"/>
    <mergeCell ref="A1465:F1465"/>
    <mergeCell ref="K1465:L1467"/>
    <mergeCell ref="O1463:O1464"/>
    <mergeCell ref="D1470:E1472"/>
    <mergeCell ref="F1480:N1480"/>
    <mergeCell ref="F1481:N1481"/>
    <mergeCell ref="N1475:N1477"/>
    <mergeCell ref="A1476:F1476"/>
    <mergeCell ref="A1477:F1477"/>
    <mergeCell ref="A1475:F1475"/>
    <mergeCell ref="K1475:L1477"/>
    <mergeCell ref="A1469:N1469"/>
    <mergeCell ref="AJ1463:AJ1464"/>
    <mergeCell ref="D1460:E1462"/>
    <mergeCell ref="F1461:N1461"/>
    <mergeCell ref="F1462:N1462"/>
    <mergeCell ref="O1462:Y1462"/>
    <mergeCell ref="Z1462:AJ1462"/>
    <mergeCell ref="L1453:L1454"/>
    <mergeCell ref="M1453:M1454"/>
    <mergeCell ref="Z1452:AJ1452"/>
    <mergeCell ref="A1453:F1454"/>
    <mergeCell ref="O1442:Y1442"/>
    <mergeCell ref="G1443:G1444"/>
    <mergeCell ref="H1443:H1444"/>
    <mergeCell ref="G1453:G1454"/>
    <mergeCell ref="H1453:H1454"/>
    <mergeCell ref="I1453:I1454"/>
    <mergeCell ref="F1450:N1450"/>
    <mergeCell ref="F1451:N1451"/>
    <mergeCell ref="N1445:N1447"/>
    <mergeCell ref="A1446:F1446"/>
    <mergeCell ref="A1447:F1447"/>
    <mergeCell ref="A1445:F1445"/>
    <mergeCell ref="K1445:L1447"/>
    <mergeCell ref="A1455:F1455"/>
    <mergeCell ref="K1455:L1457"/>
    <mergeCell ref="N1455:N1457"/>
    <mergeCell ref="A1456:F1456"/>
    <mergeCell ref="A1457:F1457"/>
    <mergeCell ref="A1459:N1459"/>
    <mergeCell ref="M1455:M1457"/>
    <mergeCell ref="A1463:F1464"/>
    <mergeCell ref="Z1442:AJ1442"/>
    <mergeCell ref="O1452:Y1452"/>
    <mergeCell ref="F1452:N1452"/>
    <mergeCell ref="L1443:L1444"/>
    <mergeCell ref="M1443:M1444"/>
    <mergeCell ref="N1443:N1444"/>
    <mergeCell ref="A1449:N1449"/>
    <mergeCell ref="M1435:M1437"/>
    <mergeCell ref="A1435:F1435"/>
    <mergeCell ref="K1435:L1437"/>
    <mergeCell ref="O1433:O1434"/>
    <mergeCell ref="D1440:E1442"/>
    <mergeCell ref="N1453:N1454"/>
    <mergeCell ref="O1453:O1454"/>
    <mergeCell ref="AJ1453:AJ1454"/>
    <mergeCell ref="M1445:M1447"/>
    <mergeCell ref="D1450:E1452"/>
    <mergeCell ref="O1443:O1444"/>
    <mergeCell ref="AJ1443:AJ1444"/>
    <mergeCell ref="K1453:K1454"/>
    <mergeCell ref="A1439:N1439"/>
    <mergeCell ref="F1440:N1440"/>
    <mergeCell ref="F1441:N1441"/>
    <mergeCell ref="F1442:N1442"/>
    <mergeCell ref="I1443:I1444"/>
    <mergeCell ref="J1443:J1444"/>
    <mergeCell ref="K1443:K1444"/>
    <mergeCell ref="A1443:F1444"/>
    <mergeCell ref="G1433:G1434"/>
    <mergeCell ref="H1433:H1434"/>
    <mergeCell ref="Z1422:AJ1422"/>
    <mergeCell ref="A1423:F1424"/>
    <mergeCell ref="O1412:Y1412"/>
    <mergeCell ref="G1423:G1424"/>
    <mergeCell ref="H1423:H1424"/>
    <mergeCell ref="I1423:I1424"/>
    <mergeCell ref="A1425:F1425"/>
    <mergeCell ref="K1425:L1427"/>
    <mergeCell ref="N1425:N1427"/>
    <mergeCell ref="A1426:F1426"/>
    <mergeCell ref="A1427:F1427"/>
    <mergeCell ref="A1429:N1429"/>
    <mergeCell ref="M1425:M1427"/>
    <mergeCell ref="A1433:F1434"/>
    <mergeCell ref="Z1412:AJ1412"/>
    <mergeCell ref="F1430:N1430"/>
    <mergeCell ref="N1435:N1437"/>
    <mergeCell ref="A1436:F1436"/>
    <mergeCell ref="A1437:F1437"/>
    <mergeCell ref="I1403:I1404"/>
    <mergeCell ref="J1403:J1404"/>
    <mergeCell ref="K1403:K1404"/>
    <mergeCell ref="L1403:L1404"/>
    <mergeCell ref="AJ1403:AJ1404"/>
    <mergeCell ref="I1433:I1434"/>
    <mergeCell ref="J1433:J1434"/>
    <mergeCell ref="K1433:K1434"/>
    <mergeCell ref="L1433:L1434"/>
    <mergeCell ref="J1423:J1424"/>
    <mergeCell ref="M1433:M1434"/>
    <mergeCell ref="N1433:N1434"/>
    <mergeCell ref="N1423:N1424"/>
    <mergeCell ref="O1423:O1424"/>
    <mergeCell ref="AJ1423:AJ1424"/>
    <mergeCell ref="M1415:M1417"/>
    <mergeCell ref="AJ1413:AJ1414"/>
    <mergeCell ref="K1423:K1424"/>
    <mergeCell ref="F1411:N1411"/>
    <mergeCell ref="F1412:N1412"/>
    <mergeCell ref="I1413:I1414"/>
    <mergeCell ref="J1413:J1414"/>
    <mergeCell ref="K1413:K1414"/>
    <mergeCell ref="A1413:F1414"/>
    <mergeCell ref="AJ1433:AJ1434"/>
    <mergeCell ref="D1430:E1432"/>
    <mergeCell ref="F1431:N1431"/>
    <mergeCell ref="F1432:N1432"/>
    <mergeCell ref="O1432:Y1432"/>
    <mergeCell ref="Z1432:AJ1432"/>
    <mergeCell ref="L1423:L1424"/>
    <mergeCell ref="M1423:M1424"/>
    <mergeCell ref="D1420:E1422"/>
    <mergeCell ref="M1403:M1404"/>
    <mergeCell ref="N1403:N1404"/>
    <mergeCell ref="N1405:N1407"/>
    <mergeCell ref="A1406:F1406"/>
    <mergeCell ref="A1407:F1407"/>
    <mergeCell ref="O1422:Y1422"/>
    <mergeCell ref="F1422:N1422"/>
    <mergeCell ref="L1413:L1414"/>
    <mergeCell ref="M1413:M1414"/>
    <mergeCell ref="N1413:N1414"/>
    <mergeCell ref="A1419:N1419"/>
    <mergeCell ref="M1405:M1407"/>
    <mergeCell ref="A1405:F1405"/>
    <mergeCell ref="K1405:L1407"/>
    <mergeCell ref="O1403:O1404"/>
    <mergeCell ref="D1410:E1412"/>
    <mergeCell ref="F1420:N1420"/>
    <mergeCell ref="F1421:N1421"/>
    <mergeCell ref="N1415:N1417"/>
    <mergeCell ref="A1416:F1416"/>
    <mergeCell ref="A1417:F1417"/>
    <mergeCell ref="A1415:F1415"/>
    <mergeCell ref="K1415:L1417"/>
    <mergeCell ref="A1409:N1409"/>
    <mergeCell ref="F1410:N1410"/>
    <mergeCell ref="A1403:F1404"/>
    <mergeCell ref="G1413:G1414"/>
    <mergeCell ref="H1413:H1414"/>
    <mergeCell ref="O1413:O1414"/>
    <mergeCell ref="G1403:G1404"/>
    <mergeCell ref="H1403:H1404"/>
    <mergeCell ref="Z1402:AJ1402"/>
    <mergeCell ref="L1393:L1394"/>
    <mergeCell ref="M1393:M1394"/>
    <mergeCell ref="Z1392:AJ1392"/>
    <mergeCell ref="A1393:F1394"/>
    <mergeCell ref="O1382:Y1382"/>
    <mergeCell ref="G1383:G1384"/>
    <mergeCell ref="H1383:H1384"/>
    <mergeCell ref="G1393:G1394"/>
    <mergeCell ref="H1393:H1394"/>
    <mergeCell ref="I1393:I1394"/>
    <mergeCell ref="F1390:N1390"/>
    <mergeCell ref="F1391:N1391"/>
    <mergeCell ref="N1385:N1387"/>
    <mergeCell ref="A1386:F1386"/>
    <mergeCell ref="A1387:F1387"/>
    <mergeCell ref="A1385:F1385"/>
    <mergeCell ref="K1385:L1387"/>
    <mergeCell ref="A1395:F1395"/>
    <mergeCell ref="K1395:L1397"/>
    <mergeCell ref="N1395:N1397"/>
    <mergeCell ref="A1396:F1396"/>
    <mergeCell ref="A1397:F1397"/>
    <mergeCell ref="A1399:N1399"/>
    <mergeCell ref="M1395:M1397"/>
    <mergeCell ref="F1400:N1400"/>
    <mergeCell ref="J1393:J1394"/>
    <mergeCell ref="D1400:E1402"/>
    <mergeCell ref="F1401:N1401"/>
    <mergeCell ref="F1402:N1402"/>
    <mergeCell ref="O1402:Y1402"/>
    <mergeCell ref="N1375:N1377"/>
    <mergeCell ref="A1376:F1376"/>
    <mergeCell ref="A1377:F1377"/>
    <mergeCell ref="O1392:Y1392"/>
    <mergeCell ref="F1392:N1392"/>
    <mergeCell ref="L1383:L1384"/>
    <mergeCell ref="M1383:M1384"/>
    <mergeCell ref="N1383:N1384"/>
    <mergeCell ref="A1389:N1389"/>
    <mergeCell ref="M1375:M1377"/>
    <mergeCell ref="Z1382:AJ1382"/>
    <mergeCell ref="D1380:E1382"/>
    <mergeCell ref="N1393:N1394"/>
    <mergeCell ref="O1393:O1394"/>
    <mergeCell ref="AJ1393:AJ1394"/>
    <mergeCell ref="M1385:M1387"/>
    <mergeCell ref="D1390:E1392"/>
    <mergeCell ref="O1383:O1384"/>
    <mergeCell ref="AJ1383:AJ1384"/>
    <mergeCell ref="K1393:K1394"/>
    <mergeCell ref="A1379:N1379"/>
    <mergeCell ref="F1380:N1380"/>
    <mergeCell ref="F1381:N1381"/>
    <mergeCell ref="F1382:N1382"/>
    <mergeCell ref="I1383:I1384"/>
    <mergeCell ref="J1383:J1384"/>
    <mergeCell ref="K1383:K1384"/>
    <mergeCell ref="A1383:F1384"/>
    <mergeCell ref="A1375:F1375"/>
    <mergeCell ref="K1375:L1377"/>
    <mergeCell ref="A1365:F1365"/>
    <mergeCell ref="K1365:L1367"/>
    <mergeCell ref="N1365:N1367"/>
    <mergeCell ref="A1366:F1366"/>
    <mergeCell ref="A1367:F1367"/>
    <mergeCell ref="A1369:N1369"/>
    <mergeCell ref="M1365:M1367"/>
    <mergeCell ref="A1373:F1374"/>
    <mergeCell ref="G1373:G1374"/>
    <mergeCell ref="H1373:H1374"/>
    <mergeCell ref="I1373:I1374"/>
    <mergeCell ref="J1373:J1374"/>
    <mergeCell ref="K1373:K1374"/>
    <mergeCell ref="L1373:L1374"/>
    <mergeCell ref="M1373:M1374"/>
    <mergeCell ref="N1373:N1374"/>
    <mergeCell ref="O1373:O1374"/>
    <mergeCell ref="AJ1373:AJ1374"/>
    <mergeCell ref="D1370:E1372"/>
    <mergeCell ref="F1371:N1371"/>
    <mergeCell ref="F1372:N1372"/>
    <mergeCell ref="O1372:Y1372"/>
    <mergeCell ref="Z1372:AJ1372"/>
    <mergeCell ref="F1370:N1370"/>
    <mergeCell ref="Z1362:AJ1362"/>
    <mergeCell ref="A1363:F1364"/>
    <mergeCell ref="O1352:Y1352"/>
    <mergeCell ref="G1353:G1354"/>
    <mergeCell ref="H1353:H1354"/>
    <mergeCell ref="G1363:G1364"/>
    <mergeCell ref="H1363:H1364"/>
    <mergeCell ref="I1363:I1364"/>
    <mergeCell ref="J1363:J1364"/>
    <mergeCell ref="A1356:F1356"/>
    <mergeCell ref="A1357:F1357"/>
    <mergeCell ref="A1355:F1355"/>
    <mergeCell ref="K1355:L1357"/>
    <mergeCell ref="L1363:L1364"/>
    <mergeCell ref="M1363:M1364"/>
    <mergeCell ref="O1362:Y1362"/>
    <mergeCell ref="F1362:N1362"/>
    <mergeCell ref="L1353:L1354"/>
    <mergeCell ref="M1353:M1354"/>
    <mergeCell ref="N1353:N1354"/>
    <mergeCell ref="A1359:N1359"/>
    <mergeCell ref="A1353:F1354"/>
    <mergeCell ref="F1360:N1360"/>
    <mergeCell ref="F1361:N1361"/>
    <mergeCell ref="N1355:N1357"/>
    <mergeCell ref="Z1352:AJ1352"/>
    <mergeCell ref="D1350:E1352"/>
    <mergeCell ref="N1363:N1364"/>
    <mergeCell ref="O1363:O1364"/>
    <mergeCell ref="AJ1363:AJ1364"/>
    <mergeCell ref="M1355:M1357"/>
    <mergeCell ref="D1360:E1362"/>
    <mergeCell ref="O1353:O1354"/>
    <mergeCell ref="AJ1353:AJ1354"/>
    <mergeCell ref="K1363:K1364"/>
    <mergeCell ref="F1350:N1350"/>
    <mergeCell ref="F1351:N1351"/>
    <mergeCell ref="F1352:N1352"/>
    <mergeCell ref="I1353:I1354"/>
    <mergeCell ref="J1353:J1354"/>
    <mergeCell ref="K1353:K1354"/>
    <mergeCell ref="A1325:F1325"/>
    <mergeCell ref="K1325:L1327"/>
    <mergeCell ref="N1325:N1327"/>
    <mergeCell ref="A1326:F1326"/>
    <mergeCell ref="A1327:F1327"/>
    <mergeCell ref="A1349:N1349"/>
    <mergeCell ref="N1345:N1347"/>
    <mergeCell ref="A1346:F1346"/>
    <mergeCell ref="A1347:F1347"/>
    <mergeCell ref="M1345:M1347"/>
    <mergeCell ref="N1343:N1344"/>
    <mergeCell ref="A1345:F1345"/>
    <mergeCell ref="K1345:L1347"/>
    <mergeCell ref="O1342:Y1342"/>
    <mergeCell ref="Z1342:AJ1342"/>
    <mergeCell ref="D1340:E1342"/>
    <mergeCell ref="H1343:H1344"/>
    <mergeCell ref="I1343:I1344"/>
    <mergeCell ref="J1343:J1344"/>
    <mergeCell ref="K1343:K1344"/>
    <mergeCell ref="L1343:L1344"/>
    <mergeCell ref="M1343:M1344"/>
    <mergeCell ref="O1343:O1344"/>
    <mergeCell ref="AJ1343:AJ1344"/>
    <mergeCell ref="M1325:M1327"/>
    <mergeCell ref="A1339:N1339"/>
    <mergeCell ref="F1340:N1340"/>
    <mergeCell ref="F1341:N1341"/>
    <mergeCell ref="F1342:N1342"/>
    <mergeCell ref="A1337:N1337"/>
    <mergeCell ref="A1343:F1344"/>
    <mergeCell ref="G1343:G1344"/>
    <mergeCell ref="A1315:F1315"/>
    <mergeCell ref="K1315:L1317"/>
    <mergeCell ref="N1315:N1317"/>
    <mergeCell ref="A1316:F1316"/>
    <mergeCell ref="A1317:F1317"/>
    <mergeCell ref="A1319:N1319"/>
    <mergeCell ref="M1315:M1317"/>
    <mergeCell ref="A1323:F1324"/>
    <mergeCell ref="G1323:G1324"/>
    <mergeCell ref="H1323:H1324"/>
    <mergeCell ref="I1323:I1324"/>
    <mergeCell ref="J1323:J1324"/>
    <mergeCell ref="K1323:K1324"/>
    <mergeCell ref="L1323:L1324"/>
    <mergeCell ref="M1323:M1324"/>
    <mergeCell ref="N1323:N1324"/>
    <mergeCell ref="O1323:O1324"/>
    <mergeCell ref="AJ1323:AJ1324"/>
    <mergeCell ref="D1320:E1322"/>
    <mergeCell ref="F1321:N1321"/>
    <mergeCell ref="F1322:N1322"/>
    <mergeCell ref="O1322:Y1322"/>
    <mergeCell ref="Z1322:AJ1322"/>
    <mergeCell ref="F1320:N1320"/>
    <mergeCell ref="O1302:Y1302"/>
    <mergeCell ref="G1303:G1304"/>
    <mergeCell ref="H1303:H1304"/>
    <mergeCell ref="G1313:G1314"/>
    <mergeCell ref="H1313:H1314"/>
    <mergeCell ref="I1313:I1314"/>
    <mergeCell ref="J1313:J1314"/>
    <mergeCell ref="A1305:F1305"/>
    <mergeCell ref="K1305:L1307"/>
    <mergeCell ref="L1313:L1314"/>
    <mergeCell ref="M1313:M1314"/>
    <mergeCell ref="Z1312:AJ1312"/>
    <mergeCell ref="A1313:F1314"/>
    <mergeCell ref="A1303:F1304"/>
    <mergeCell ref="F1310:N1310"/>
    <mergeCell ref="F1311:N1311"/>
    <mergeCell ref="N1305:N1307"/>
    <mergeCell ref="A1306:F1306"/>
    <mergeCell ref="A1307:F1307"/>
    <mergeCell ref="Z1302:AJ1302"/>
    <mergeCell ref="D1300:E1302"/>
    <mergeCell ref="N1313:N1314"/>
    <mergeCell ref="O1313:O1314"/>
    <mergeCell ref="AJ1313:AJ1314"/>
    <mergeCell ref="AJ1293:AJ1294"/>
    <mergeCell ref="D1290:E1292"/>
    <mergeCell ref="F1291:N1291"/>
    <mergeCell ref="F1292:N1292"/>
    <mergeCell ref="O1292:Y1292"/>
    <mergeCell ref="Z1292:AJ1292"/>
    <mergeCell ref="L1283:L1284"/>
    <mergeCell ref="M1283:M1284"/>
    <mergeCell ref="A1289:N1289"/>
    <mergeCell ref="A1293:F1294"/>
    <mergeCell ref="M1305:M1307"/>
    <mergeCell ref="D1310:E1312"/>
    <mergeCell ref="O1303:O1304"/>
    <mergeCell ref="AJ1303:AJ1304"/>
    <mergeCell ref="K1313:K1314"/>
    <mergeCell ref="A1299:N1299"/>
    <mergeCell ref="F1300:N1300"/>
    <mergeCell ref="F1301:N1301"/>
    <mergeCell ref="F1302:N1302"/>
    <mergeCell ref="I1303:I1304"/>
    <mergeCell ref="J1303:J1304"/>
    <mergeCell ref="K1303:K1304"/>
    <mergeCell ref="F1290:N1290"/>
    <mergeCell ref="G1293:G1294"/>
    <mergeCell ref="H1293:H1294"/>
    <mergeCell ref="I1293:I1294"/>
    <mergeCell ref="J1293:J1294"/>
    <mergeCell ref="K1293:K1294"/>
    <mergeCell ref="L1293:L1294"/>
    <mergeCell ref="A1285:F1285"/>
    <mergeCell ref="K1285:L1287"/>
    <mergeCell ref="N1285:N1287"/>
    <mergeCell ref="A1286:F1286"/>
    <mergeCell ref="A1287:F1287"/>
    <mergeCell ref="M1285:M1287"/>
    <mergeCell ref="J1283:J1284"/>
    <mergeCell ref="M1293:M1294"/>
    <mergeCell ref="N1293:N1294"/>
    <mergeCell ref="N1295:N1297"/>
    <mergeCell ref="A1296:F1296"/>
    <mergeCell ref="A1297:F1297"/>
    <mergeCell ref="O1312:Y1312"/>
    <mergeCell ref="F1312:N1312"/>
    <mergeCell ref="L1303:L1304"/>
    <mergeCell ref="M1303:M1304"/>
    <mergeCell ref="N1303:N1304"/>
    <mergeCell ref="A1309:N1309"/>
    <mergeCell ref="M1295:M1297"/>
    <mergeCell ref="A1295:F1295"/>
    <mergeCell ref="K1295:L1297"/>
    <mergeCell ref="O1293:O1294"/>
    <mergeCell ref="Z1272:AJ1272"/>
    <mergeCell ref="D1270:E1272"/>
    <mergeCell ref="N1283:N1284"/>
    <mergeCell ref="O1283:O1284"/>
    <mergeCell ref="AJ1283:AJ1284"/>
    <mergeCell ref="M1275:M1277"/>
    <mergeCell ref="D1280:E1282"/>
    <mergeCell ref="O1273:O1274"/>
    <mergeCell ref="AJ1273:AJ1274"/>
    <mergeCell ref="K1283:K1284"/>
    <mergeCell ref="A1269:N1269"/>
    <mergeCell ref="F1270:N1270"/>
    <mergeCell ref="F1271:N1271"/>
    <mergeCell ref="F1272:N1272"/>
    <mergeCell ref="I1273:I1274"/>
    <mergeCell ref="J1273:J1274"/>
    <mergeCell ref="K1273:K1274"/>
    <mergeCell ref="A1273:F1274"/>
    <mergeCell ref="Z1282:AJ1282"/>
    <mergeCell ref="A1283:F1284"/>
    <mergeCell ref="O1272:Y1272"/>
    <mergeCell ref="G1273:G1274"/>
    <mergeCell ref="H1273:H1274"/>
    <mergeCell ref="G1283:G1284"/>
    <mergeCell ref="H1283:H1284"/>
    <mergeCell ref="I1283:I1284"/>
    <mergeCell ref="F1280:N1280"/>
    <mergeCell ref="F1281:N1281"/>
    <mergeCell ref="N1275:N1277"/>
    <mergeCell ref="A1276:F1276"/>
    <mergeCell ref="A1277:F1277"/>
    <mergeCell ref="A1275:F1275"/>
    <mergeCell ref="F1260:N1260"/>
    <mergeCell ref="G1263:G1264"/>
    <mergeCell ref="H1263:H1264"/>
    <mergeCell ref="I1263:I1264"/>
    <mergeCell ref="J1263:J1264"/>
    <mergeCell ref="K1263:K1264"/>
    <mergeCell ref="L1263:L1264"/>
    <mergeCell ref="J1253:J1254"/>
    <mergeCell ref="M1263:M1264"/>
    <mergeCell ref="N1263:N1264"/>
    <mergeCell ref="N1253:N1254"/>
    <mergeCell ref="N1265:N1267"/>
    <mergeCell ref="A1266:F1266"/>
    <mergeCell ref="A1267:F1267"/>
    <mergeCell ref="O1282:Y1282"/>
    <mergeCell ref="F1282:N1282"/>
    <mergeCell ref="L1273:L1274"/>
    <mergeCell ref="M1273:M1274"/>
    <mergeCell ref="N1273:N1274"/>
    <mergeCell ref="A1279:N1279"/>
    <mergeCell ref="M1265:M1267"/>
    <mergeCell ref="A1265:F1265"/>
    <mergeCell ref="K1265:L1267"/>
    <mergeCell ref="K1275:L1277"/>
    <mergeCell ref="O1263:O1264"/>
    <mergeCell ref="O1253:O1254"/>
    <mergeCell ref="AJ1263:AJ1264"/>
    <mergeCell ref="D1260:E1262"/>
    <mergeCell ref="F1261:N1261"/>
    <mergeCell ref="F1262:N1262"/>
    <mergeCell ref="O1262:Y1262"/>
    <mergeCell ref="Z1262:AJ1262"/>
    <mergeCell ref="L1253:L1254"/>
    <mergeCell ref="M1253:M1254"/>
    <mergeCell ref="Z1252:AJ1252"/>
    <mergeCell ref="A1253:F1254"/>
    <mergeCell ref="O1242:Y1242"/>
    <mergeCell ref="G1243:G1244"/>
    <mergeCell ref="H1243:H1244"/>
    <mergeCell ref="G1253:G1254"/>
    <mergeCell ref="H1253:H1254"/>
    <mergeCell ref="I1253:I1254"/>
    <mergeCell ref="F1250:N1250"/>
    <mergeCell ref="F1251:N1251"/>
    <mergeCell ref="N1245:N1247"/>
    <mergeCell ref="A1246:F1246"/>
    <mergeCell ref="A1247:F1247"/>
    <mergeCell ref="A1245:F1245"/>
    <mergeCell ref="K1245:L1247"/>
    <mergeCell ref="A1255:F1255"/>
    <mergeCell ref="K1255:L1257"/>
    <mergeCell ref="N1255:N1257"/>
    <mergeCell ref="A1256:F1256"/>
    <mergeCell ref="A1257:F1257"/>
    <mergeCell ref="A1259:N1259"/>
    <mergeCell ref="M1255:M1257"/>
    <mergeCell ref="A1263:F1264"/>
    <mergeCell ref="Z1242:AJ1242"/>
    <mergeCell ref="AJ1253:AJ1254"/>
    <mergeCell ref="M1245:M1247"/>
    <mergeCell ref="D1250:E1252"/>
    <mergeCell ref="O1243:O1244"/>
    <mergeCell ref="AJ1243:AJ1244"/>
    <mergeCell ref="K1253:K1254"/>
    <mergeCell ref="A1239:N1239"/>
    <mergeCell ref="F1240:N1240"/>
    <mergeCell ref="F1241:N1241"/>
    <mergeCell ref="F1242:N1242"/>
    <mergeCell ref="I1243:I1244"/>
    <mergeCell ref="J1243:J1244"/>
    <mergeCell ref="K1243:K1244"/>
    <mergeCell ref="A1243:F1244"/>
    <mergeCell ref="I1233:I1234"/>
    <mergeCell ref="J1233:J1234"/>
    <mergeCell ref="K1233:K1234"/>
    <mergeCell ref="L1233:L1234"/>
    <mergeCell ref="A1235:F1235"/>
    <mergeCell ref="K1235:L1237"/>
    <mergeCell ref="A1233:F1234"/>
    <mergeCell ref="M1233:M1234"/>
    <mergeCell ref="N1233:N1234"/>
    <mergeCell ref="N1235:N1237"/>
    <mergeCell ref="A1236:F1236"/>
    <mergeCell ref="A1237:F1237"/>
    <mergeCell ref="O1252:Y1252"/>
    <mergeCell ref="F1252:N1252"/>
    <mergeCell ref="L1243:L1244"/>
    <mergeCell ref="M1243:M1244"/>
    <mergeCell ref="N1243:N1244"/>
    <mergeCell ref="A1249:N1249"/>
    <mergeCell ref="M1235:M1237"/>
    <mergeCell ref="J1213:J1214"/>
    <mergeCell ref="K1213:K1214"/>
    <mergeCell ref="O1223:O1224"/>
    <mergeCell ref="M1215:M1217"/>
    <mergeCell ref="D1220:E1222"/>
    <mergeCell ref="O1213:O1214"/>
    <mergeCell ref="D1230:E1232"/>
    <mergeCell ref="F1231:N1231"/>
    <mergeCell ref="F1232:N1232"/>
    <mergeCell ref="O1232:Y1232"/>
    <mergeCell ref="D1240:E1242"/>
    <mergeCell ref="O1233:O1234"/>
    <mergeCell ref="Z1232:AJ1232"/>
    <mergeCell ref="G1233:G1234"/>
    <mergeCell ref="I1223:I1224"/>
    <mergeCell ref="J1223:J1224"/>
    <mergeCell ref="A1215:F1215"/>
    <mergeCell ref="K1215:L1217"/>
    <mergeCell ref="N1215:N1217"/>
    <mergeCell ref="A1216:F1216"/>
    <mergeCell ref="A1217:F1217"/>
    <mergeCell ref="A1219:N1219"/>
    <mergeCell ref="N1223:N1224"/>
    <mergeCell ref="Z1222:AJ1222"/>
    <mergeCell ref="A1223:F1224"/>
    <mergeCell ref="AJ1223:AJ1224"/>
    <mergeCell ref="A1225:F1225"/>
    <mergeCell ref="K1225:L1227"/>
    <mergeCell ref="N1225:N1227"/>
    <mergeCell ref="A1226:F1226"/>
    <mergeCell ref="A1227:F1227"/>
    <mergeCell ref="A1229:N1229"/>
    <mergeCell ref="M1225:M1227"/>
    <mergeCell ref="H1233:H1234"/>
    <mergeCell ref="F1230:N1230"/>
    <mergeCell ref="AJ1233:AJ1234"/>
    <mergeCell ref="AJ1213:AJ1214"/>
    <mergeCell ref="K1223:K1224"/>
    <mergeCell ref="L1223:L1224"/>
    <mergeCell ref="M1223:M1224"/>
    <mergeCell ref="I1213:I1214"/>
    <mergeCell ref="Z1212:AJ1212"/>
    <mergeCell ref="D1210:E1212"/>
    <mergeCell ref="G1203:G1204"/>
    <mergeCell ref="H1203:H1204"/>
    <mergeCell ref="M1205:M1207"/>
    <mergeCell ref="A1209:N1209"/>
    <mergeCell ref="F1210:N1210"/>
    <mergeCell ref="F1211:N1211"/>
    <mergeCell ref="A1205:F1205"/>
    <mergeCell ref="K1205:L1207"/>
    <mergeCell ref="N1205:N1207"/>
    <mergeCell ref="A1206:F1206"/>
    <mergeCell ref="A1213:F1214"/>
    <mergeCell ref="F1220:N1220"/>
    <mergeCell ref="F1221:N1221"/>
    <mergeCell ref="G1213:G1214"/>
    <mergeCell ref="H1213:H1214"/>
    <mergeCell ref="G1223:G1224"/>
    <mergeCell ref="H1223:H1224"/>
    <mergeCell ref="A1207:F1207"/>
    <mergeCell ref="O1222:Y1222"/>
    <mergeCell ref="F1222:N1222"/>
    <mergeCell ref="L1213:L1214"/>
    <mergeCell ref="M1213:M1214"/>
    <mergeCell ref="N1213:N1214"/>
    <mergeCell ref="O1212:Y1212"/>
    <mergeCell ref="F1212:N1212"/>
    <mergeCell ref="A1193:F1193"/>
    <mergeCell ref="A1196:F1196"/>
    <mergeCell ref="A1197:F1197"/>
    <mergeCell ref="A1199:N1199"/>
    <mergeCell ref="F1200:N1200"/>
    <mergeCell ref="F1201:N1201"/>
    <mergeCell ref="I1203:I1204"/>
    <mergeCell ref="J1203:J1204"/>
    <mergeCell ref="K1203:K1204"/>
    <mergeCell ref="L1203:L1204"/>
    <mergeCell ref="O1203:O1204"/>
    <mergeCell ref="AJ1203:AJ1204"/>
    <mergeCell ref="M1203:M1204"/>
    <mergeCell ref="N1203:N1204"/>
    <mergeCell ref="D1200:E1202"/>
    <mergeCell ref="A1194:F1194"/>
    <mergeCell ref="A1195:F1195"/>
    <mergeCell ref="M1196:M1197"/>
    <mergeCell ref="F1202:N1202"/>
    <mergeCell ref="O1202:Y1202"/>
    <mergeCell ref="Z1202:AJ1202"/>
    <mergeCell ref="A1203:F1204"/>
    <mergeCell ref="M1191:M1192"/>
    <mergeCell ref="N1191:N1192"/>
    <mergeCell ref="A1177:F1177"/>
    <mergeCell ref="A1180:F1180"/>
    <mergeCell ref="A1181:F1181"/>
    <mergeCell ref="A1183:N1183"/>
    <mergeCell ref="F1184:N1184"/>
    <mergeCell ref="F1185:N1185"/>
    <mergeCell ref="G1191:G1192"/>
    <mergeCell ref="H1191:H1192"/>
    <mergeCell ref="I1191:I1192"/>
    <mergeCell ref="J1191:J1192"/>
    <mergeCell ref="K1191:K1192"/>
    <mergeCell ref="L1191:L1192"/>
    <mergeCell ref="O1191:O1192"/>
    <mergeCell ref="AJ1191:AJ1192"/>
    <mergeCell ref="D1184:E1190"/>
    <mergeCell ref="A1178:F1178"/>
    <mergeCell ref="A1179:F1179"/>
    <mergeCell ref="M1180:M1181"/>
    <mergeCell ref="F1190:N1190"/>
    <mergeCell ref="O1190:Y1190"/>
    <mergeCell ref="Z1190:AJ1190"/>
    <mergeCell ref="A1191:F1192"/>
    <mergeCell ref="A1163:F1163"/>
    <mergeCell ref="K1163:L1165"/>
    <mergeCell ref="N1163:N1165"/>
    <mergeCell ref="A1164:F1164"/>
    <mergeCell ref="A1165:F1165"/>
    <mergeCell ref="A1167:N1167"/>
    <mergeCell ref="I1175:I1176"/>
    <mergeCell ref="J1175:J1176"/>
    <mergeCell ref="K1175:K1176"/>
    <mergeCell ref="L1175:L1176"/>
    <mergeCell ref="M1175:M1176"/>
    <mergeCell ref="O1175:O1176"/>
    <mergeCell ref="AJ1175:AJ1176"/>
    <mergeCell ref="M1163:M1165"/>
    <mergeCell ref="F1168:N1168"/>
    <mergeCell ref="F1169:N1169"/>
    <mergeCell ref="F1174:N1174"/>
    <mergeCell ref="O1174:Y1174"/>
    <mergeCell ref="Z1174:AJ1174"/>
    <mergeCell ref="A1175:F1176"/>
    <mergeCell ref="G1175:G1176"/>
    <mergeCell ref="H1175:H1176"/>
    <mergeCell ref="D1168:E1174"/>
    <mergeCell ref="A1153:F1153"/>
    <mergeCell ref="K1153:L1155"/>
    <mergeCell ref="N1153:N1155"/>
    <mergeCell ref="A1154:F1154"/>
    <mergeCell ref="A1155:F1155"/>
    <mergeCell ref="A1157:N1157"/>
    <mergeCell ref="F1158:N1158"/>
    <mergeCell ref="F1159:N1159"/>
    <mergeCell ref="F1160:N1160"/>
    <mergeCell ref="O1160:Y1160"/>
    <mergeCell ref="Z1160:AJ1160"/>
    <mergeCell ref="A1161:F1162"/>
    <mergeCell ref="G1161:G1162"/>
    <mergeCell ref="H1161:H1162"/>
    <mergeCell ref="I1161:I1162"/>
    <mergeCell ref="J1161:J1162"/>
    <mergeCell ref="K1161:K1162"/>
    <mergeCell ref="L1161:L1162"/>
    <mergeCell ref="M1161:M1162"/>
    <mergeCell ref="N1161:N1162"/>
    <mergeCell ref="O1161:O1162"/>
    <mergeCell ref="AJ1161:AJ1162"/>
    <mergeCell ref="M1153:M1155"/>
    <mergeCell ref="D1158:E1160"/>
    <mergeCell ref="G1151:G1152"/>
    <mergeCell ref="H1151:H1152"/>
    <mergeCell ref="I1151:I1152"/>
    <mergeCell ref="J1151:J1152"/>
    <mergeCell ref="K1151:K1152"/>
    <mergeCell ref="L1151:L1152"/>
    <mergeCell ref="M1151:M1152"/>
    <mergeCell ref="N1151:N1152"/>
    <mergeCell ref="O1151:O1152"/>
    <mergeCell ref="AJ1151:AJ1152"/>
    <mergeCell ref="D1148:E1150"/>
    <mergeCell ref="F1149:N1149"/>
    <mergeCell ref="F1150:N1150"/>
    <mergeCell ref="O1150:Y1150"/>
    <mergeCell ref="Z1150:AJ1150"/>
    <mergeCell ref="O1139:O1140"/>
    <mergeCell ref="AJ1139:AJ1140"/>
    <mergeCell ref="A1142:F1142"/>
    <mergeCell ref="A1143:F1143"/>
    <mergeCell ref="M1144:M1145"/>
    <mergeCell ref="A1144:F1144"/>
    <mergeCell ref="A1145:F1145"/>
    <mergeCell ref="A1147:N1147"/>
    <mergeCell ref="F1148:N1148"/>
    <mergeCell ref="A1151:F1152"/>
    <mergeCell ref="Z1138:AJ1138"/>
    <mergeCell ref="A1139:F1140"/>
    <mergeCell ref="G1139:G1140"/>
    <mergeCell ref="H1139:H1140"/>
    <mergeCell ref="L1139:L1140"/>
    <mergeCell ref="M1139:M1140"/>
    <mergeCell ref="N1139:N1140"/>
    <mergeCell ref="I1139:I1140"/>
    <mergeCell ref="J1139:J1140"/>
    <mergeCell ref="K1139:K1140"/>
    <mergeCell ref="A1141:F1141"/>
    <mergeCell ref="A1117:F1117"/>
    <mergeCell ref="M1118:M1119"/>
    <mergeCell ref="F1124:N1124"/>
    <mergeCell ref="N1125:N1126"/>
    <mergeCell ref="H1125:H1126"/>
    <mergeCell ref="J1125:J1126"/>
    <mergeCell ref="G1113:G1114"/>
    <mergeCell ref="H1113:H1114"/>
    <mergeCell ref="I1113:I1114"/>
    <mergeCell ref="F1106:N1106"/>
    <mergeCell ref="D1122:E1124"/>
    <mergeCell ref="A1116:F1116"/>
    <mergeCell ref="A1103:F1103"/>
    <mergeCell ref="K1125:K1126"/>
    <mergeCell ref="L1125:L1126"/>
    <mergeCell ref="M1125:M1126"/>
    <mergeCell ref="O1125:O1126"/>
    <mergeCell ref="D1132:E1138"/>
    <mergeCell ref="A1115:F1115"/>
    <mergeCell ref="A1118:F1118"/>
    <mergeCell ref="A1119:F1119"/>
    <mergeCell ref="A1121:N1121"/>
    <mergeCell ref="O1112:Y1112"/>
    <mergeCell ref="A1127:F1127"/>
    <mergeCell ref="K1127:L1129"/>
    <mergeCell ref="N1127:N1129"/>
    <mergeCell ref="A1128:F1128"/>
    <mergeCell ref="A1129:F1129"/>
    <mergeCell ref="A1131:N1131"/>
    <mergeCell ref="F1132:N1132"/>
    <mergeCell ref="M1127:M1129"/>
    <mergeCell ref="F1133:N1133"/>
    <mergeCell ref="F1138:N1138"/>
    <mergeCell ref="O1138:Y1138"/>
    <mergeCell ref="Z1098:AJ1098"/>
    <mergeCell ref="A1099:F1100"/>
    <mergeCell ref="A1089:F1090"/>
    <mergeCell ref="F1096:N1096"/>
    <mergeCell ref="F1097:N1097"/>
    <mergeCell ref="N1091:N1093"/>
    <mergeCell ref="Z1112:AJ1112"/>
    <mergeCell ref="O1124:Y1124"/>
    <mergeCell ref="Z1124:AJ1124"/>
    <mergeCell ref="A1125:F1126"/>
    <mergeCell ref="G1125:G1126"/>
    <mergeCell ref="I1125:I1126"/>
    <mergeCell ref="AJ1125:AJ1126"/>
    <mergeCell ref="F1122:N1122"/>
    <mergeCell ref="F1123:N1123"/>
    <mergeCell ref="J1113:J1114"/>
    <mergeCell ref="K1113:K1114"/>
    <mergeCell ref="A1105:N1105"/>
    <mergeCell ref="M1101:M1103"/>
    <mergeCell ref="F1110:N1110"/>
    <mergeCell ref="F1112:N1112"/>
    <mergeCell ref="A1101:F1101"/>
    <mergeCell ref="K1101:L1103"/>
    <mergeCell ref="N1101:N1103"/>
    <mergeCell ref="A1102:F1102"/>
    <mergeCell ref="L1113:L1114"/>
    <mergeCell ref="M1113:M1114"/>
    <mergeCell ref="N1113:N1114"/>
    <mergeCell ref="O1113:O1114"/>
    <mergeCell ref="AJ1113:AJ1114"/>
    <mergeCell ref="D1106:E1112"/>
    <mergeCell ref="A1113:F1114"/>
    <mergeCell ref="Z1088:AJ1088"/>
    <mergeCell ref="D1086:E1088"/>
    <mergeCell ref="A1092:F1092"/>
    <mergeCell ref="A1093:F1093"/>
    <mergeCell ref="O1079:O1080"/>
    <mergeCell ref="AJ1079:AJ1080"/>
    <mergeCell ref="N1099:N1100"/>
    <mergeCell ref="O1099:O1100"/>
    <mergeCell ref="AJ1099:AJ1100"/>
    <mergeCell ref="M1091:M1093"/>
    <mergeCell ref="D1096:E1098"/>
    <mergeCell ref="O1089:O1090"/>
    <mergeCell ref="AJ1089:AJ1090"/>
    <mergeCell ref="K1099:K1100"/>
    <mergeCell ref="A1085:N1085"/>
    <mergeCell ref="F1086:N1086"/>
    <mergeCell ref="F1087:N1087"/>
    <mergeCell ref="F1088:N1088"/>
    <mergeCell ref="I1089:I1090"/>
    <mergeCell ref="J1089:J1090"/>
    <mergeCell ref="K1089:K1090"/>
    <mergeCell ref="O1088:Y1088"/>
    <mergeCell ref="G1089:G1090"/>
    <mergeCell ref="H1089:H1090"/>
    <mergeCell ref="G1099:G1100"/>
    <mergeCell ref="H1099:H1100"/>
    <mergeCell ref="I1099:I1100"/>
    <mergeCell ref="J1099:J1100"/>
    <mergeCell ref="A1091:F1091"/>
    <mergeCell ref="K1091:L1093"/>
    <mergeCell ref="L1099:L1100"/>
    <mergeCell ref="M1099:M1100"/>
    <mergeCell ref="I1079:I1080"/>
    <mergeCell ref="J1079:J1080"/>
    <mergeCell ref="K1079:K1080"/>
    <mergeCell ref="L1079:L1080"/>
    <mergeCell ref="F1076:N1076"/>
    <mergeCell ref="A1081:F1081"/>
    <mergeCell ref="K1081:L1083"/>
    <mergeCell ref="A1079:F1080"/>
    <mergeCell ref="M1079:M1080"/>
    <mergeCell ref="N1079:N1080"/>
    <mergeCell ref="N1081:N1083"/>
    <mergeCell ref="A1082:F1082"/>
    <mergeCell ref="A1083:F1083"/>
    <mergeCell ref="O1098:Y1098"/>
    <mergeCell ref="F1098:N1098"/>
    <mergeCell ref="L1089:L1090"/>
    <mergeCell ref="M1089:M1090"/>
    <mergeCell ref="N1089:N1090"/>
    <mergeCell ref="A1095:N1095"/>
    <mergeCell ref="M1081:M1083"/>
    <mergeCell ref="J1059:J1060"/>
    <mergeCell ref="K1059:K1060"/>
    <mergeCell ref="O1069:O1070"/>
    <mergeCell ref="M1061:M1063"/>
    <mergeCell ref="D1066:E1068"/>
    <mergeCell ref="O1059:O1060"/>
    <mergeCell ref="D1076:E1078"/>
    <mergeCell ref="F1077:N1077"/>
    <mergeCell ref="F1078:N1078"/>
    <mergeCell ref="O1078:Y1078"/>
    <mergeCell ref="Z1078:AJ1078"/>
    <mergeCell ref="G1079:G1080"/>
    <mergeCell ref="I1069:I1070"/>
    <mergeCell ref="J1069:J1070"/>
    <mergeCell ref="A1061:F1061"/>
    <mergeCell ref="K1061:L1063"/>
    <mergeCell ref="N1061:N1063"/>
    <mergeCell ref="A1062:F1062"/>
    <mergeCell ref="A1063:F1063"/>
    <mergeCell ref="A1065:N1065"/>
    <mergeCell ref="N1069:N1070"/>
    <mergeCell ref="Z1068:AJ1068"/>
    <mergeCell ref="A1069:F1070"/>
    <mergeCell ref="AJ1069:AJ1070"/>
    <mergeCell ref="A1071:F1071"/>
    <mergeCell ref="K1071:L1073"/>
    <mergeCell ref="N1071:N1073"/>
    <mergeCell ref="A1072:F1072"/>
    <mergeCell ref="A1073:F1073"/>
    <mergeCell ref="A1075:N1075"/>
    <mergeCell ref="M1071:M1073"/>
    <mergeCell ref="H1079:H1080"/>
    <mergeCell ref="AJ1059:AJ1060"/>
    <mergeCell ref="K1069:K1070"/>
    <mergeCell ref="L1069:L1070"/>
    <mergeCell ref="M1069:M1070"/>
    <mergeCell ref="I1059:I1060"/>
    <mergeCell ref="Z1058:AJ1058"/>
    <mergeCell ref="D1056:E1058"/>
    <mergeCell ref="G1049:G1050"/>
    <mergeCell ref="H1049:H1050"/>
    <mergeCell ref="M1051:M1053"/>
    <mergeCell ref="A1055:N1055"/>
    <mergeCell ref="F1056:N1056"/>
    <mergeCell ref="F1057:N1057"/>
    <mergeCell ref="A1051:F1051"/>
    <mergeCell ref="K1051:L1053"/>
    <mergeCell ref="N1051:N1053"/>
    <mergeCell ref="A1052:F1052"/>
    <mergeCell ref="A1059:F1060"/>
    <mergeCell ref="F1066:N1066"/>
    <mergeCell ref="F1067:N1067"/>
    <mergeCell ref="G1059:G1060"/>
    <mergeCell ref="H1059:H1060"/>
    <mergeCell ref="G1069:G1070"/>
    <mergeCell ref="H1069:H1070"/>
    <mergeCell ref="A1053:F1053"/>
    <mergeCell ref="O1068:Y1068"/>
    <mergeCell ref="F1068:N1068"/>
    <mergeCell ref="L1059:L1060"/>
    <mergeCell ref="M1059:M1060"/>
    <mergeCell ref="N1059:N1060"/>
    <mergeCell ref="O1058:Y1058"/>
    <mergeCell ref="F1058:N1058"/>
    <mergeCell ref="A1039:F1039"/>
    <mergeCell ref="A1042:F1042"/>
    <mergeCell ref="A1043:F1043"/>
    <mergeCell ref="A1045:N1045"/>
    <mergeCell ref="F1046:N1046"/>
    <mergeCell ref="F1047:N1047"/>
    <mergeCell ref="I1049:I1050"/>
    <mergeCell ref="J1049:J1050"/>
    <mergeCell ref="K1049:K1050"/>
    <mergeCell ref="L1049:L1050"/>
    <mergeCell ref="O1049:O1050"/>
    <mergeCell ref="AJ1049:AJ1050"/>
    <mergeCell ref="M1049:M1050"/>
    <mergeCell ref="N1049:N1050"/>
    <mergeCell ref="D1046:E1048"/>
    <mergeCell ref="A1040:F1040"/>
    <mergeCell ref="A1041:F1041"/>
    <mergeCell ref="M1042:M1043"/>
    <mergeCell ref="F1048:N1048"/>
    <mergeCell ref="O1048:Y1048"/>
    <mergeCell ref="Z1048:AJ1048"/>
    <mergeCell ref="A1049:F1050"/>
    <mergeCell ref="A1025:F1025"/>
    <mergeCell ref="K1025:L1027"/>
    <mergeCell ref="N1025:N1027"/>
    <mergeCell ref="A1026:F1026"/>
    <mergeCell ref="A1027:F1027"/>
    <mergeCell ref="A1029:N1029"/>
    <mergeCell ref="M1025:M1027"/>
    <mergeCell ref="F1030:N1030"/>
    <mergeCell ref="F1031:N1031"/>
    <mergeCell ref="F1036:N1036"/>
    <mergeCell ref="O1036:Y1036"/>
    <mergeCell ref="Z1036:AJ1036"/>
    <mergeCell ref="A1037:F1038"/>
    <mergeCell ref="G1037:G1038"/>
    <mergeCell ref="H1037:H1038"/>
    <mergeCell ref="I1037:I1038"/>
    <mergeCell ref="J1037:J1038"/>
    <mergeCell ref="K1037:K1038"/>
    <mergeCell ref="L1037:L1038"/>
    <mergeCell ref="M1037:M1038"/>
    <mergeCell ref="N1037:N1038"/>
    <mergeCell ref="O1037:O1038"/>
    <mergeCell ref="AJ1037:AJ1038"/>
    <mergeCell ref="D1030:E1036"/>
    <mergeCell ref="F1032:N1032"/>
    <mergeCell ref="F1033:N1033"/>
    <mergeCell ref="F1034:N1034"/>
    <mergeCell ref="F1035:N1035"/>
    <mergeCell ref="A1019:N1019"/>
    <mergeCell ref="F1020:N1020"/>
    <mergeCell ref="AJ1023:AJ1024"/>
    <mergeCell ref="D1020:E1022"/>
    <mergeCell ref="F1021:N1021"/>
    <mergeCell ref="F1022:N1022"/>
    <mergeCell ref="O1022:Y1022"/>
    <mergeCell ref="Z1022:AJ1022"/>
    <mergeCell ref="A1023:F1024"/>
    <mergeCell ref="G1023:G1024"/>
    <mergeCell ref="H1023:H1024"/>
    <mergeCell ref="I1023:I1024"/>
    <mergeCell ref="F1005:N1005"/>
    <mergeCell ref="F1010:N1010"/>
    <mergeCell ref="L1023:L1024"/>
    <mergeCell ref="M1023:M1024"/>
    <mergeCell ref="N1023:N1024"/>
    <mergeCell ref="F1008:N1008"/>
    <mergeCell ref="A1017:F1017"/>
    <mergeCell ref="O1023:O1024"/>
    <mergeCell ref="J1023:J1024"/>
    <mergeCell ref="K1023:K1024"/>
    <mergeCell ref="L1011:L1012"/>
    <mergeCell ref="M1011:M1012"/>
    <mergeCell ref="A1014:F1014"/>
    <mergeCell ref="A1015:F1015"/>
    <mergeCell ref="M1016:M1017"/>
    <mergeCell ref="A1013:F1013"/>
    <mergeCell ref="A1016:F1016"/>
    <mergeCell ref="A997:F997"/>
    <mergeCell ref="A1000:F1000"/>
    <mergeCell ref="A1001:F1001"/>
    <mergeCell ref="A1003:N1003"/>
    <mergeCell ref="F1004:N1004"/>
    <mergeCell ref="F1007:N1007"/>
    <mergeCell ref="O1010:Y1010"/>
    <mergeCell ref="Z1010:AJ1010"/>
    <mergeCell ref="A1011:F1012"/>
    <mergeCell ref="G1011:G1012"/>
    <mergeCell ref="H1011:H1012"/>
    <mergeCell ref="I1011:I1012"/>
    <mergeCell ref="J1011:J1012"/>
    <mergeCell ref="K1011:K1012"/>
    <mergeCell ref="F989:N989"/>
    <mergeCell ref="F994:N994"/>
    <mergeCell ref="N1011:N1012"/>
    <mergeCell ref="O1011:O1012"/>
    <mergeCell ref="AJ1011:AJ1012"/>
    <mergeCell ref="D1004:E1010"/>
    <mergeCell ref="A998:F998"/>
    <mergeCell ref="A999:F999"/>
    <mergeCell ref="M1000:M1001"/>
    <mergeCell ref="F1006:N1006"/>
    <mergeCell ref="L995:L996"/>
    <mergeCell ref="M995:M996"/>
    <mergeCell ref="F1009:N1009"/>
    <mergeCell ref="A983:F983"/>
    <mergeCell ref="K983:L985"/>
    <mergeCell ref="N983:N985"/>
    <mergeCell ref="A984:F984"/>
    <mergeCell ref="A985:F985"/>
    <mergeCell ref="A987:N987"/>
    <mergeCell ref="F988:N988"/>
    <mergeCell ref="A995:F996"/>
    <mergeCell ref="G995:G996"/>
    <mergeCell ref="H995:H996"/>
    <mergeCell ref="I995:I996"/>
    <mergeCell ref="J995:J996"/>
    <mergeCell ref="K995:K996"/>
    <mergeCell ref="N995:N996"/>
    <mergeCell ref="O995:O996"/>
    <mergeCell ref="AJ995:AJ996"/>
    <mergeCell ref="M983:M985"/>
    <mergeCell ref="D988:E994"/>
    <mergeCell ref="F990:N990"/>
    <mergeCell ref="F992:N992"/>
    <mergeCell ref="F993:N993"/>
    <mergeCell ref="O994:Y994"/>
    <mergeCell ref="Z994:AJ994"/>
    <mergeCell ref="A973:F973"/>
    <mergeCell ref="K973:L975"/>
    <mergeCell ref="N973:N975"/>
    <mergeCell ref="A974:F974"/>
    <mergeCell ref="A975:F975"/>
    <mergeCell ref="A977:N977"/>
    <mergeCell ref="M973:M975"/>
    <mergeCell ref="A981:F982"/>
    <mergeCell ref="G981:G982"/>
    <mergeCell ref="H981:H982"/>
    <mergeCell ref="I981:I982"/>
    <mergeCell ref="J981:J982"/>
    <mergeCell ref="K981:K982"/>
    <mergeCell ref="L981:L982"/>
    <mergeCell ref="M981:M982"/>
    <mergeCell ref="N981:N982"/>
    <mergeCell ref="O981:O982"/>
    <mergeCell ref="AJ981:AJ982"/>
    <mergeCell ref="D978:E980"/>
    <mergeCell ref="F979:N979"/>
    <mergeCell ref="F980:N980"/>
    <mergeCell ref="O980:Y980"/>
    <mergeCell ref="Z980:AJ980"/>
    <mergeCell ref="F978:N978"/>
    <mergeCell ref="O960:Y960"/>
    <mergeCell ref="G961:G962"/>
    <mergeCell ref="H961:H962"/>
    <mergeCell ref="G971:G972"/>
    <mergeCell ref="H971:H972"/>
    <mergeCell ref="I971:I972"/>
    <mergeCell ref="J971:J972"/>
    <mergeCell ref="A963:F963"/>
    <mergeCell ref="K963:L965"/>
    <mergeCell ref="L971:L972"/>
    <mergeCell ref="M971:M972"/>
    <mergeCell ref="Z970:AJ970"/>
    <mergeCell ref="A971:F972"/>
    <mergeCell ref="A961:F962"/>
    <mergeCell ref="F968:N968"/>
    <mergeCell ref="F969:N969"/>
    <mergeCell ref="N963:N965"/>
    <mergeCell ref="A964:F964"/>
    <mergeCell ref="A965:F965"/>
    <mergeCell ref="O970:Y970"/>
    <mergeCell ref="F970:N970"/>
    <mergeCell ref="L961:L962"/>
    <mergeCell ref="M961:M962"/>
    <mergeCell ref="N961:N962"/>
    <mergeCell ref="A967:N967"/>
    <mergeCell ref="Z960:AJ960"/>
    <mergeCell ref="D958:E960"/>
    <mergeCell ref="N971:N972"/>
    <mergeCell ref="O971:O972"/>
    <mergeCell ref="AJ971:AJ972"/>
    <mergeCell ref="M963:M965"/>
    <mergeCell ref="D968:E970"/>
    <mergeCell ref="O961:O962"/>
    <mergeCell ref="AJ961:AJ962"/>
    <mergeCell ref="K971:K972"/>
    <mergeCell ref="F958:N958"/>
    <mergeCell ref="F959:N959"/>
    <mergeCell ref="F960:N960"/>
    <mergeCell ref="I961:I962"/>
    <mergeCell ref="J961:J962"/>
    <mergeCell ref="K961:K962"/>
    <mergeCell ref="A933:F933"/>
    <mergeCell ref="K933:L935"/>
    <mergeCell ref="N933:N935"/>
    <mergeCell ref="A934:F934"/>
    <mergeCell ref="A935:F935"/>
    <mergeCell ref="A957:N957"/>
    <mergeCell ref="N953:N955"/>
    <mergeCell ref="A954:F954"/>
    <mergeCell ref="A955:F955"/>
    <mergeCell ref="M953:M955"/>
    <mergeCell ref="N951:N952"/>
    <mergeCell ref="A953:F953"/>
    <mergeCell ref="K953:L955"/>
    <mergeCell ref="O950:Y950"/>
    <mergeCell ref="Z950:AJ950"/>
    <mergeCell ref="D948:E950"/>
    <mergeCell ref="H951:H952"/>
    <mergeCell ref="I951:I952"/>
    <mergeCell ref="J951:J952"/>
    <mergeCell ref="K951:K952"/>
    <mergeCell ref="L951:L952"/>
    <mergeCell ref="M951:M952"/>
    <mergeCell ref="O951:O952"/>
    <mergeCell ref="AJ951:AJ952"/>
    <mergeCell ref="M933:M935"/>
    <mergeCell ref="A947:N947"/>
    <mergeCell ref="F948:N948"/>
    <mergeCell ref="F949:N949"/>
    <mergeCell ref="F950:N950"/>
    <mergeCell ref="A945:N945"/>
    <mergeCell ref="A951:F952"/>
    <mergeCell ref="G951:G952"/>
    <mergeCell ref="A923:F923"/>
    <mergeCell ref="K923:L925"/>
    <mergeCell ref="N923:N925"/>
    <mergeCell ref="A924:F924"/>
    <mergeCell ref="A925:F925"/>
    <mergeCell ref="A927:N927"/>
    <mergeCell ref="M923:M925"/>
    <mergeCell ref="A931:F932"/>
    <mergeCell ref="G931:G932"/>
    <mergeCell ref="H931:H932"/>
    <mergeCell ref="I931:I932"/>
    <mergeCell ref="J931:J932"/>
    <mergeCell ref="K931:K932"/>
    <mergeCell ref="L931:L932"/>
    <mergeCell ref="M931:M932"/>
    <mergeCell ref="N931:N932"/>
    <mergeCell ref="O931:O932"/>
    <mergeCell ref="AJ931:AJ932"/>
    <mergeCell ref="D928:E930"/>
    <mergeCell ref="F929:N929"/>
    <mergeCell ref="F930:N930"/>
    <mergeCell ref="O930:Y930"/>
    <mergeCell ref="Z930:AJ930"/>
    <mergeCell ref="F928:N928"/>
    <mergeCell ref="O910:Y910"/>
    <mergeCell ref="G911:G912"/>
    <mergeCell ref="H911:H912"/>
    <mergeCell ref="G921:G922"/>
    <mergeCell ref="H921:H922"/>
    <mergeCell ref="I921:I922"/>
    <mergeCell ref="J921:J922"/>
    <mergeCell ref="A913:F913"/>
    <mergeCell ref="K913:L915"/>
    <mergeCell ref="L921:L922"/>
    <mergeCell ref="M921:M922"/>
    <mergeCell ref="Z920:AJ920"/>
    <mergeCell ref="A921:F922"/>
    <mergeCell ref="A911:F912"/>
    <mergeCell ref="F918:N918"/>
    <mergeCell ref="F919:N919"/>
    <mergeCell ref="N913:N915"/>
    <mergeCell ref="A914:F914"/>
    <mergeCell ref="A915:F915"/>
    <mergeCell ref="Z910:AJ910"/>
    <mergeCell ref="D908:E910"/>
    <mergeCell ref="N921:N922"/>
    <mergeCell ref="O921:O922"/>
    <mergeCell ref="AJ921:AJ922"/>
    <mergeCell ref="A901:F902"/>
    <mergeCell ref="M913:M915"/>
    <mergeCell ref="D918:E920"/>
    <mergeCell ref="O911:O912"/>
    <mergeCell ref="AJ911:AJ912"/>
    <mergeCell ref="K921:K922"/>
    <mergeCell ref="A907:N907"/>
    <mergeCell ref="F908:N908"/>
    <mergeCell ref="F909:N909"/>
    <mergeCell ref="F910:N910"/>
    <mergeCell ref="I911:I912"/>
    <mergeCell ref="J911:J912"/>
    <mergeCell ref="K911:K912"/>
    <mergeCell ref="F898:N898"/>
    <mergeCell ref="G901:G902"/>
    <mergeCell ref="H901:H902"/>
    <mergeCell ref="I901:I902"/>
    <mergeCell ref="J901:J902"/>
    <mergeCell ref="K901:K902"/>
    <mergeCell ref="L901:L902"/>
    <mergeCell ref="AJ901:AJ902"/>
    <mergeCell ref="Z900:AJ900"/>
    <mergeCell ref="A893:F893"/>
    <mergeCell ref="K893:L895"/>
    <mergeCell ref="N893:N895"/>
    <mergeCell ref="A894:F894"/>
    <mergeCell ref="A895:F895"/>
    <mergeCell ref="M893:M895"/>
    <mergeCell ref="Z880:AJ880"/>
    <mergeCell ref="D878:E880"/>
    <mergeCell ref="J891:J892"/>
    <mergeCell ref="M901:M902"/>
    <mergeCell ref="N901:N902"/>
    <mergeCell ref="N891:N892"/>
    <mergeCell ref="N903:N905"/>
    <mergeCell ref="A904:F904"/>
    <mergeCell ref="A905:F905"/>
    <mergeCell ref="O920:Y920"/>
    <mergeCell ref="F920:N920"/>
    <mergeCell ref="L911:L912"/>
    <mergeCell ref="M911:M912"/>
    <mergeCell ref="N911:N912"/>
    <mergeCell ref="A917:N917"/>
    <mergeCell ref="M903:M905"/>
    <mergeCell ref="A903:F903"/>
    <mergeCell ref="K903:L905"/>
    <mergeCell ref="O901:O902"/>
    <mergeCell ref="D898:E900"/>
    <mergeCell ref="F899:N899"/>
    <mergeCell ref="F900:N900"/>
    <mergeCell ref="O900:Y900"/>
    <mergeCell ref="L891:L892"/>
    <mergeCell ref="M891:M892"/>
    <mergeCell ref="A897:N897"/>
    <mergeCell ref="O891:O892"/>
    <mergeCell ref="AJ891:AJ892"/>
    <mergeCell ref="M883:M885"/>
    <mergeCell ref="D888:E890"/>
    <mergeCell ref="O881:O882"/>
    <mergeCell ref="AJ881:AJ882"/>
    <mergeCell ref="K891:K892"/>
    <mergeCell ref="A877:N877"/>
    <mergeCell ref="F878:N878"/>
    <mergeCell ref="F879:N879"/>
    <mergeCell ref="F880:N880"/>
    <mergeCell ref="I881:I882"/>
    <mergeCell ref="J881:J882"/>
    <mergeCell ref="K881:K882"/>
    <mergeCell ref="A881:F882"/>
    <mergeCell ref="I871:I872"/>
    <mergeCell ref="J871:J872"/>
    <mergeCell ref="K871:K872"/>
    <mergeCell ref="L871:L872"/>
    <mergeCell ref="Z890:AJ890"/>
    <mergeCell ref="A891:F892"/>
    <mergeCell ref="O880:Y880"/>
    <mergeCell ref="G881:G882"/>
    <mergeCell ref="H881:H882"/>
    <mergeCell ref="G891:G892"/>
    <mergeCell ref="H891:H892"/>
    <mergeCell ref="I891:I892"/>
    <mergeCell ref="F888:N888"/>
    <mergeCell ref="F889:N889"/>
    <mergeCell ref="N883:N885"/>
    <mergeCell ref="A884:F884"/>
    <mergeCell ref="A885:F885"/>
    <mergeCell ref="A873:F873"/>
    <mergeCell ref="K873:L875"/>
    <mergeCell ref="A871:F872"/>
    <mergeCell ref="M871:M872"/>
    <mergeCell ref="N871:N872"/>
    <mergeCell ref="N873:N875"/>
    <mergeCell ref="A874:F874"/>
    <mergeCell ref="A875:F875"/>
    <mergeCell ref="O890:Y890"/>
    <mergeCell ref="F890:N890"/>
    <mergeCell ref="L881:L882"/>
    <mergeCell ref="M881:M882"/>
    <mergeCell ref="N881:N882"/>
    <mergeCell ref="A887:N887"/>
    <mergeCell ref="M873:M875"/>
    <mergeCell ref="J851:J852"/>
    <mergeCell ref="K851:K852"/>
    <mergeCell ref="O861:O862"/>
    <mergeCell ref="M853:M855"/>
    <mergeCell ref="D858:E860"/>
    <mergeCell ref="O851:O852"/>
    <mergeCell ref="D868:E870"/>
    <mergeCell ref="F869:N869"/>
    <mergeCell ref="F870:N870"/>
    <mergeCell ref="O870:Y870"/>
    <mergeCell ref="O871:O872"/>
    <mergeCell ref="A883:F883"/>
    <mergeCell ref="K883:L885"/>
    <mergeCell ref="Z870:AJ870"/>
    <mergeCell ref="G871:G872"/>
    <mergeCell ref="I861:I862"/>
    <mergeCell ref="J861:J862"/>
    <mergeCell ref="A853:F853"/>
    <mergeCell ref="K853:L855"/>
    <mergeCell ref="N853:N855"/>
    <mergeCell ref="A854:F854"/>
    <mergeCell ref="A855:F855"/>
    <mergeCell ref="A857:N857"/>
    <mergeCell ref="N861:N862"/>
    <mergeCell ref="Z860:AJ860"/>
    <mergeCell ref="A861:F862"/>
    <mergeCell ref="AJ861:AJ862"/>
    <mergeCell ref="A863:F863"/>
    <mergeCell ref="K863:L865"/>
    <mergeCell ref="N863:N865"/>
    <mergeCell ref="A864:F864"/>
    <mergeCell ref="A865:F865"/>
    <mergeCell ref="A867:N867"/>
    <mergeCell ref="M863:M865"/>
    <mergeCell ref="H871:H872"/>
    <mergeCell ref="F868:N868"/>
    <mergeCell ref="AJ871:AJ872"/>
    <mergeCell ref="AJ851:AJ852"/>
    <mergeCell ref="K861:K862"/>
    <mergeCell ref="L861:L862"/>
    <mergeCell ref="M861:M862"/>
    <mergeCell ref="I851:I852"/>
    <mergeCell ref="Z850:AJ850"/>
    <mergeCell ref="D848:E850"/>
    <mergeCell ref="G841:G842"/>
    <mergeCell ref="H841:H842"/>
    <mergeCell ref="M843:M845"/>
    <mergeCell ref="A847:N847"/>
    <mergeCell ref="F848:N848"/>
    <mergeCell ref="F849:N849"/>
    <mergeCell ref="A843:F843"/>
    <mergeCell ref="K843:L845"/>
    <mergeCell ref="N843:N845"/>
    <mergeCell ref="A844:F844"/>
    <mergeCell ref="A851:F852"/>
    <mergeCell ref="F858:N858"/>
    <mergeCell ref="F859:N859"/>
    <mergeCell ref="G851:G852"/>
    <mergeCell ref="H851:H852"/>
    <mergeCell ref="G861:G862"/>
    <mergeCell ref="H861:H862"/>
    <mergeCell ref="A845:F845"/>
    <mergeCell ref="O860:Y860"/>
    <mergeCell ref="F860:N860"/>
    <mergeCell ref="L851:L852"/>
    <mergeCell ref="M851:M852"/>
    <mergeCell ref="N851:N852"/>
    <mergeCell ref="O850:Y850"/>
    <mergeCell ref="F850:N850"/>
    <mergeCell ref="O829:O830"/>
    <mergeCell ref="AJ829:AJ830"/>
    <mergeCell ref="F822:N822"/>
    <mergeCell ref="F823:N823"/>
    <mergeCell ref="F828:N828"/>
    <mergeCell ref="O828:Y828"/>
    <mergeCell ref="Z828:AJ828"/>
    <mergeCell ref="A829:F830"/>
    <mergeCell ref="G829:G830"/>
    <mergeCell ref="H829:H830"/>
    <mergeCell ref="A831:F831"/>
    <mergeCell ref="A834:F834"/>
    <mergeCell ref="A835:F835"/>
    <mergeCell ref="A837:N837"/>
    <mergeCell ref="F838:N838"/>
    <mergeCell ref="F839:N839"/>
    <mergeCell ref="I841:I842"/>
    <mergeCell ref="J841:J842"/>
    <mergeCell ref="K841:K842"/>
    <mergeCell ref="L841:L842"/>
    <mergeCell ref="O841:O842"/>
    <mergeCell ref="AJ841:AJ842"/>
    <mergeCell ref="M841:M842"/>
    <mergeCell ref="N841:N842"/>
    <mergeCell ref="D838:E840"/>
    <mergeCell ref="A832:F832"/>
    <mergeCell ref="A833:F833"/>
    <mergeCell ref="M834:M835"/>
    <mergeCell ref="F840:N840"/>
    <mergeCell ref="O840:Y840"/>
    <mergeCell ref="Z840:AJ840"/>
    <mergeCell ref="A841:F842"/>
    <mergeCell ref="I805:I806"/>
    <mergeCell ref="J805:J806"/>
    <mergeCell ref="K805:K806"/>
    <mergeCell ref="L805:L806"/>
    <mergeCell ref="M805:M806"/>
    <mergeCell ref="N805:N806"/>
    <mergeCell ref="K807:L809"/>
    <mergeCell ref="N807:N809"/>
    <mergeCell ref="A808:F808"/>
    <mergeCell ref="A809:F809"/>
    <mergeCell ref="K829:K830"/>
    <mergeCell ref="L829:L830"/>
    <mergeCell ref="M829:M830"/>
    <mergeCell ref="N829:N830"/>
    <mergeCell ref="I829:I830"/>
    <mergeCell ref="D822:E828"/>
    <mergeCell ref="F824:N824"/>
    <mergeCell ref="F825:N825"/>
    <mergeCell ref="F826:N826"/>
    <mergeCell ref="F827:N827"/>
    <mergeCell ref="A815:F816"/>
    <mergeCell ref="G815:G816"/>
    <mergeCell ref="J815:J816"/>
    <mergeCell ref="K815:K816"/>
    <mergeCell ref="J829:J830"/>
    <mergeCell ref="A817:F817"/>
    <mergeCell ref="K817:L819"/>
    <mergeCell ref="N817:N819"/>
    <mergeCell ref="A818:F818"/>
    <mergeCell ref="A819:F819"/>
    <mergeCell ref="A821:N821"/>
    <mergeCell ref="M817:M819"/>
    <mergeCell ref="AJ795:AJ796"/>
    <mergeCell ref="F802:N802"/>
    <mergeCell ref="G795:G796"/>
    <mergeCell ref="H795:H796"/>
    <mergeCell ref="O794:Y794"/>
    <mergeCell ref="F794:N794"/>
    <mergeCell ref="O814:Y814"/>
    <mergeCell ref="Z814:AJ814"/>
    <mergeCell ref="N815:N816"/>
    <mergeCell ref="O815:O816"/>
    <mergeCell ref="AJ815:AJ816"/>
    <mergeCell ref="D812:E814"/>
    <mergeCell ref="M807:M809"/>
    <mergeCell ref="A811:N811"/>
    <mergeCell ref="F812:N812"/>
    <mergeCell ref="F813:N813"/>
    <mergeCell ref="F814:N814"/>
    <mergeCell ref="H815:H816"/>
    <mergeCell ref="I815:I816"/>
    <mergeCell ref="L815:L816"/>
    <mergeCell ref="M815:M816"/>
    <mergeCell ref="A807:F807"/>
    <mergeCell ref="A797:F797"/>
    <mergeCell ref="K797:L799"/>
    <mergeCell ref="N797:N799"/>
    <mergeCell ref="A798:F798"/>
    <mergeCell ref="A799:F799"/>
    <mergeCell ref="A801:N801"/>
    <mergeCell ref="M797:M799"/>
    <mergeCell ref="A805:F806"/>
    <mergeCell ref="G805:G806"/>
    <mergeCell ref="H805:H806"/>
    <mergeCell ref="O784:Y784"/>
    <mergeCell ref="F784:N784"/>
    <mergeCell ref="J785:J786"/>
    <mergeCell ref="K785:K786"/>
    <mergeCell ref="O795:O796"/>
    <mergeCell ref="M787:M789"/>
    <mergeCell ref="D792:E794"/>
    <mergeCell ref="O785:O786"/>
    <mergeCell ref="K795:K796"/>
    <mergeCell ref="L795:L796"/>
    <mergeCell ref="M795:M796"/>
    <mergeCell ref="I785:I786"/>
    <mergeCell ref="Z784:AJ784"/>
    <mergeCell ref="D782:E784"/>
    <mergeCell ref="O805:O806"/>
    <mergeCell ref="AJ805:AJ806"/>
    <mergeCell ref="D802:E804"/>
    <mergeCell ref="F803:N803"/>
    <mergeCell ref="F804:N804"/>
    <mergeCell ref="O804:Y804"/>
    <mergeCell ref="Z804:AJ804"/>
    <mergeCell ref="I795:I796"/>
    <mergeCell ref="J795:J796"/>
    <mergeCell ref="A787:F787"/>
    <mergeCell ref="K787:L789"/>
    <mergeCell ref="N787:N789"/>
    <mergeCell ref="A788:F788"/>
    <mergeCell ref="A789:F789"/>
    <mergeCell ref="A791:N791"/>
    <mergeCell ref="N795:N796"/>
    <mergeCell ref="Z794:AJ794"/>
    <mergeCell ref="A795:F796"/>
    <mergeCell ref="G775:G776"/>
    <mergeCell ref="H775:H776"/>
    <mergeCell ref="M777:M779"/>
    <mergeCell ref="A781:N781"/>
    <mergeCell ref="F782:N782"/>
    <mergeCell ref="F783:N783"/>
    <mergeCell ref="A777:F777"/>
    <mergeCell ref="K777:L779"/>
    <mergeCell ref="N777:N779"/>
    <mergeCell ref="A778:F778"/>
    <mergeCell ref="A785:F786"/>
    <mergeCell ref="F792:N792"/>
    <mergeCell ref="F793:N793"/>
    <mergeCell ref="I775:I776"/>
    <mergeCell ref="J775:J776"/>
    <mergeCell ref="K775:K776"/>
    <mergeCell ref="L775:L776"/>
    <mergeCell ref="L785:L786"/>
    <mergeCell ref="M785:M786"/>
    <mergeCell ref="N785:N786"/>
    <mergeCell ref="O775:O776"/>
    <mergeCell ref="AJ775:AJ776"/>
    <mergeCell ref="M775:M776"/>
    <mergeCell ref="N775:N776"/>
    <mergeCell ref="G785:G786"/>
    <mergeCell ref="H785:H786"/>
    <mergeCell ref="A779:F779"/>
    <mergeCell ref="D772:E774"/>
    <mergeCell ref="A766:F766"/>
    <mergeCell ref="A767:F767"/>
    <mergeCell ref="M768:M769"/>
    <mergeCell ref="F774:N774"/>
    <mergeCell ref="O774:Y774"/>
    <mergeCell ref="Z774:AJ774"/>
    <mergeCell ref="A775:F776"/>
    <mergeCell ref="AJ785:AJ786"/>
    <mergeCell ref="M751:M753"/>
    <mergeCell ref="O763:O764"/>
    <mergeCell ref="AJ763:AJ764"/>
    <mergeCell ref="F756:N756"/>
    <mergeCell ref="F757:N757"/>
    <mergeCell ref="F762:N762"/>
    <mergeCell ref="O762:Y762"/>
    <mergeCell ref="Z762:AJ762"/>
    <mergeCell ref="A763:F764"/>
    <mergeCell ref="G763:G764"/>
    <mergeCell ref="H763:H764"/>
    <mergeCell ref="A765:F765"/>
    <mergeCell ref="A768:F768"/>
    <mergeCell ref="A769:F769"/>
    <mergeCell ref="A771:N771"/>
    <mergeCell ref="F772:N772"/>
    <mergeCell ref="F773:N773"/>
    <mergeCell ref="K763:K764"/>
    <mergeCell ref="L763:L764"/>
    <mergeCell ref="M763:M764"/>
    <mergeCell ref="N763:N764"/>
    <mergeCell ref="I763:I764"/>
    <mergeCell ref="J763:J764"/>
    <mergeCell ref="F748:N748"/>
    <mergeCell ref="H749:H750"/>
    <mergeCell ref="I749:I750"/>
    <mergeCell ref="L749:L750"/>
    <mergeCell ref="Z748:AJ748"/>
    <mergeCell ref="N749:N750"/>
    <mergeCell ref="O749:O750"/>
    <mergeCell ref="AJ749:AJ750"/>
    <mergeCell ref="D746:E748"/>
    <mergeCell ref="D756:E762"/>
    <mergeCell ref="F758:N758"/>
    <mergeCell ref="F759:N759"/>
    <mergeCell ref="F760:N760"/>
    <mergeCell ref="F761:N761"/>
    <mergeCell ref="M749:M750"/>
    <mergeCell ref="O748:Y748"/>
    <mergeCell ref="A749:F750"/>
    <mergeCell ref="G749:G750"/>
    <mergeCell ref="J749:J750"/>
    <mergeCell ref="K749:K750"/>
    <mergeCell ref="A751:F751"/>
    <mergeCell ref="K751:L753"/>
    <mergeCell ref="N751:N753"/>
    <mergeCell ref="A752:F752"/>
    <mergeCell ref="A753:F753"/>
    <mergeCell ref="A755:N755"/>
    <mergeCell ref="M741:M743"/>
    <mergeCell ref="A745:N745"/>
    <mergeCell ref="F746:N746"/>
    <mergeCell ref="F747:N747"/>
    <mergeCell ref="A741:F741"/>
    <mergeCell ref="K741:L743"/>
    <mergeCell ref="N741:N743"/>
    <mergeCell ref="A742:F742"/>
    <mergeCell ref="A729:F729"/>
    <mergeCell ref="A732:F732"/>
    <mergeCell ref="A733:F733"/>
    <mergeCell ref="A735:N735"/>
    <mergeCell ref="F736:N736"/>
    <mergeCell ref="F737:N737"/>
    <mergeCell ref="D736:E738"/>
    <mergeCell ref="A730:F730"/>
    <mergeCell ref="A731:F731"/>
    <mergeCell ref="M732:M733"/>
    <mergeCell ref="I739:I740"/>
    <mergeCell ref="J739:J740"/>
    <mergeCell ref="K739:K740"/>
    <mergeCell ref="L739:L740"/>
    <mergeCell ref="A743:F743"/>
    <mergeCell ref="O739:O740"/>
    <mergeCell ref="AJ739:AJ740"/>
    <mergeCell ref="M739:M740"/>
    <mergeCell ref="N739:N740"/>
    <mergeCell ref="F738:N738"/>
    <mergeCell ref="O738:Y738"/>
    <mergeCell ref="Z738:AJ738"/>
    <mergeCell ref="A739:F740"/>
    <mergeCell ref="J727:J728"/>
    <mergeCell ref="A715:F715"/>
    <mergeCell ref="K715:L717"/>
    <mergeCell ref="N715:N717"/>
    <mergeCell ref="A716:F716"/>
    <mergeCell ref="A717:F717"/>
    <mergeCell ref="O727:O728"/>
    <mergeCell ref="AJ727:AJ728"/>
    <mergeCell ref="F720:N720"/>
    <mergeCell ref="F721:N721"/>
    <mergeCell ref="F726:N726"/>
    <mergeCell ref="O726:Y726"/>
    <mergeCell ref="Z726:AJ726"/>
    <mergeCell ref="A727:F728"/>
    <mergeCell ref="G739:G740"/>
    <mergeCell ref="H739:H740"/>
    <mergeCell ref="K705:L707"/>
    <mergeCell ref="N705:N707"/>
    <mergeCell ref="A706:F706"/>
    <mergeCell ref="A707:F707"/>
    <mergeCell ref="K727:K728"/>
    <mergeCell ref="L727:L728"/>
    <mergeCell ref="M727:M728"/>
    <mergeCell ref="N727:N728"/>
    <mergeCell ref="A719:N719"/>
    <mergeCell ref="M715:M717"/>
    <mergeCell ref="I727:I728"/>
    <mergeCell ref="D720:E726"/>
    <mergeCell ref="F722:N722"/>
    <mergeCell ref="F723:N723"/>
    <mergeCell ref="F724:N724"/>
    <mergeCell ref="F725:N725"/>
    <mergeCell ref="G727:G728"/>
    <mergeCell ref="H727:H728"/>
    <mergeCell ref="A713:F714"/>
    <mergeCell ref="G713:G714"/>
    <mergeCell ref="J713:J714"/>
    <mergeCell ref="K713:K714"/>
    <mergeCell ref="O712:Y712"/>
    <mergeCell ref="Z712:AJ712"/>
    <mergeCell ref="N713:N714"/>
    <mergeCell ref="O713:O714"/>
    <mergeCell ref="AJ713:AJ714"/>
    <mergeCell ref="D710:E712"/>
    <mergeCell ref="M705:M707"/>
    <mergeCell ref="A709:N709"/>
    <mergeCell ref="F710:N710"/>
    <mergeCell ref="F711:N711"/>
    <mergeCell ref="F712:N712"/>
    <mergeCell ref="H713:H714"/>
    <mergeCell ref="I713:I714"/>
    <mergeCell ref="L713:L714"/>
    <mergeCell ref="M713:M714"/>
    <mergeCell ref="A705:F705"/>
    <mergeCell ref="A695:F695"/>
    <mergeCell ref="K695:L697"/>
    <mergeCell ref="N695:N697"/>
    <mergeCell ref="A696:F696"/>
    <mergeCell ref="A697:F697"/>
    <mergeCell ref="A699:N699"/>
    <mergeCell ref="M695:M697"/>
    <mergeCell ref="A703:F704"/>
    <mergeCell ref="G703:G704"/>
    <mergeCell ref="H703:H704"/>
    <mergeCell ref="I703:I704"/>
    <mergeCell ref="J703:J704"/>
    <mergeCell ref="K703:K704"/>
    <mergeCell ref="L703:L704"/>
    <mergeCell ref="M703:M704"/>
    <mergeCell ref="N703:N704"/>
    <mergeCell ref="O703:O704"/>
    <mergeCell ref="AJ703:AJ704"/>
    <mergeCell ref="D700:E702"/>
    <mergeCell ref="F701:N701"/>
    <mergeCell ref="F702:N702"/>
    <mergeCell ref="O702:Y702"/>
    <mergeCell ref="Z702:AJ702"/>
    <mergeCell ref="F700:N700"/>
    <mergeCell ref="O682:Y682"/>
    <mergeCell ref="G683:G684"/>
    <mergeCell ref="H683:H684"/>
    <mergeCell ref="G693:G694"/>
    <mergeCell ref="H693:H694"/>
    <mergeCell ref="I693:I694"/>
    <mergeCell ref="J693:J694"/>
    <mergeCell ref="A685:F685"/>
    <mergeCell ref="K685:L687"/>
    <mergeCell ref="L693:L694"/>
    <mergeCell ref="M693:M694"/>
    <mergeCell ref="Z692:AJ692"/>
    <mergeCell ref="A693:F694"/>
    <mergeCell ref="A683:F684"/>
    <mergeCell ref="F690:N690"/>
    <mergeCell ref="F691:N691"/>
    <mergeCell ref="N685:N687"/>
    <mergeCell ref="A686:F686"/>
    <mergeCell ref="A687:F687"/>
    <mergeCell ref="Z682:AJ682"/>
    <mergeCell ref="D680:E682"/>
    <mergeCell ref="N693:N694"/>
    <mergeCell ref="O693:O694"/>
    <mergeCell ref="AJ693:AJ694"/>
    <mergeCell ref="A669:N669"/>
    <mergeCell ref="A673:F674"/>
    <mergeCell ref="M685:M687"/>
    <mergeCell ref="D690:E692"/>
    <mergeCell ref="O683:O684"/>
    <mergeCell ref="AJ683:AJ684"/>
    <mergeCell ref="K693:K694"/>
    <mergeCell ref="A679:N679"/>
    <mergeCell ref="F680:N680"/>
    <mergeCell ref="F681:N681"/>
    <mergeCell ref="F682:N682"/>
    <mergeCell ref="I683:I684"/>
    <mergeCell ref="J683:J684"/>
    <mergeCell ref="K683:K684"/>
    <mergeCell ref="F670:N670"/>
    <mergeCell ref="G673:G674"/>
    <mergeCell ref="H673:H674"/>
    <mergeCell ref="I673:I674"/>
    <mergeCell ref="J673:J674"/>
    <mergeCell ref="K673:K674"/>
    <mergeCell ref="L673:L674"/>
    <mergeCell ref="M673:M674"/>
    <mergeCell ref="N673:N674"/>
    <mergeCell ref="N675:N677"/>
    <mergeCell ref="A676:F676"/>
    <mergeCell ref="A677:F677"/>
    <mergeCell ref="O692:Y692"/>
    <mergeCell ref="F692:N692"/>
    <mergeCell ref="L683:L684"/>
    <mergeCell ref="M683:M684"/>
    <mergeCell ref="N683:N684"/>
    <mergeCell ref="A689:N689"/>
    <mergeCell ref="M675:M677"/>
    <mergeCell ref="A675:F675"/>
    <mergeCell ref="K675:L677"/>
    <mergeCell ref="O673:O674"/>
    <mergeCell ref="AJ673:AJ674"/>
    <mergeCell ref="D670:E672"/>
    <mergeCell ref="F671:N671"/>
    <mergeCell ref="F672:N672"/>
    <mergeCell ref="O672:Y672"/>
    <mergeCell ref="Z672:AJ672"/>
    <mergeCell ref="O652:Y652"/>
    <mergeCell ref="G653:G654"/>
    <mergeCell ref="H653:H654"/>
    <mergeCell ref="G663:G664"/>
    <mergeCell ref="H663:H664"/>
    <mergeCell ref="I663:I664"/>
    <mergeCell ref="F660:N660"/>
    <mergeCell ref="F661:N661"/>
    <mergeCell ref="N655:N657"/>
    <mergeCell ref="A656:F656"/>
    <mergeCell ref="A657:F657"/>
    <mergeCell ref="A655:F655"/>
    <mergeCell ref="K655:L657"/>
    <mergeCell ref="A665:F665"/>
    <mergeCell ref="K665:L667"/>
    <mergeCell ref="N665:N667"/>
    <mergeCell ref="A666:F666"/>
    <mergeCell ref="A667:F667"/>
    <mergeCell ref="M665:M667"/>
    <mergeCell ref="J663:J664"/>
    <mergeCell ref="L663:L664"/>
    <mergeCell ref="M663:M664"/>
    <mergeCell ref="N645:N647"/>
    <mergeCell ref="A646:F646"/>
    <mergeCell ref="A647:F647"/>
    <mergeCell ref="O662:Y662"/>
    <mergeCell ref="F662:N662"/>
    <mergeCell ref="L653:L654"/>
    <mergeCell ref="M653:M654"/>
    <mergeCell ref="N653:N654"/>
    <mergeCell ref="A659:N659"/>
    <mergeCell ref="M645:M647"/>
    <mergeCell ref="Z652:AJ652"/>
    <mergeCell ref="D650:E652"/>
    <mergeCell ref="N663:N664"/>
    <mergeCell ref="O663:O664"/>
    <mergeCell ref="AJ663:AJ664"/>
    <mergeCell ref="M655:M657"/>
    <mergeCell ref="D660:E662"/>
    <mergeCell ref="O653:O654"/>
    <mergeCell ref="AJ653:AJ654"/>
    <mergeCell ref="K663:K664"/>
    <mergeCell ref="A649:N649"/>
    <mergeCell ref="F650:N650"/>
    <mergeCell ref="F651:N651"/>
    <mergeCell ref="F652:N652"/>
    <mergeCell ref="I653:I654"/>
    <mergeCell ref="J653:J654"/>
    <mergeCell ref="K653:K654"/>
    <mergeCell ref="A653:F654"/>
    <mergeCell ref="A645:F645"/>
    <mergeCell ref="K645:L647"/>
    <mergeCell ref="Z662:AJ662"/>
    <mergeCell ref="A663:F664"/>
    <mergeCell ref="A635:F635"/>
    <mergeCell ref="K635:L637"/>
    <mergeCell ref="N635:N637"/>
    <mergeCell ref="A636:F636"/>
    <mergeCell ref="A637:F637"/>
    <mergeCell ref="A639:N639"/>
    <mergeCell ref="M635:M637"/>
    <mergeCell ref="F640:N640"/>
    <mergeCell ref="A643:F644"/>
    <mergeCell ref="G643:G644"/>
    <mergeCell ref="H643:H644"/>
    <mergeCell ref="I643:I644"/>
    <mergeCell ref="J643:J644"/>
    <mergeCell ref="K643:K644"/>
    <mergeCell ref="L643:L644"/>
    <mergeCell ref="M643:M644"/>
    <mergeCell ref="N643:N644"/>
    <mergeCell ref="O623:O624"/>
    <mergeCell ref="D630:E632"/>
    <mergeCell ref="A613:F613"/>
    <mergeCell ref="A616:F616"/>
    <mergeCell ref="A617:F617"/>
    <mergeCell ref="A619:N619"/>
    <mergeCell ref="F620:N620"/>
    <mergeCell ref="A623:F624"/>
    <mergeCell ref="O643:O644"/>
    <mergeCell ref="AJ643:AJ644"/>
    <mergeCell ref="D640:E642"/>
    <mergeCell ref="F641:N641"/>
    <mergeCell ref="F642:N642"/>
    <mergeCell ref="O642:Y642"/>
    <mergeCell ref="Z642:AJ642"/>
    <mergeCell ref="A625:F625"/>
    <mergeCell ref="K625:L627"/>
    <mergeCell ref="N625:N627"/>
    <mergeCell ref="A626:F626"/>
    <mergeCell ref="A627:F627"/>
    <mergeCell ref="A629:N629"/>
    <mergeCell ref="M625:M627"/>
    <mergeCell ref="N633:N634"/>
    <mergeCell ref="O633:O634"/>
    <mergeCell ref="AJ633:AJ634"/>
    <mergeCell ref="F630:N630"/>
    <mergeCell ref="F631:N631"/>
    <mergeCell ref="F632:N632"/>
    <mergeCell ref="O632:Y632"/>
    <mergeCell ref="Z632:AJ632"/>
    <mergeCell ref="A633:F634"/>
    <mergeCell ref="G633:G634"/>
    <mergeCell ref="F607:N607"/>
    <mergeCell ref="F608:N608"/>
    <mergeCell ref="H611:H612"/>
    <mergeCell ref="I611:I612"/>
    <mergeCell ref="J611:J612"/>
    <mergeCell ref="K611:K612"/>
    <mergeCell ref="L611:L612"/>
    <mergeCell ref="G623:G624"/>
    <mergeCell ref="H623:H624"/>
    <mergeCell ref="I623:I624"/>
    <mergeCell ref="K633:K634"/>
    <mergeCell ref="L633:L634"/>
    <mergeCell ref="M633:M634"/>
    <mergeCell ref="H633:H634"/>
    <mergeCell ref="I633:I634"/>
    <mergeCell ref="J633:J634"/>
    <mergeCell ref="M623:M624"/>
    <mergeCell ref="N623:N624"/>
    <mergeCell ref="Z594:AJ594"/>
    <mergeCell ref="A595:F596"/>
    <mergeCell ref="G595:G596"/>
    <mergeCell ref="H595:H596"/>
    <mergeCell ref="I595:I596"/>
    <mergeCell ref="J595:J596"/>
    <mergeCell ref="K595:K596"/>
    <mergeCell ref="L595:L596"/>
    <mergeCell ref="M595:M596"/>
    <mergeCell ref="F610:N610"/>
    <mergeCell ref="AJ623:AJ624"/>
    <mergeCell ref="D620:E622"/>
    <mergeCell ref="F621:N621"/>
    <mergeCell ref="F622:N622"/>
    <mergeCell ref="O622:Y622"/>
    <mergeCell ref="Z622:AJ622"/>
    <mergeCell ref="J623:J624"/>
    <mergeCell ref="K623:K624"/>
    <mergeCell ref="L623:L624"/>
    <mergeCell ref="M611:M612"/>
    <mergeCell ref="A614:F614"/>
    <mergeCell ref="A615:F615"/>
    <mergeCell ref="M616:M617"/>
    <mergeCell ref="A597:F597"/>
    <mergeCell ref="A600:F600"/>
    <mergeCell ref="A601:F601"/>
    <mergeCell ref="A603:N603"/>
    <mergeCell ref="F604:N604"/>
    <mergeCell ref="F605:N605"/>
    <mergeCell ref="A599:F599"/>
    <mergeCell ref="M600:M601"/>
    <mergeCell ref="F606:N606"/>
    <mergeCell ref="O581:O582"/>
    <mergeCell ref="AJ581:AJ582"/>
    <mergeCell ref="N581:N582"/>
    <mergeCell ref="D578:E580"/>
    <mergeCell ref="F578:N578"/>
    <mergeCell ref="F579:N579"/>
    <mergeCell ref="F580:N580"/>
    <mergeCell ref="O580:Y580"/>
    <mergeCell ref="Z580:AJ580"/>
    <mergeCell ref="A581:F582"/>
    <mergeCell ref="G581:G582"/>
    <mergeCell ref="F594:N594"/>
    <mergeCell ref="N611:N612"/>
    <mergeCell ref="O611:O612"/>
    <mergeCell ref="AJ611:AJ612"/>
    <mergeCell ref="O610:Y610"/>
    <mergeCell ref="Z610:AJ610"/>
    <mergeCell ref="A611:F612"/>
    <mergeCell ref="G611:G612"/>
    <mergeCell ref="D604:E610"/>
    <mergeCell ref="A598:F598"/>
    <mergeCell ref="N595:N596"/>
    <mergeCell ref="F609:N609"/>
    <mergeCell ref="A583:F583"/>
    <mergeCell ref="K583:L585"/>
    <mergeCell ref="N583:N585"/>
    <mergeCell ref="A584:F584"/>
    <mergeCell ref="A585:F585"/>
    <mergeCell ref="A587:N587"/>
    <mergeCell ref="F588:N588"/>
    <mergeCell ref="F589:N589"/>
    <mergeCell ref="O594:Y594"/>
    <mergeCell ref="N561:N562"/>
    <mergeCell ref="D548:E550"/>
    <mergeCell ref="D558:E560"/>
    <mergeCell ref="A567:N567"/>
    <mergeCell ref="F568:N568"/>
    <mergeCell ref="F569:N569"/>
    <mergeCell ref="F570:N570"/>
    <mergeCell ref="N553:N555"/>
    <mergeCell ref="A554:F554"/>
    <mergeCell ref="A555:F555"/>
    <mergeCell ref="J551:J552"/>
    <mergeCell ref="H581:H582"/>
    <mergeCell ref="I581:I582"/>
    <mergeCell ref="O595:O596"/>
    <mergeCell ref="AJ595:AJ596"/>
    <mergeCell ref="M583:M585"/>
    <mergeCell ref="D588:E594"/>
    <mergeCell ref="F590:N590"/>
    <mergeCell ref="F591:N591"/>
    <mergeCell ref="F592:N592"/>
    <mergeCell ref="F593:N593"/>
    <mergeCell ref="A573:F573"/>
    <mergeCell ref="K573:L575"/>
    <mergeCell ref="N573:N575"/>
    <mergeCell ref="A574:F574"/>
    <mergeCell ref="A575:F575"/>
    <mergeCell ref="A577:N577"/>
    <mergeCell ref="M573:M575"/>
    <mergeCell ref="J581:J582"/>
    <mergeCell ref="K581:K582"/>
    <mergeCell ref="L581:L582"/>
    <mergeCell ref="M581:M582"/>
    <mergeCell ref="O570:Y570"/>
    <mergeCell ref="Z570:AJ570"/>
    <mergeCell ref="A571:F572"/>
    <mergeCell ref="G571:G572"/>
    <mergeCell ref="H571:H572"/>
    <mergeCell ref="I571:I572"/>
    <mergeCell ref="J571:J572"/>
    <mergeCell ref="K571:K572"/>
    <mergeCell ref="L571:L572"/>
    <mergeCell ref="M571:M572"/>
    <mergeCell ref="O571:O572"/>
    <mergeCell ref="AJ571:AJ572"/>
    <mergeCell ref="D568:E570"/>
    <mergeCell ref="A533:F533"/>
    <mergeCell ref="K533:L535"/>
    <mergeCell ref="N533:N535"/>
    <mergeCell ref="A534:F534"/>
    <mergeCell ref="A535:F535"/>
    <mergeCell ref="A553:F553"/>
    <mergeCell ref="K553:L555"/>
    <mergeCell ref="A545:N545"/>
    <mergeCell ref="A557:N557"/>
    <mergeCell ref="F558:N558"/>
    <mergeCell ref="F559:N559"/>
    <mergeCell ref="M533:M535"/>
    <mergeCell ref="N563:N565"/>
    <mergeCell ref="A564:F564"/>
    <mergeCell ref="A565:F565"/>
    <mergeCell ref="M553:M555"/>
    <mergeCell ref="M563:M565"/>
    <mergeCell ref="N571:N572"/>
    <mergeCell ref="F560:N560"/>
    <mergeCell ref="A547:N547"/>
    <mergeCell ref="F548:N548"/>
    <mergeCell ref="F549:N549"/>
    <mergeCell ref="O530:Y530"/>
    <mergeCell ref="Z530:AJ530"/>
    <mergeCell ref="A531:F532"/>
    <mergeCell ref="G531:G532"/>
    <mergeCell ref="H531:H532"/>
    <mergeCell ref="I531:I532"/>
    <mergeCell ref="J531:J532"/>
    <mergeCell ref="K531:K532"/>
    <mergeCell ref="L531:L532"/>
    <mergeCell ref="M531:M532"/>
    <mergeCell ref="N531:N532"/>
    <mergeCell ref="O531:O532"/>
    <mergeCell ref="AJ531:AJ532"/>
    <mergeCell ref="D528:E530"/>
    <mergeCell ref="F519:N519"/>
    <mergeCell ref="F520:N520"/>
    <mergeCell ref="O520:Y520"/>
    <mergeCell ref="Z520:AJ520"/>
    <mergeCell ref="A521:F522"/>
    <mergeCell ref="G521:G522"/>
    <mergeCell ref="H521:H522"/>
    <mergeCell ref="I521:I522"/>
    <mergeCell ref="K521:K522"/>
    <mergeCell ref="L521:L522"/>
    <mergeCell ref="M521:M522"/>
    <mergeCell ref="N521:N522"/>
    <mergeCell ref="O521:O522"/>
    <mergeCell ref="M523:M525"/>
    <mergeCell ref="AJ521:AJ522"/>
    <mergeCell ref="D518:E520"/>
    <mergeCell ref="A513:F513"/>
    <mergeCell ref="K513:L515"/>
    <mergeCell ref="N513:N515"/>
    <mergeCell ref="A514:F514"/>
    <mergeCell ref="A515:F515"/>
    <mergeCell ref="A517:N517"/>
    <mergeCell ref="F518:N518"/>
    <mergeCell ref="J521:J522"/>
    <mergeCell ref="A523:F523"/>
    <mergeCell ref="K523:L525"/>
    <mergeCell ref="N523:N525"/>
    <mergeCell ref="A524:F524"/>
    <mergeCell ref="A525:F525"/>
    <mergeCell ref="O510:Y510"/>
    <mergeCell ref="Z510:AJ510"/>
    <mergeCell ref="A511:F512"/>
    <mergeCell ref="G511:G512"/>
    <mergeCell ref="H511:H512"/>
    <mergeCell ref="I511:I512"/>
    <mergeCell ref="J511:J512"/>
    <mergeCell ref="K511:K512"/>
    <mergeCell ref="L511:L512"/>
    <mergeCell ref="M511:M512"/>
    <mergeCell ref="N511:N512"/>
    <mergeCell ref="O511:O512"/>
    <mergeCell ref="AJ511:AJ512"/>
    <mergeCell ref="M513:M515"/>
    <mergeCell ref="D508:E510"/>
    <mergeCell ref="F508:N508"/>
    <mergeCell ref="F509:N509"/>
    <mergeCell ref="F510:N510"/>
    <mergeCell ref="A503:F503"/>
    <mergeCell ref="K503:L505"/>
    <mergeCell ref="N503:N505"/>
    <mergeCell ref="A504:F504"/>
    <mergeCell ref="A505:F505"/>
    <mergeCell ref="A507:N507"/>
    <mergeCell ref="O500:Y500"/>
    <mergeCell ref="Z500:AJ500"/>
    <mergeCell ref="A501:F502"/>
    <mergeCell ref="G501:G502"/>
    <mergeCell ref="H501:H502"/>
    <mergeCell ref="I501:I502"/>
    <mergeCell ref="J501:J502"/>
    <mergeCell ref="K501:K502"/>
    <mergeCell ref="L501:L502"/>
    <mergeCell ref="M501:M502"/>
    <mergeCell ref="N501:N502"/>
    <mergeCell ref="O501:O502"/>
    <mergeCell ref="AJ501:AJ502"/>
    <mergeCell ref="M503:M505"/>
    <mergeCell ref="D498:E500"/>
    <mergeCell ref="A493:F493"/>
    <mergeCell ref="K493:L495"/>
    <mergeCell ref="N493:N495"/>
    <mergeCell ref="A494:F494"/>
    <mergeCell ref="A495:F495"/>
    <mergeCell ref="A497:N497"/>
    <mergeCell ref="F498:N498"/>
    <mergeCell ref="F499:N499"/>
    <mergeCell ref="F500:N500"/>
    <mergeCell ref="O490:Y490"/>
    <mergeCell ref="Z490:AJ490"/>
    <mergeCell ref="A491:F492"/>
    <mergeCell ref="G491:G492"/>
    <mergeCell ref="H491:H492"/>
    <mergeCell ref="I491:I492"/>
    <mergeCell ref="J491:J492"/>
    <mergeCell ref="K491:K492"/>
    <mergeCell ref="L491:L492"/>
    <mergeCell ref="M491:M492"/>
    <mergeCell ref="N491:N492"/>
    <mergeCell ref="O491:O492"/>
    <mergeCell ref="AJ491:AJ492"/>
    <mergeCell ref="M493:M495"/>
    <mergeCell ref="D488:E490"/>
    <mergeCell ref="A483:F483"/>
    <mergeCell ref="K483:L485"/>
    <mergeCell ref="N483:N485"/>
    <mergeCell ref="A484:F484"/>
    <mergeCell ref="A485:F485"/>
    <mergeCell ref="A487:N487"/>
    <mergeCell ref="F488:N488"/>
    <mergeCell ref="M483:M485"/>
    <mergeCell ref="F489:N489"/>
    <mergeCell ref="F490:N490"/>
    <mergeCell ref="O480:Y480"/>
    <mergeCell ref="Z480:AJ480"/>
    <mergeCell ref="A481:F482"/>
    <mergeCell ref="G481:G482"/>
    <mergeCell ref="H481:H482"/>
    <mergeCell ref="I481:I482"/>
    <mergeCell ref="J481:J482"/>
    <mergeCell ref="O461:O462"/>
    <mergeCell ref="A467:N467"/>
    <mergeCell ref="F468:N468"/>
    <mergeCell ref="F469:N469"/>
    <mergeCell ref="F470:N470"/>
    <mergeCell ref="J461:J462"/>
    <mergeCell ref="A463:F463"/>
    <mergeCell ref="K463:L465"/>
    <mergeCell ref="A471:F472"/>
    <mergeCell ref="M463:M465"/>
    <mergeCell ref="D458:E460"/>
    <mergeCell ref="F479:N479"/>
    <mergeCell ref="L481:L482"/>
    <mergeCell ref="M481:M482"/>
    <mergeCell ref="N481:N482"/>
    <mergeCell ref="O481:O482"/>
    <mergeCell ref="AJ481:AJ482"/>
    <mergeCell ref="K481:K482"/>
    <mergeCell ref="D478:E480"/>
    <mergeCell ref="A473:F473"/>
    <mergeCell ref="K473:L475"/>
    <mergeCell ref="F480:N480"/>
    <mergeCell ref="M473:M475"/>
    <mergeCell ref="N473:N475"/>
    <mergeCell ref="A474:F474"/>
    <mergeCell ref="A475:F475"/>
    <mergeCell ref="A477:N477"/>
    <mergeCell ref="F478:N478"/>
    <mergeCell ref="I451:I452"/>
    <mergeCell ref="AJ461:AJ462"/>
    <mergeCell ref="K461:K462"/>
    <mergeCell ref="L461:L462"/>
    <mergeCell ref="M461:M462"/>
    <mergeCell ref="N461:N462"/>
    <mergeCell ref="M451:M452"/>
    <mergeCell ref="N451:N452"/>
    <mergeCell ref="O451:O452"/>
    <mergeCell ref="F459:N459"/>
    <mergeCell ref="F460:N460"/>
    <mergeCell ref="N463:N465"/>
    <mergeCell ref="A464:F464"/>
    <mergeCell ref="A465:F465"/>
    <mergeCell ref="I471:I472"/>
    <mergeCell ref="J471:J472"/>
    <mergeCell ref="K471:K472"/>
    <mergeCell ref="L471:L472"/>
    <mergeCell ref="M471:M472"/>
    <mergeCell ref="G471:G472"/>
    <mergeCell ref="H471:H472"/>
    <mergeCell ref="Z460:AJ460"/>
    <mergeCell ref="A461:F462"/>
    <mergeCell ref="G461:G462"/>
    <mergeCell ref="H461:H462"/>
    <mergeCell ref="I461:I462"/>
    <mergeCell ref="N471:N472"/>
    <mergeCell ref="O471:O472"/>
    <mergeCell ref="D468:E470"/>
    <mergeCell ref="AJ471:AJ472"/>
    <mergeCell ref="O470:Y470"/>
    <mergeCell ref="Z470:AJ470"/>
    <mergeCell ref="F449:N449"/>
    <mergeCell ref="F450:N450"/>
    <mergeCell ref="O450:Y450"/>
    <mergeCell ref="O460:Y460"/>
    <mergeCell ref="K443:L445"/>
    <mergeCell ref="N443:N445"/>
    <mergeCell ref="A444:F444"/>
    <mergeCell ref="A445:F445"/>
    <mergeCell ref="A447:N447"/>
    <mergeCell ref="M443:M445"/>
    <mergeCell ref="I441:I442"/>
    <mergeCell ref="J441:J442"/>
    <mergeCell ref="K441:K442"/>
    <mergeCell ref="AJ451:AJ452"/>
    <mergeCell ref="M453:M455"/>
    <mergeCell ref="F448:N448"/>
    <mergeCell ref="J451:J452"/>
    <mergeCell ref="K451:K452"/>
    <mergeCell ref="L451:L452"/>
    <mergeCell ref="A443:F443"/>
    <mergeCell ref="AJ441:AJ442"/>
    <mergeCell ref="A453:F453"/>
    <mergeCell ref="K453:L455"/>
    <mergeCell ref="N453:N455"/>
    <mergeCell ref="A454:F454"/>
    <mergeCell ref="A455:F455"/>
    <mergeCell ref="A457:N457"/>
    <mergeCell ref="F458:N458"/>
    <mergeCell ref="Z450:AJ450"/>
    <mergeCell ref="A451:F452"/>
    <mergeCell ref="G451:G452"/>
    <mergeCell ref="H451:H452"/>
    <mergeCell ref="A433:F433"/>
    <mergeCell ref="K433:L435"/>
    <mergeCell ref="N433:N435"/>
    <mergeCell ref="A434:F434"/>
    <mergeCell ref="A435:F435"/>
    <mergeCell ref="F439:N439"/>
    <mergeCell ref="F440:N440"/>
    <mergeCell ref="O440:Y440"/>
    <mergeCell ref="Z440:AJ440"/>
    <mergeCell ref="F430:N430"/>
    <mergeCell ref="O430:Y430"/>
    <mergeCell ref="O431:O432"/>
    <mergeCell ref="L441:L442"/>
    <mergeCell ref="M441:M442"/>
    <mergeCell ref="N441:N442"/>
    <mergeCell ref="O441:O442"/>
    <mergeCell ref="A441:F442"/>
    <mergeCell ref="G441:G442"/>
    <mergeCell ref="H441:H442"/>
    <mergeCell ref="L431:L432"/>
    <mergeCell ref="M431:M432"/>
    <mergeCell ref="N431:N432"/>
    <mergeCell ref="A437:N437"/>
    <mergeCell ref="M433:M435"/>
    <mergeCell ref="F438:N438"/>
    <mergeCell ref="A431:F432"/>
    <mergeCell ref="G431:G432"/>
    <mergeCell ref="H431:H432"/>
    <mergeCell ref="I431:I432"/>
    <mergeCell ref="J431:J432"/>
    <mergeCell ref="K431:K432"/>
    <mergeCell ref="AJ431:AJ432"/>
    <mergeCell ref="A423:F423"/>
    <mergeCell ref="K423:L425"/>
    <mergeCell ref="N423:N425"/>
    <mergeCell ref="A424:F424"/>
    <mergeCell ref="A425:F425"/>
    <mergeCell ref="A427:N427"/>
    <mergeCell ref="M423:M425"/>
    <mergeCell ref="F428:N428"/>
    <mergeCell ref="Z430:AJ430"/>
    <mergeCell ref="A421:F422"/>
    <mergeCell ref="G421:G422"/>
    <mergeCell ref="H421:H422"/>
    <mergeCell ref="I421:I422"/>
    <mergeCell ref="J421:J422"/>
    <mergeCell ref="K421:K422"/>
    <mergeCell ref="AJ421:AJ422"/>
    <mergeCell ref="F429:N429"/>
    <mergeCell ref="A413:F413"/>
    <mergeCell ref="K413:L415"/>
    <mergeCell ref="N413:N415"/>
    <mergeCell ref="A414:F414"/>
    <mergeCell ref="A415:F415"/>
    <mergeCell ref="F419:N419"/>
    <mergeCell ref="A417:N417"/>
    <mergeCell ref="M413:M415"/>
    <mergeCell ref="F418:N418"/>
    <mergeCell ref="D418:E420"/>
    <mergeCell ref="O420:Y420"/>
    <mergeCell ref="Z420:AJ420"/>
    <mergeCell ref="O410:Y410"/>
    <mergeCell ref="O411:O412"/>
    <mergeCell ref="L421:L422"/>
    <mergeCell ref="M421:M422"/>
    <mergeCell ref="N421:N422"/>
    <mergeCell ref="O421:O422"/>
    <mergeCell ref="N411:N412"/>
    <mergeCell ref="F410:N410"/>
    <mergeCell ref="H411:H412"/>
    <mergeCell ref="I411:I412"/>
    <mergeCell ref="J411:J412"/>
    <mergeCell ref="K411:K412"/>
    <mergeCell ref="L411:L412"/>
    <mergeCell ref="M411:M412"/>
    <mergeCell ref="F420:N420"/>
    <mergeCell ref="AJ411:AJ412"/>
    <mergeCell ref="A407:N407"/>
    <mergeCell ref="F408:N408"/>
    <mergeCell ref="Z410:AJ410"/>
    <mergeCell ref="A411:F412"/>
    <mergeCell ref="G411:G412"/>
    <mergeCell ref="O400:Y400"/>
    <mergeCell ref="Z400:AJ400"/>
    <mergeCell ref="A401:F402"/>
    <mergeCell ref="G401:G402"/>
    <mergeCell ref="H401:H402"/>
    <mergeCell ref="I401:I402"/>
    <mergeCell ref="J401:J402"/>
    <mergeCell ref="K401:K402"/>
    <mergeCell ref="L401:L402"/>
    <mergeCell ref="M401:M402"/>
    <mergeCell ref="O401:O402"/>
    <mergeCell ref="AJ401:AJ402"/>
    <mergeCell ref="M403:M405"/>
    <mergeCell ref="J391:J392"/>
    <mergeCell ref="L391:L392"/>
    <mergeCell ref="M391:M392"/>
    <mergeCell ref="N391:N392"/>
    <mergeCell ref="O391:O392"/>
    <mergeCell ref="AJ391:AJ392"/>
    <mergeCell ref="K403:L405"/>
    <mergeCell ref="N403:N405"/>
    <mergeCell ref="A404:F404"/>
    <mergeCell ref="A405:F405"/>
    <mergeCell ref="F398:N398"/>
    <mergeCell ref="M393:M395"/>
    <mergeCell ref="A393:F393"/>
    <mergeCell ref="K393:L395"/>
    <mergeCell ref="N393:N395"/>
    <mergeCell ref="A394:F394"/>
    <mergeCell ref="A395:F395"/>
    <mergeCell ref="A397:N397"/>
    <mergeCell ref="A383:F383"/>
    <mergeCell ref="K383:L385"/>
    <mergeCell ref="N383:N385"/>
    <mergeCell ref="A384:F384"/>
    <mergeCell ref="A385:F385"/>
    <mergeCell ref="A387:N387"/>
    <mergeCell ref="M383:M385"/>
    <mergeCell ref="F388:N388"/>
    <mergeCell ref="K391:K392"/>
    <mergeCell ref="F379:N379"/>
    <mergeCell ref="F380:N380"/>
    <mergeCell ref="O380:Y380"/>
    <mergeCell ref="Z380:AJ380"/>
    <mergeCell ref="A381:F382"/>
    <mergeCell ref="G381:G382"/>
    <mergeCell ref="H381:H382"/>
    <mergeCell ref="I381:I382"/>
    <mergeCell ref="J381:J382"/>
    <mergeCell ref="K381:K382"/>
    <mergeCell ref="L381:L382"/>
    <mergeCell ref="M381:M382"/>
    <mergeCell ref="N381:N382"/>
    <mergeCell ref="O381:O382"/>
    <mergeCell ref="AJ381:AJ382"/>
    <mergeCell ref="F389:N389"/>
    <mergeCell ref="F390:N390"/>
    <mergeCell ref="O390:Y390"/>
    <mergeCell ref="Z390:AJ390"/>
    <mergeCell ref="A391:F392"/>
    <mergeCell ref="G391:G392"/>
    <mergeCell ref="H391:H392"/>
    <mergeCell ref="I391:I392"/>
    <mergeCell ref="A373:F373"/>
    <mergeCell ref="K373:L375"/>
    <mergeCell ref="N373:N375"/>
    <mergeCell ref="A374:F374"/>
    <mergeCell ref="A375:F375"/>
    <mergeCell ref="A377:N377"/>
    <mergeCell ref="M373:M375"/>
    <mergeCell ref="O371:O372"/>
    <mergeCell ref="AJ371:AJ372"/>
    <mergeCell ref="F378:N378"/>
    <mergeCell ref="F369:N369"/>
    <mergeCell ref="F370:N370"/>
    <mergeCell ref="O370:Y370"/>
    <mergeCell ref="Z370:AJ370"/>
    <mergeCell ref="A371:F372"/>
    <mergeCell ref="G371:G372"/>
    <mergeCell ref="H371:H372"/>
    <mergeCell ref="K371:K372"/>
    <mergeCell ref="L371:L372"/>
    <mergeCell ref="M371:M372"/>
    <mergeCell ref="N371:N372"/>
    <mergeCell ref="I371:I372"/>
    <mergeCell ref="J371:J372"/>
    <mergeCell ref="H361:H362"/>
    <mergeCell ref="J361:J362"/>
    <mergeCell ref="K361:K362"/>
    <mergeCell ref="O361:O362"/>
    <mergeCell ref="AJ361:AJ362"/>
    <mergeCell ref="A353:F353"/>
    <mergeCell ref="K353:L355"/>
    <mergeCell ref="N353:N355"/>
    <mergeCell ref="A354:F354"/>
    <mergeCell ref="A355:F355"/>
    <mergeCell ref="A357:N357"/>
    <mergeCell ref="O360:Y360"/>
    <mergeCell ref="Z360:AJ360"/>
    <mergeCell ref="F358:N358"/>
    <mergeCell ref="A363:F363"/>
    <mergeCell ref="K363:L365"/>
    <mergeCell ref="N363:N365"/>
    <mergeCell ref="I361:I362"/>
    <mergeCell ref="F359:N359"/>
    <mergeCell ref="F360:N360"/>
    <mergeCell ref="N361:N362"/>
    <mergeCell ref="L361:L362"/>
    <mergeCell ref="M361:M362"/>
    <mergeCell ref="A364:F364"/>
    <mergeCell ref="A365:F365"/>
    <mergeCell ref="M363:M365"/>
    <mergeCell ref="D358:E360"/>
    <mergeCell ref="Z350:AJ350"/>
    <mergeCell ref="A351:F352"/>
    <mergeCell ref="G351:G352"/>
    <mergeCell ref="H351:H352"/>
    <mergeCell ref="I351:I352"/>
    <mergeCell ref="J351:J352"/>
    <mergeCell ref="K351:K352"/>
    <mergeCell ref="L351:L352"/>
    <mergeCell ref="M351:M352"/>
    <mergeCell ref="O351:O352"/>
    <mergeCell ref="N341:N342"/>
    <mergeCell ref="AJ351:AJ352"/>
    <mergeCell ref="A343:F343"/>
    <mergeCell ref="K343:L345"/>
    <mergeCell ref="N343:N345"/>
    <mergeCell ref="A344:F344"/>
    <mergeCell ref="A345:F345"/>
    <mergeCell ref="A347:N347"/>
    <mergeCell ref="F348:N348"/>
    <mergeCell ref="O350:Y350"/>
    <mergeCell ref="H341:H342"/>
    <mergeCell ref="I341:I342"/>
    <mergeCell ref="J341:J342"/>
    <mergeCell ref="K341:K342"/>
    <mergeCell ref="L341:L342"/>
    <mergeCell ref="M341:M342"/>
    <mergeCell ref="O341:O342"/>
    <mergeCell ref="M343:M345"/>
    <mergeCell ref="AJ341:AJ342"/>
    <mergeCell ref="F349:N349"/>
    <mergeCell ref="F350:N350"/>
    <mergeCell ref="N351:N352"/>
    <mergeCell ref="O340:Y340"/>
    <mergeCell ref="Z340:AJ340"/>
    <mergeCell ref="A341:F342"/>
    <mergeCell ref="G341:G342"/>
    <mergeCell ref="F329:N329"/>
    <mergeCell ref="F330:N330"/>
    <mergeCell ref="O330:Y330"/>
    <mergeCell ref="Z330:AJ330"/>
    <mergeCell ref="A331:F332"/>
    <mergeCell ref="G331:G332"/>
    <mergeCell ref="H331:H332"/>
    <mergeCell ref="I331:I332"/>
    <mergeCell ref="J331:J332"/>
    <mergeCell ref="K331:K332"/>
    <mergeCell ref="L331:L332"/>
    <mergeCell ref="M331:M332"/>
    <mergeCell ref="N331:N332"/>
    <mergeCell ref="O331:O332"/>
    <mergeCell ref="AJ331:AJ332"/>
    <mergeCell ref="A337:N337"/>
    <mergeCell ref="F338:N338"/>
    <mergeCell ref="F339:N339"/>
    <mergeCell ref="F340:N340"/>
    <mergeCell ref="Z320:AJ320"/>
    <mergeCell ref="A321:F322"/>
    <mergeCell ref="G321:G322"/>
    <mergeCell ref="H321:H322"/>
    <mergeCell ref="I321:I322"/>
    <mergeCell ref="J321:J322"/>
    <mergeCell ref="K321:K322"/>
    <mergeCell ref="L321:L322"/>
    <mergeCell ref="M321:M322"/>
    <mergeCell ref="N321:N322"/>
    <mergeCell ref="O321:O322"/>
    <mergeCell ref="AJ321:AJ322"/>
    <mergeCell ref="A333:F333"/>
    <mergeCell ref="K333:L335"/>
    <mergeCell ref="N333:N335"/>
    <mergeCell ref="A334:F334"/>
    <mergeCell ref="A335:F335"/>
    <mergeCell ref="A323:F323"/>
    <mergeCell ref="M323:M325"/>
    <mergeCell ref="Z210:AJ210"/>
    <mergeCell ref="A211:F212"/>
    <mergeCell ref="G211:G212"/>
    <mergeCell ref="F218:N218"/>
    <mergeCell ref="F219:N219"/>
    <mergeCell ref="F220:N220"/>
    <mergeCell ref="K213:L215"/>
    <mergeCell ref="N213:N215"/>
    <mergeCell ref="A214:F214"/>
    <mergeCell ref="A215:F215"/>
    <mergeCell ref="O230:Y230"/>
    <mergeCell ref="Z230:AJ230"/>
    <mergeCell ref="A223:F223"/>
    <mergeCell ref="K223:L225"/>
    <mergeCell ref="N223:N225"/>
    <mergeCell ref="A224:F224"/>
    <mergeCell ref="A225:F225"/>
    <mergeCell ref="AJ211:AJ212"/>
    <mergeCell ref="O220:Y220"/>
    <mergeCell ref="Z220:AJ220"/>
    <mergeCell ref="A221:F222"/>
    <mergeCell ref="G221:G222"/>
    <mergeCell ref="H221:H222"/>
    <mergeCell ref="I221:I222"/>
    <mergeCell ref="J221:J222"/>
    <mergeCell ref="K221:K222"/>
    <mergeCell ref="L221:L222"/>
    <mergeCell ref="M223:M225"/>
    <mergeCell ref="M221:M222"/>
    <mergeCell ref="N221:N222"/>
    <mergeCell ref="O221:O222"/>
    <mergeCell ref="AJ221:AJ222"/>
    <mergeCell ref="A203:F203"/>
    <mergeCell ref="K203:L205"/>
    <mergeCell ref="N203:N205"/>
    <mergeCell ref="A217:N217"/>
    <mergeCell ref="K211:K212"/>
    <mergeCell ref="L211:L212"/>
    <mergeCell ref="M211:M212"/>
    <mergeCell ref="N211:N212"/>
    <mergeCell ref="O211:O212"/>
    <mergeCell ref="H211:H212"/>
    <mergeCell ref="I211:I212"/>
    <mergeCell ref="J211:J212"/>
    <mergeCell ref="A213:F213"/>
    <mergeCell ref="A204:F204"/>
    <mergeCell ref="A205:F205"/>
    <mergeCell ref="A207:N207"/>
    <mergeCell ref="F208:N208"/>
    <mergeCell ref="F209:N209"/>
    <mergeCell ref="M203:M205"/>
    <mergeCell ref="M213:M215"/>
    <mergeCell ref="F210:N210"/>
    <mergeCell ref="O210:Y210"/>
    <mergeCell ref="F200:N200"/>
    <mergeCell ref="O200:Y200"/>
    <mergeCell ref="Z200:AJ200"/>
    <mergeCell ref="A201:F202"/>
    <mergeCell ref="G201:G202"/>
    <mergeCell ref="H201:H202"/>
    <mergeCell ref="I201:I202"/>
    <mergeCell ref="J201:J202"/>
    <mergeCell ref="H191:H192"/>
    <mergeCell ref="I191:I192"/>
    <mergeCell ref="J191:J192"/>
    <mergeCell ref="K191:K192"/>
    <mergeCell ref="L191:L192"/>
    <mergeCell ref="M191:M192"/>
    <mergeCell ref="N191:N192"/>
    <mergeCell ref="O191:O192"/>
    <mergeCell ref="AJ191:AJ192"/>
    <mergeCell ref="O201:O202"/>
    <mergeCell ref="AJ201:AJ202"/>
    <mergeCell ref="A197:N197"/>
    <mergeCell ref="F198:N198"/>
    <mergeCell ref="F199:N199"/>
    <mergeCell ref="K201:K202"/>
    <mergeCell ref="L201:L202"/>
    <mergeCell ref="M201:M202"/>
    <mergeCell ref="N201:N202"/>
    <mergeCell ref="A193:F193"/>
    <mergeCell ref="K193:L195"/>
    <mergeCell ref="N193:N195"/>
    <mergeCell ref="A194:F194"/>
    <mergeCell ref="A195:F195"/>
    <mergeCell ref="M193:M195"/>
    <mergeCell ref="F188:N188"/>
    <mergeCell ref="F189:N189"/>
    <mergeCell ref="F190:N190"/>
    <mergeCell ref="O190:Y190"/>
    <mergeCell ref="Z190:AJ190"/>
    <mergeCell ref="A191:F192"/>
    <mergeCell ref="G191:G192"/>
    <mergeCell ref="N181:N182"/>
    <mergeCell ref="A187:N187"/>
    <mergeCell ref="A183:F183"/>
    <mergeCell ref="K183:L185"/>
    <mergeCell ref="N183:N185"/>
    <mergeCell ref="A184:F184"/>
    <mergeCell ref="A185:F185"/>
    <mergeCell ref="M183:M185"/>
    <mergeCell ref="A177:N177"/>
    <mergeCell ref="F178:N178"/>
    <mergeCell ref="F179:N179"/>
    <mergeCell ref="F180:N180"/>
    <mergeCell ref="O180:Y180"/>
    <mergeCell ref="A181:F182"/>
    <mergeCell ref="G181:G182"/>
    <mergeCell ref="H181:H182"/>
    <mergeCell ref="I181:I182"/>
    <mergeCell ref="M181:M182"/>
    <mergeCell ref="N171:N172"/>
    <mergeCell ref="H171:H172"/>
    <mergeCell ref="I171:I172"/>
    <mergeCell ref="J171:J172"/>
    <mergeCell ref="O181:O182"/>
    <mergeCell ref="AJ181:AJ182"/>
    <mergeCell ref="Z180:AJ180"/>
    <mergeCell ref="J181:J182"/>
    <mergeCell ref="K181:K182"/>
    <mergeCell ref="L181:L182"/>
    <mergeCell ref="M173:M175"/>
    <mergeCell ref="A173:F173"/>
    <mergeCell ref="K173:L175"/>
    <mergeCell ref="N173:N175"/>
    <mergeCell ref="A174:F174"/>
    <mergeCell ref="A175:F175"/>
    <mergeCell ref="O170:Y170"/>
    <mergeCell ref="Z170:AJ170"/>
    <mergeCell ref="A171:F172"/>
    <mergeCell ref="G171:G172"/>
    <mergeCell ref="K171:K172"/>
    <mergeCell ref="L171:L172"/>
    <mergeCell ref="M171:M172"/>
    <mergeCell ref="O171:O172"/>
    <mergeCell ref="AJ171:AJ172"/>
    <mergeCell ref="F170:N170"/>
    <mergeCell ref="H161:H162"/>
    <mergeCell ref="I161:I162"/>
    <mergeCell ref="J161:J162"/>
    <mergeCell ref="A167:N167"/>
    <mergeCell ref="F168:N168"/>
    <mergeCell ref="F169:N169"/>
    <mergeCell ref="M163:M165"/>
    <mergeCell ref="A163:F163"/>
    <mergeCell ref="K163:L165"/>
    <mergeCell ref="N163:N165"/>
    <mergeCell ref="A164:F164"/>
    <mergeCell ref="A165:F165"/>
    <mergeCell ref="Z160:AJ160"/>
    <mergeCell ref="A161:F162"/>
    <mergeCell ref="G161:G162"/>
    <mergeCell ref="K161:K162"/>
    <mergeCell ref="L161:L162"/>
    <mergeCell ref="M161:M162"/>
    <mergeCell ref="O161:O162"/>
    <mergeCell ref="AJ161:AJ162"/>
    <mergeCell ref="F160:N160"/>
    <mergeCell ref="N161:N162"/>
    <mergeCell ref="N151:N152"/>
    <mergeCell ref="A157:N157"/>
    <mergeCell ref="F158:N158"/>
    <mergeCell ref="F159:N159"/>
    <mergeCell ref="J151:J152"/>
    <mergeCell ref="K151:K152"/>
    <mergeCell ref="L151:L152"/>
    <mergeCell ref="O160:Y160"/>
    <mergeCell ref="M151:M152"/>
    <mergeCell ref="A153:F153"/>
    <mergeCell ref="K153:L155"/>
    <mergeCell ref="N153:N155"/>
    <mergeCell ref="A154:F154"/>
    <mergeCell ref="A155:F155"/>
    <mergeCell ref="G151:G152"/>
    <mergeCell ref="H151:H152"/>
    <mergeCell ref="I151:I152"/>
    <mergeCell ref="O151:O152"/>
    <mergeCell ref="M153:M155"/>
    <mergeCell ref="A145:F145"/>
    <mergeCell ref="F140:N140"/>
    <mergeCell ref="N141:N142"/>
    <mergeCell ref="O140:Y140"/>
    <mergeCell ref="Z140:AJ140"/>
    <mergeCell ref="A141:F142"/>
    <mergeCell ref="G141:G142"/>
    <mergeCell ref="H141:H142"/>
    <mergeCell ref="I141:I142"/>
    <mergeCell ref="J141:J142"/>
    <mergeCell ref="K141:K142"/>
    <mergeCell ref="L141:L142"/>
    <mergeCell ref="M141:M142"/>
    <mergeCell ref="O141:O142"/>
    <mergeCell ref="AJ141:AJ142"/>
    <mergeCell ref="F150:N150"/>
    <mergeCell ref="M143:M145"/>
    <mergeCell ref="A133:F133"/>
    <mergeCell ref="K133:L135"/>
    <mergeCell ref="N133:N135"/>
    <mergeCell ref="A134:F134"/>
    <mergeCell ref="A135:F135"/>
    <mergeCell ref="O131:O132"/>
    <mergeCell ref="AJ131:AJ132"/>
    <mergeCell ref="A127:N127"/>
    <mergeCell ref="F128:N128"/>
    <mergeCell ref="F129:N129"/>
    <mergeCell ref="F130:N130"/>
    <mergeCell ref="A131:F132"/>
    <mergeCell ref="G131:G132"/>
    <mergeCell ref="H131:H132"/>
    <mergeCell ref="I131:I132"/>
    <mergeCell ref="AJ151:AJ152"/>
    <mergeCell ref="D148:E150"/>
    <mergeCell ref="M131:M132"/>
    <mergeCell ref="N131:N132"/>
    <mergeCell ref="J131:J132"/>
    <mergeCell ref="K131:K132"/>
    <mergeCell ref="L131:L132"/>
    <mergeCell ref="A147:N147"/>
    <mergeCell ref="F148:N148"/>
    <mergeCell ref="F149:N149"/>
    <mergeCell ref="O150:Y150"/>
    <mergeCell ref="Z150:AJ150"/>
    <mergeCell ref="A151:F152"/>
    <mergeCell ref="A143:F143"/>
    <mergeCell ref="K143:L145"/>
    <mergeCell ref="N143:N145"/>
    <mergeCell ref="A144:F144"/>
    <mergeCell ref="M121:M122"/>
    <mergeCell ref="A123:F123"/>
    <mergeCell ref="K123:L125"/>
    <mergeCell ref="N123:N125"/>
    <mergeCell ref="A124:F124"/>
    <mergeCell ref="A125:F125"/>
    <mergeCell ref="G121:G122"/>
    <mergeCell ref="H121:H122"/>
    <mergeCell ref="I121:I122"/>
    <mergeCell ref="A137:N137"/>
    <mergeCell ref="F138:N138"/>
    <mergeCell ref="J109:J110"/>
    <mergeCell ref="K121:K122"/>
    <mergeCell ref="L121:L122"/>
    <mergeCell ref="O121:O122"/>
    <mergeCell ref="AJ121:AJ122"/>
    <mergeCell ref="F119:N119"/>
    <mergeCell ref="A111:F111"/>
    <mergeCell ref="A114:F114"/>
    <mergeCell ref="A115:F115"/>
    <mergeCell ref="A113:F113"/>
    <mergeCell ref="AJ109:AJ110"/>
    <mergeCell ref="Z120:AJ120"/>
    <mergeCell ref="A121:F122"/>
    <mergeCell ref="D118:E120"/>
    <mergeCell ref="M123:M125"/>
    <mergeCell ref="D128:E130"/>
    <mergeCell ref="M133:M135"/>
    <mergeCell ref="D138:E140"/>
    <mergeCell ref="O130:Y130"/>
    <mergeCell ref="Z130:AJ130"/>
    <mergeCell ref="F139:N139"/>
    <mergeCell ref="O108:Y108"/>
    <mergeCell ref="Z108:AJ108"/>
    <mergeCell ref="A109:F110"/>
    <mergeCell ref="G109:G110"/>
    <mergeCell ref="H109:H110"/>
    <mergeCell ref="I109:I110"/>
    <mergeCell ref="F118:N118"/>
    <mergeCell ref="J121:J122"/>
    <mergeCell ref="F120:N120"/>
    <mergeCell ref="N121:N122"/>
    <mergeCell ref="O92:Y92"/>
    <mergeCell ref="Z92:AJ92"/>
    <mergeCell ref="A93:F94"/>
    <mergeCell ref="G93:G94"/>
    <mergeCell ref="H93:H94"/>
    <mergeCell ref="I93:I94"/>
    <mergeCell ref="J93:J94"/>
    <mergeCell ref="K93:K94"/>
    <mergeCell ref="L93:L94"/>
    <mergeCell ref="O93:O94"/>
    <mergeCell ref="AJ93:AJ94"/>
    <mergeCell ref="D102:E108"/>
    <mergeCell ref="A117:N117"/>
    <mergeCell ref="M98:M99"/>
    <mergeCell ref="A99:F99"/>
    <mergeCell ref="A101:N101"/>
    <mergeCell ref="F102:N102"/>
    <mergeCell ref="F103:N103"/>
    <mergeCell ref="K109:K110"/>
    <mergeCell ref="O109:O110"/>
    <mergeCell ref="F104:N104"/>
    <mergeCell ref="O120:Y120"/>
    <mergeCell ref="F106:N106"/>
    <mergeCell ref="F107:N107"/>
    <mergeCell ref="A112:F112"/>
    <mergeCell ref="M114:M115"/>
    <mergeCell ref="L109:L110"/>
    <mergeCell ref="M109:M110"/>
    <mergeCell ref="N109:N110"/>
    <mergeCell ref="A95:F95"/>
    <mergeCell ref="A98:F98"/>
    <mergeCell ref="A96:F96"/>
    <mergeCell ref="A97:F97"/>
    <mergeCell ref="M93:M94"/>
    <mergeCell ref="N93:N94"/>
    <mergeCell ref="D86:E92"/>
    <mergeCell ref="M81:M83"/>
    <mergeCell ref="F87:N87"/>
    <mergeCell ref="F89:N89"/>
    <mergeCell ref="F90:N90"/>
    <mergeCell ref="A85:N85"/>
    <mergeCell ref="F86:N86"/>
    <mergeCell ref="F88:N88"/>
    <mergeCell ref="F92:N92"/>
    <mergeCell ref="F91:N91"/>
    <mergeCell ref="F108:N108"/>
    <mergeCell ref="A81:F81"/>
    <mergeCell ref="K81:L83"/>
    <mergeCell ref="N81:N83"/>
    <mergeCell ref="A82:F82"/>
    <mergeCell ref="A83:F83"/>
    <mergeCell ref="A75:N75"/>
    <mergeCell ref="F76:N76"/>
    <mergeCell ref="F77:N77"/>
    <mergeCell ref="D76:E78"/>
    <mergeCell ref="F78:N78"/>
    <mergeCell ref="M79:M80"/>
    <mergeCell ref="M71:M73"/>
    <mergeCell ref="O78:Y78"/>
    <mergeCell ref="Z78:AJ78"/>
    <mergeCell ref="A79:F80"/>
    <mergeCell ref="A71:F71"/>
    <mergeCell ref="K71:L73"/>
    <mergeCell ref="N71:N73"/>
    <mergeCell ref="A72:F72"/>
    <mergeCell ref="A73:F73"/>
    <mergeCell ref="J79:J80"/>
    <mergeCell ref="F105:N105"/>
    <mergeCell ref="F56:N56"/>
    <mergeCell ref="A51:F51"/>
    <mergeCell ref="K51:L53"/>
    <mergeCell ref="N51:N53"/>
    <mergeCell ref="A52:F52"/>
    <mergeCell ref="A69:F70"/>
    <mergeCell ref="G69:G70"/>
    <mergeCell ref="H69:H70"/>
    <mergeCell ref="I69:I70"/>
    <mergeCell ref="AJ69:AJ70"/>
    <mergeCell ref="N69:N70"/>
    <mergeCell ref="O69:O70"/>
    <mergeCell ref="N79:N80"/>
    <mergeCell ref="AJ59:AJ60"/>
    <mergeCell ref="M61:M63"/>
    <mergeCell ref="A65:N65"/>
    <mergeCell ref="F66:N66"/>
    <mergeCell ref="F67:N67"/>
    <mergeCell ref="F68:N68"/>
    <mergeCell ref="O68:Y68"/>
    <mergeCell ref="A61:F61"/>
    <mergeCell ref="K61:L63"/>
    <mergeCell ref="N61:N63"/>
    <mergeCell ref="A62:F62"/>
    <mergeCell ref="A63:F63"/>
    <mergeCell ref="G79:G80"/>
    <mergeCell ref="H79:H80"/>
    <mergeCell ref="I79:I80"/>
    <mergeCell ref="K79:K80"/>
    <mergeCell ref="L79:L80"/>
    <mergeCell ref="O79:O80"/>
    <mergeCell ref="AJ79:AJ80"/>
    <mergeCell ref="O18:Y18"/>
    <mergeCell ref="O39:O40"/>
    <mergeCell ref="O48:Y48"/>
    <mergeCell ref="O49:O50"/>
    <mergeCell ref="H29:H30"/>
    <mergeCell ref="I29:I30"/>
    <mergeCell ref="K31:L33"/>
    <mergeCell ref="N31:N33"/>
    <mergeCell ref="A35:N35"/>
    <mergeCell ref="F36:N36"/>
    <mergeCell ref="O38:Y38"/>
    <mergeCell ref="A25:N25"/>
    <mergeCell ref="O29:O30"/>
    <mergeCell ref="Z38:AJ38"/>
    <mergeCell ref="H39:H40"/>
    <mergeCell ref="I39:I40"/>
    <mergeCell ref="J39:J40"/>
    <mergeCell ref="N41:N43"/>
    <mergeCell ref="A42:F42"/>
    <mergeCell ref="A43:F43"/>
    <mergeCell ref="L39:L40"/>
    <mergeCell ref="M39:M40"/>
    <mergeCell ref="N39:N40"/>
    <mergeCell ref="A32:F32"/>
    <mergeCell ref="A33:F33"/>
    <mergeCell ref="I49:I50"/>
    <mergeCell ref="J49:J50"/>
    <mergeCell ref="K49:K50"/>
    <mergeCell ref="L49:L50"/>
    <mergeCell ref="M49:M50"/>
    <mergeCell ref="N49:N50"/>
    <mergeCell ref="AJ49:AJ50"/>
    <mergeCell ref="F48:N48"/>
    <mergeCell ref="D46:E48"/>
    <mergeCell ref="F47:N47"/>
    <mergeCell ref="H19:H20"/>
    <mergeCell ref="I19:I20"/>
    <mergeCell ref="J19:J20"/>
    <mergeCell ref="K19:K20"/>
    <mergeCell ref="N19:N20"/>
    <mergeCell ref="AJ29:AJ30"/>
    <mergeCell ref="F26:N26"/>
    <mergeCell ref="F27:N27"/>
    <mergeCell ref="F28:N28"/>
    <mergeCell ref="O28:Y28"/>
    <mergeCell ref="L29:L30"/>
    <mergeCell ref="M29:M30"/>
    <mergeCell ref="N29:N30"/>
    <mergeCell ref="G39:G40"/>
    <mergeCell ref="Z28:AJ28"/>
    <mergeCell ref="A22:F22"/>
    <mergeCell ref="L19:L20"/>
    <mergeCell ref="M19:M20"/>
    <mergeCell ref="G19:G20"/>
    <mergeCell ref="N21:N23"/>
    <mergeCell ref="J29:J30"/>
    <mergeCell ref="K29:K30"/>
    <mergeCell ref="A5:N5"/>
    <mergeCell ref="F1:H1"/>
    <mergeCell ref="J9:J10"/>
    <mergeCell ref="I9:I10"/>
    <mergeCell ref="H9:H10"/>
    <mergeCell ref="G9:G10"/>
    <mergeCell ref="A9:F10"/>
    <mergeCell ref="A3:N3"/>
    <mergeCell ref="L1:N1"/>
    <mergeCell ref="N9:N10"/>
    <mergeCell ref="K9:K10"/>
    <mergeCell ref="L9:L10"/>
    <mergeCell ref="M9:M10"/>
    <mergeCell ref="A11:F11"/>
    <mergeCell ref="K11:L13"/>
    <mergeCell ref="D6:E8"/>
    <mergeCell ref="D16:E18"/>
    <mergeCell ref="A13:F13"/>
    <mergeCell ref="F6:N6"/>
    <mergeCell ref="F7:N7"/>
    <mergeCell ref="N11:N13"/>
    <mergeCell ref="F8:N8"/>
    <mergeCell ref="A15:N15"/>
    <mergeCell ref="F18:N18"/>
    <mergeCell ref="F16:N16"/>
    <mergeCell ref="O8:Y8"/>
    <mergeCell ref="O9:O10"/>
    <mergeCell ref="Z18:AJ18"/>
    <mergeCell ref="AJ19:AJ20"/>
    <mergeCell ref="O19:O20"/>
    <mergeCell ref="A39:F40"/>
    <mergeCell ref="D36:E38"/>
    <mergeCell ref="K39:K40"/>
    <mergeCell ref="A45:N45"/>
    <mergeCell ref="F46:N46"/>
    <mergeCell ref="A41:F41"/>
    <mergeCell ref="A55:N55"/>
    <mergeCell ref="A31:F31"/>
    <mergeCell ref="K21:L23"/>
    <mergeCell ref="A12:F12"/>
    <mergeCell ref="K41:L43"/>
    <mergeCell ref="A23:F23"/>
    <mergeCell ref="D26:E28"/>
    <mergeCell ref="F17:N17"/>
    <mergeCell ref="A19:F20"/>
    <mergeCell ref="A21:F21"/>
    <mergeCell ref="F37:N37"/>
    <mergeCell ref="F38:N38"/>
    <mergeCell ref="A29:F30"/>
    <mergeCell ref="G29:G30"/>
    <mergeCell ref="Z8:AJ8"/>
    <mergeCell ref="AJ9:AJ10"/>
    <mergeCell ref="AJ39:AJ40"/>
    <mergeCell ref="Z48:AJ48"/>
    <mergeCell ref="A49:F50"/>
    <mergeCell ref="G49:G50"/>
    <mergeCell ref="H49:H50"/>
    <mergeCell ref="A227:N227"/>
    <mergeCell ref="F228:N228"/>
    <mergeCell ref="F229:N229"/>
    <mergeCell ref="F230:N230"/>
    <mergeCell ref="D228:E230"/>
    <mergeCell ref="M231:M232"/>
    <mergeCell ref="N231:N232"/>
    <mergeCell ref="O231:O232"/>
    <mergeCell ref="AJ231:AJ232"/>
    <mergeCell ref="A53:F53"/>
    <mergeCell ref="M51:M53"/>
    <mergeCell ref="J69:J70"/>
    <mergeCell ref="K69:K70"/>
    <mergeCell ref="L69:L70"/>
    <mergeCell ref="M69:M70"/>
    <mergeCell ref="D66:E68"/>
    <mergeCell ref="Z68:AJ68"/>
    <mergeCell ref="F57:N57"/>
    <mergeCell ref="F58:N58"/>
    <mergeCell ref="N59:N60"/>
    <mergeCell ref="H59:H60"/>
    <mergeCell ref="O58:Y58"/>
    <mergeCell ref="Z58:AJ58"/>
    <mergeCell ref="A59:F60"/>
    <mergeCell ref="G59:G60"/>
    <mergeCell ref="K59:K60"/>
    <mergeCell ref="L59:L60"/>
    <mergeCell ref="M59:M60"/>
    <mergeCell ref="O59:O60"/>
    <mergeCell ref="I59:I60"/>
    <mergeCell ref="J59:J60"/>
    <mergeCell ref="D56:E58"/>
    <mergeCell ref="A233:F233"/>
    <mergeCell ref="K233:L235"/>
    <mergeCell ref="N233:N235"/>
    <mergeCell ref="A234:F234"/>
    <mergeCell ref="A235:F235"/>
    <mergeCell ref="G231:G232"/>
    <mergeCell ref="F240:N240"/>
    <mergeCell ref="O240:Y240"/>
    <mergeCell ref="Z240:AJ240"/>
    <mergeCell ref="A241:F242"/>
    <mergeCell ref="G241:G242"/>
    <mergeCell ref="H241:H242"/>
    <mergeCell ref="I241:I242"/>
    <mergeCell ref="J241:J242"/>
    <mergeCell ref="K241:K242"/>
    <mergeCell ref="L241:L242"/>
    <mergeCell ref="M241:M242"/>
    <mergeCell ref="N241:N242"/>
    <mergeCell ref="O241:O242"/>
    <mergeCell ref="AJ241:AJ242"/>
    <mergeCell ref="H231:H232"/>
    <mergeCell ref="M233:M235"/>
    <mergeCell ref="I231:I232"/>
    <mergeCell ref="J231:J232"/>
    <mergeCell ref="K231:K232"/>
    <mergeCell ref="L231:L232"/>
    <mergeCell ref="A243:F243"/>
    <mergeCell ref="K243:L245"/>
    <mergeCell ref="N243:N245"/>
    <mergeCell ref="A244:F244"/>
    <mergeCell ref="A245:F245"/>
    <mergeCell ref="M243:M245"/>
    <mergeCell ref="O250:Y250"/>
    <mergeCell ref="Z250:AJ250"/>
    <mergeCell ref="A251:F252"/>
    <mergeCell ref="G251:G252"/>
    <mergeCell ref="H251:H252"/>
    <mergeCell ref="I251:I252"/>
    <mergeCell ref="J251:J252"/>
    <mergeCell ref="K251:K252"/>
    <mergeCell ref="L251:L252"/>
    <mergeCell ref="M251:M252"/>
    <mergeCell ref="O251:O252"/>
    <mergeCell ref="AJ251:AJ252"/>
    <mergeCell ref="A253:F253"/>
    <mergeCell ref="K253:L255"/>
    <mergeCell ref="N253:N255"/>
    <mergeCell ref="A254:F254"/>
    <mergeCell ref="A255:F255"/>
    <mergeCell ref="M253:M255"/>
    <mergeCell ref="F260:N260"/>
    <mergeCell ref="O260:Y260"/>
    <mergeCell ref="Z260:AJ260"/>
    <mergeCell ref="A261:F262"/>
    <mergeCell ref="G261:G262"/>
    <mergeCell ref="H261:H262"/>
    <mergeCell ref="I261:I262"/>
    <mergeCell ref="J261:J262"/>
    <mergeCell ref="K261:K262"/>
    <mergeCell ref="L261:L262"/>
    <mergeCell ref="M261:M262"/>
    <mergeCell ref="N261:N262"/>
    <mergeCell ref="O261:O262"/>
    <mergeCell ref="AJ261:AJ262"/>
    <mergeCell ref="A263:F263"/>
    <mergeCell ref="K263:L265"/>
    <mergeCell ref="N263:N265"/>
    <mergeCell ref="A264:F264"/>
    <mergeCell ref="A265:F265"/>
    <mergeCell ref="A267:N267"/>
    <mergeCell ref="F268:N268"/>
    <mergeCell ref="F269:N269"/>
    <mergeCell ref="F270:N270"/>
    <mergeCell ref="O270:Y270"/>
    <mergeCell ref="Z270:AJ270"/>
    <mergeCell ref="A271:F272"/>
    <mergeCell ref="G271:G272"/>
    <mergeCell ref="H271:H272"/>
    <mergeCell ref="I271:I272"/>
    <mergeCell ref="J271:J272"/>
    <mergeCell ref="K271:K272"/>
    <mergeCell ref="L271:L272"/>
    <mergeCell ref="M271:M272"/>
    <mergeCell ref="N271:N272"/>
    <mergeCell ref="O271:O272"/>
    <mergeCell ref="AJ271:AJ272"/>
    <mergeCell ref="A273:F273"/>
    <mergeCell ref="K273:L275"/>
    <mergeCell ref="N273:N275"/>
    <mergeCell ref="A274:F274"/>
    <mergeCell ref="A275:F275"/>
    <mergeCell ref="A277:N277"/>
    <mergeCell ref="M273:M275"/>
    <mergeCell ref="F278:N278"/>
    <mergeCell ref="O280:Y280"/>
    <mergeCell ref="Z280:AJ280"/>
    <mergeCell ref="A281:F282"/>
    <mergeCell ref="G281:G282"/>
    <mergeCell ref="H281:H282"/>
    <mergeCell ref="I281:I282"/>
    <mergeCell ref="J281:J282"/>
    <mergeCell ref="K281:K282"/>
    <mergeCell ref="L281:L282"/>
    <mergeCell ref="M281:M282"/>
    <mergeCell ref="N281:N282"/>
    <mergeCell ref="O281:O282"/>
    <mergeCell ref="AJ281:AJ282"/>
    <mergeCell ref="F279:N279"/>
    <mergeCell ref="F280:N280"/>
    <mergeCell ref="O310:Y310"/>
    <mergeCell ref="Z310:AJ310"/>
    <mergeCell ref="O301:O302"/>
    <mergeCell ref="AJ301:AJ302"/>
    <mergeCell ref="A303:F303"/>
    <mergeCell ref="K303:L305"/>
    <mergeCell ref="N303:N305"/>
    <mergeCell ref="A304:F304"/>
    <mergeCell ref="A305:F305"/>
    <mergeCell ref="I301:I302"/>
    <mergeCell ref="O320:Y320"/>
    <mergeCell ref="A283:F283"/>
    <mergeCell ref="K283:L285"/>
    <mergeCell ref="N283:N285"/>
    <mergeCell ref="A284:F284"/>
    <mergeCell ref="A285:F285"/>
    <mergeCell ref="M283:M285"/>
    <mergeCell ref="O300:Y300"/>
    <mergeCell ref="Z300:AJ300"/>
    <mergeCell ref="O311:O312"/>
    <mergeCell ref="AJ311:AJ312"/>
    <mergeCell ref="A313:F313"/>
    <mergeCell ref="K313:L315"/>
    <mergeCell ref="N313:N315"/>
    <mergeCell ref="A314:F314"/>
    <mergeCell ref="A315:F315"/>
    <mergeCell ref="M313:M315"/>
    <mergeCell ref="A317:N317"/>
    <mergeCell ref="A311:F312"/>
    <mergeCell ref="G311:G312"/>
    <mergeCell ref="H311:H312"/>
    <mergeCell ref="I311:I312"/>
    <mergeCell ref="A527:N527"/>
    <mergeCell ref="F528:N528"/>
    <mergeCell ref="F529:N529"/>
    <mergeCell ref="F530:N530"/>
    <mergeCell ref="A295:N295"/>
    <mergeCell ref="A301:F302"/>
    <mergeCell ref="G301:G302"/>
    <mergeCell ref="H301:H302"/>
    <mergeCell ref="J301:J302"/>
    <mergeCell ref="K301:K302"/>
    <mergeCell ref="L301:L302"/>
    <mergeCell ref="M301:M302"/>
    <mergeCell ref="N301:N302"/>
    <mergeCell ref="A297:N297"/>
    <mergeCell ref="F298:N298"/>
    <mergeCell ref="F299:N299"/>
    <mergeCell ref="F300:N300"/>
    <mergeCell ref="K323:L325"/>
    <mergeCell ref="N323:N325"/>
    <mergeCell ref="A324:F324"/>
    <mergeCell ref="A325:F325"/>
    <mergeCell ref="A327:N327"/>
    <mergeCell ref="F328:N328"/>
    <mergeCell ref="J311:J312"/>
    <mergeCell ref="K311:K312"/>
    <mergeCell ref="L311:L312"/>
    <mergeCell ref="M311:M312"/>
    <mergeCell ref="N311:N312"/>
    <mergeCell ref="A367:N367"/>
    <mergeCell ref="F368:N368"/>
    <mergeCell ref="A361:F362"/>
    <mergeCell ref="G361:G362"/>
    <mergeCell ref="AJ1633:AJ1634"/>
    <mergeCell ref="F318:N318"/>
    <mergeCell ref="O1612:Y1612"/>
    <mergeCell ref="Z1612:AJ1612"/>
    <mergeCell ref="F550:N550"/>
    <mergeCell ref="O550:Y550"/>
    <mergeCell ref="Z550:AJ550"/>
    <mergeCell ref="A551:F552"/>
    <mergeCell ref="G551:G552"/>
    <mergeCell ref="H551:H552"/>
    <mergeCell ref="I551:I552"/>
    <mergeCell ref="K551:K552"/>
    <mergeCell ref="L551:L552"/>
    <mergeCell ref="M551:M552"/>
    <mergeCell ref="N551:N552"/>
    <mergeCell ref="O551:O552"/>
    <mergeCell ref="AJ551:AJ552"/>
    <mergeCell ref="O560:Y560"/>
    <mergeCell ref="Z560:AJ560"/>
    <mergeCell ref="A561:F562"/>
    <mergeCell ref="G561:G562"/>
    <mergeCell ref="H561:H562"/>
    <mergeCell ref="I561:I562"/>
    <mergeCell ref="J561:J562"/>
    <mergeCell ref="K561:K562"/>
    <mergeCell ref="L561:L562"/>
    <mergeCell ref="M561:M562"/>
    <mergeCell ref="O561:O562"/>
    <mergeCell ref="AJ561:AJ562"/>
    <mergeCell ref="A563:F563"/>
    <mergeCell ref="K563:L565"/>
    <mergeCell ref="F320:N320"/>
    <mergeCell ref="A1613:F1614"/>
    <mergeCell ref="G1613:G1614"/>
    <mergeCell ref="H1613:H1614"/>
    <mergeCell ref="I1613:I1614"/>
    <mergeCell ref="J1613:J1614"/>
    <mergeCell ref="K1613:K1614"/>
    <mergeCell ref="L1613:L1614"/>
    <mergeCell ref="M1613:M1614"/>
    <mergeCell ref="N1613:N1614"/>
    <mergeCell ref="O1613:O1614"/>
    <mergeCell ref="AJ1613:AJ1614"/>
    <mergeCell ref="A1615:F1615"/>
    <mergeCell ref="K1615:L1617"/>
    <mergeCell ref="N1615:N1617"/>
    <mergeCell ref="A1616:F1616"/>
    <mergeCell ref="A1617:F1617"/>
    <mergeCell ref="F1630:N1630"/>
    <mergeCell ref="Z1622:AJ1622"/>
    <mergeCell ref="AJ1623:AJ1624"/>
    <mergeCell ref="A1627:F1627"/>
    <mergeCell ref="O1622:Y1622"/>
    <mergeCell ref="O1623:O1624"/>
    <mergeCell ref="A1619:N1619"/>
    <mergeCell ref="A1623:F1624"/>
    <mergeCell ref="G1623:G1624"/>
    <mergeCell ref="H1623:H1624"/>
    <mergeCell ref="I1623:I1624"/>
    <mergeCell ref="J1623:J1624"/>
    <mergeCell ref="K1623:K1624"/>
    <mergeCell ref="L1623:L1624"/>
    <mergeCell ref="M1623:M1624"/>
    <mergeCell ref="N1623:N1624"/>
    <mergeCell ref="Z1722:AJ1722"/>
    <mergeCell ref="N1633:N1634"/>
    <mergeCell ref="A1645:F1645"/>
    <mergeCell ref="K1645:L1647"/>
    <mergeCell ref="N1645:N1647"/>
    <mergeCell ref="Z1712:AJ1712"/>
    <mergeCell ref="N1713:N1714"/>
    <mergeCell ref="O1713:O1714"/>
    <mergeCell ref="AJ1713:AJ1714"/>
    <mergeCell ref="N1723:N1724"/>
    <mergeCell ref="O1723:O1724"/>
    <mergeCell ref="AJ1723:AJ1724"/>
    <mergeCell ref="N1715:N1717"/>
    <mergeCell ref="D1710:E1712"/>
    <mergeCell ref="M1713:M1714"/>
    <mergeCell ref="F1720:N1720"/>
    <mergeCell ref="F1721:N1721"/>
    <mergeCell ref="F1722:N1722"/>
    <mergeCell ref="O1722:Y1722"/>
    <mergeCell ref="O1652:Y1652"/>
    <mergeCell ref="L1653:L1654"/>
    <mergeCell ref="AJ1643:AJ1644"/>
    <mergeCell ref="Z1652:AJ1652"/>
    <mergeCell ref="D1650:E1652"/>
    <mergeCell ref="F1651:N1651"/>
    <mergeCell ref="F1652:N1652"/>
    <mergeCell ref="A1649:N1649"/>
    <mergeCell ref="F1650:N1650"/>
    <mergeCell ref="N1653:N1654"/>
    <mergeCell ref="O1653:O1654"/>
    <mergeCell ref="AJ1653:AJ1654"/>
    <mergeCell ref="A1655:F1655"/>
    <mergeCell ref="Z1632:AJ1632"/>
    <mergeCell ref="A1633:F1634"/>
    <mergeCell ref="I1713:I1714"/>
    <mergeCell ref="K1635:L1637"/>
    <mergeCell ref="N1635:N1637"/>
    <mergeCell ref="A1636:F1636"/>
    <mergeCell ref="A1639:N1639"/>
    <mergeCell ref="Z1642:AJ1642"/>
    <mergeCell ref="A1637:F1637"/>
    <mergeCell ref="L1643:L1644"/>
    <mergeCell ref="F1732:N1732"/>
    <mergeCell ref="A1729:N1729"/>
    <mergeCell ref="F1730:N1730"/>
    <mergeCell ref="O1732:Y1732"/>
    <mergeCell ref="Z1732:AJ1732"/>
    <mergeCell ref="A1733:F1734"/>
    <mergeCell ref="G1733:G1734"/>
    <mergeCell ref="H1733:H1734"/>
    <mergeCell ref="I1733:I1734"/>
    <mergeCell ref="J1733:J1734"/>
    <mergeCell ref="K1733:K1734"/>
    <mergeCell ref="L1733:L1734"/>
    <mergeCell ref="M1733:M1734"/>
    <mergeCell ref="N1733:N1734"/>
    <mergeCell ref="O1733:O1734"/>
    <mergeCell ref="AJ1733:AJ1734"/>
    <mergeCell ref="D1730:E1732"/>
    <mergeCell ref="O1633:O1634"/>
    <mergeCell ref="F1640:N1640"/>
    <mergeCell ref="F1641:N1641"/>
    <mergeCell ref="F1642:N1642"/>
    <mergeCell ref="O1642:Y1642"/>
    <mergeCell ref="A1625:F1625"/>
    <mergeCell ref="K1625:L1627"/>
    <mergeCell ref="N1625:N1627"/>
    <mergeCell ref="A1626:F1626"/>
    <mergeCell ref="A1635:F1635"/>
    <mergeCell ref="G1633:G1634"/>
    <mergeCell ref="H1633:H1634"/>
    <mergeCell ref="I1633:I1634"/>
    <mergeCell ref="J1633:J1634"/>
    <mergeCell ref="F1631:N1631"/>
    <mergeCell ref="O1632:Y1632"/>
    <mergeCell ref="K1633:K1634"/>
    <mergeCell ref="L1633:L1634"/>
    <mergeCell ref="M1633:M1634"/>
    <mergeCell ref="M1643:M1644"/>
    <mergeCell ref="N1643:N1644"/>
    <mergeCell ref="O1643:O1644"/>
    <mergeCell ref="D1640:E1642"/>
    <mergeCell ref="A1643:F1644"/>
    <mergeCell ref="G1643:G1644"/>
    <mergeCell ref="H1643:H1644"/>
    <mergeCell ref="I1643:I1644"/>
    <mergeCell ref="J1643:J1644"/>
    <mergeCell ref="K1643:K1644"/>
    <mergeCell ref="K1655:L1657"/>
    <mergeCell ref="N1655:N1657"/>
    <mergeCell ref="A1656:F1656"/>
    <mergeCell ref="A1657:F1657"/>
    <mergeCell ref="M1655:M1657"/>
    <mergeCell ref="O1662:Y1662"/>
    <mergeCell ref="Z1662:AJ1662"/>
    <mergeCell ref="A1653:F1654"/>
    <mergeCell ref="G1653:G1654"/>
    <mergeCell ref="H1653:H1654"/>
    <mergeCell ref="I1653:I1654"/>
    <mergeCell ref="J1653:J1654"/>
    <mergeCell ref="K1653:K1654"/>
    <mergeCell ref="D1660:E1662"/>
    <mergeCell ref="M1653:M1654"/>
    <mergeCell ref="F1670:N1670"/>
    <mergeCell ref="F1671:N1671"/>
    <mergeCell ref="F1672:N1672"/>
    <mergeCell ref="O1682:Y1682"/>
    <mergeCell ref="Z1682:AJ1682"/>
    <mergeCell ref="A1673:F1674"/>
    <mergeCell ref="G1673:G1674"/>
    <mergeCell ref="H1673:H1674"/>
    <mergeCell ref="I1673:I1674"/>
    <mergeCell ref="J1673:J1674"/>
    <mergeCell ref="A1679:N1679"/>
    <mergeCell ref="L1663:L1664"/>
    <mergeCell ref="M1663:M1664"/>
    <mergeCell ref="N1663:N1664"/>
    <mergeCell ref="O1663:O1664"/>
    <mergeCell ref="AJ1663:AJ1664"/>
    <mergeCell ref="A1665:F1665"/>
    <mergeCell ref="K1665:L1667"/>
    <mergeCell ref="N1665:N1667"/>
    <mergeCell ref="A1666:F1666"/>
    <mergeCell ref="A1667:F1667"/>
    <mergeCell ref="O1672:Y1672"/>
    <mergeCell ref="Z1672:AJ1672"/>
    <mergeCell ref="A1663:F1664"/>
    <mergeCell ref="G1663:G1664"/>
    <mergeCell ref="H1663:H1664"/>
    <mergeCell ref="I1663:I1664"/>
    <mergeCell ref="J1663:J1664"/>
    <mergeCell ref="K1663:K1664"/>
    <mergeCell ref="D1670:E1672"/>
    <mergeCell ref="A1669:N1669"/>
    <mergeCell ref="O1683:O1684"/>
    <mergeCell ref="O1673:O1674"/>
    <mergeCell ref="A1685:F1685"/>
    <mergeCell ref="K1685:L1687"/>
    <mergeCell ref="N1685:N1687"/>
    <mergeCell ref="A1686:F1686"/>
    <mergeCell ref="A1687:F1687"/>
    <mergeCell ref="A1683:F1684"/>
    <mergeCell ref="L1683:L1684"/>
    <mergeCell ref="M1683:M1684"/>
    <mergeCell ref="N1683:N1684"/>
    <mergeCell ref="K1683:K1684"/>
    <mergeCell ref="AJ1673:AJ1674"/>
    <mergeCell ref="A1675:F1675"/>
    <mergeCell ref="K1675:L1677"/>
    <mergeCell ref="N1675:N1677"/>
    <mergeCell ref="A1676:F1676"/>
    <mergeCell ref="A1677:F1677"/>
    <mergeCell ref="K1673:K1674"/>
    <mergeCell ref="L1673:L1674"/>
    <mergeCell ref="AJ1683:AJ1684"/>
    <mergeCell ref="D1690:E1692"/>
    <mergeCell ref="I1693:I1694"/>
    <mergeCell ref="J1693:J1694"/>
    <mergeCell ref="K1693:K1694"/>
    <mergeCell ref="L1693:L1694"/>
    <mergeCell ref="G1683:G1684"/>
    <mergeCell ref="H1683:H1684"/>
    <mergeCell ref="I1683:I1684"/>
    <mergeCell ref="D1680:E1682"/>
    <mergeCell ref="F1680:N1680"/>
    <mergeCell ref="F1681:N1681"/>
    <mergeCell ref="F1682:N1682"/>
    <mergeCell ref="J1683:J1684"/>
    <mergeCell ref="M1673:M1674"/>
    <mergeCell ref="N1673:N1674"/>
    <mergeCell ref="A1689:N1689"/>
    <mergeCell ref="F1690:N1690"/>
    <mergeCell ref="F1691:N1691"/>
    <mergeCell ref="F1692:N1692"/>
    <mergeCell ref="A1699:N1699"/>
    <mergeCell ref="F1701:N1701"/>
    <mergeCell ref="F1702:N1702"/>
    <mergeCell ref="O1702:Y1702"/>
    <mergeCell ref="Z1702:AJ1702"/>
    <mergeCell ref="M1693:M1694"/>
    <mergeCell ref="F1700:N1700"/>
    <mergeCell ref="A1693:F1694"/>
    <mergeCell ref="G1693:G1694"/>
    <mergeCell ref="H1693:H1694"/>
    <mergeCell ref="N1703:N1704"/>
    <mergeCell ref="O1703:O1704"/>
    <mergeCell ref="AJ1703:AJ1704"/>
    <mergeCell ref="I1703:I1704"/>
    <mergeCell ref="J1703:J1704"/>
    <mergeCell ref="K1703:K1704"/>
    <mergeCell ref="D1700:E1702"/>
    <mergeCell ref="A1703:F1704"/>
    <mergeCell ref="G1703:G1704"/>
    <mergeCell ref="H1703:H1704"/>
    <mergeCell ref="N1693:N1694"/>
    <mergeCell ref="O1693:O1694"/>
    <mergeCell ref="AJ1693:AJ1694"/>
    <mergeCell ref="N1695:N1697"/>
    <mergeCell ref="A1696:F1696"/>
    <mergeCell ref="A1697:F1697"/>
    <mergeCell ref="O1692:Y1692"/>
    <mergeCell ref="Z1692:AJ1692"/>
    <mergeCell ref="A1695:F1695"/>
    <mergeCell ref="K1695:L1697"/>
    <mergeCell ref="K1735:L1737"/>
    <mergeCell ref="N1735:N1737"/>
    <mergeCell ref="A1736:F1736"/>
    <mergeCell ref="A1737:F1737"/>
    <mergeCell ref="L1703:L1704"/>
    <mergeCell ref="M1703:M1704"/>
    <mergeCell ref="A1747:F1747"/>
    <mergeCell ref="A1739:N1739"/>
    <mergeCell ref="F1740:N1740"/>
    <mergeCell ref="H1743:H1744"/>
    <mergeCell ref="I1743:I1744"/>
    <mergeCell ref="J1743:J1744"/>
    <mergeCell ref="K1743:K1744"/>
    <mergeCell ref="L1743:L1744"/>
    <mergeCell ref="M1743:M1744"/>
    <mergeCell ref="N1743:N1744"/>
    <mergeCell ref="Z1742:AJ1742"/>
    <mergeCell ref="A1743:F1744"/>
    <mergeCell ref="G1743:G1744"/>
    <mergeCell ref="A1735:F1735"/>
    <mergeCell ref="D1740:E1742"/>
    <mergeCell ref="O1743:O1744"/>
    <mergeCell ref="AJ1743:AJ1744"/>
    <mergeCell ref="F1742:N1742"/>
    <mergeCell ref="N1705:N1707"/>
    <mergeCell ref="A1706:F1706"/>
    <mergeCell ref="A1707:F1707"/>
    <mergeCell ref="A1709:N1709"/>
    <mergeCell ref="F1712:N1712"/>
    <mergeCell ref="A1713:F1714"/>
    <mergeCell ref="G1713:G1714"/>
    <mergeCell ref="H1713:H1714"/>
    <mergeCell ref="F1741:N1741"/>
    <mergeCell ref="O1742:Y1742"/>
    <mergeCell ref="A1745:F1745"/>
    <mergeCell ref="K1745:L1747"/>
    <mergeCell ref="N1745:N1747"/>
    <mergeCell ref="A1746:F1746"/>
    <mergeCell ref="K1755:L1757"/>
    <mergeCell ref="N1755:N1757"/>
    <mergeCell ref="A1756:F1756"/>
    <mergeCell ref="A1757:F1757"/>
    <mergeCell ref="A1749:N1749"/>
    <mergeCell ref="F1750:N1750"/>
    <mergeCell ref="A1753:F1754"/>
    <mergeCell ref="G1753:G1754"/>
    <mergeCell ref="H1753:H1754"/>
    <mergeCell ref="I1753:I1754"/>
    <mergeCell ref="F1751:N1751"/>
    <mergeCell ref="F1752:N1752"/>
    <mergeCell ref="O1752:Y1752"/>
    <mergeCell ref="A1727:F1727"/>
    <mergeCell ref="O1712:Y1712"/>
    <mergeCell ref="J1713:J1714"/>
    <mergeCell ref="K1713:K1714"/>
    <mergeCell ref="L1713:L1714"/>
    <mergeCell ref="A1725:F1725"/>
    <mergeCell ref="K1725:L1727"/>
    <mergeCell ref="N1725:N1727"/>
    <mergeCell ref="A1726:F1726"/>
    <mergeCell ref="Z1752:AJ1752"/>
    <mergeCell ref="D1750:E1752"/>
    <mergeCell ref="A1759:N1759"/>
    <mergeCell ref="N1753:N1754"/>
    <mergeCell ref="O1753:O1754"/>
    <mergeCell ref="AJ1753:AJ1754"/>
    <mergeCell ref="A1755:F1755"/>
    <mergeCell ref="Z1762:AJ1762"/>
    <mergeCell ref="A1763:F1764"/>
    <mergeCell ref="G1763:G1764"/>
    <mergeCell ref="H1763:H1764"/>
    <mergeCell ref="I1763:I1764"/>
    <mergeCell ref="J1763:J1764"/>
    <mergeCell ref="K1763:K1764"/>
    <mergeCell ref="L1763:L1764"/>
    <mergeCell ref="M1763:M1764"/>
    <mergeCell ref="O1763:O1764"/>
    <mergeCell ref="AJ1763:AJ1764"/>
    <mergeCell ref="M1755:M1757"/>
    <mergeCell ref="D1760:E1762"/>
    <mergeCell ref="J1753:J1754"/>
    <mergeCell ref="K1753:K1754"/>
    <mergeCell ref="L1753:L1754"/>
    <mergeCell ref="M1753:M1754"/>
    <mergeCell ref="A1765:F1765"/>
    <mergeCell ref="K1765:L1767"/>
    <mergeCell ref="N1765:N1767"/>
    <mergeCell ref="A1766:F1766"/>
    <mergeCell ref="A1767:F1767"/>
    <mergeCell ref="O1762:Y1762"/>
    <mergeCell ref="F1760:N1760"/>
    <mergeCell ref="F1761:N1761"/>
    <mergeCell ref="F1762:N1762"/>
    <mergeCell ref="M1765:M1767"/>
    <mergeCell ref="N1783:N1784"/>
    <mergeCell ref="I1773:I1774"/>
    <mergeCell ref="J1773:J1774"/>
    <mergeCell ref="K1773:K1774"/>
    <mergeCell ref="L1773:L1774"/>
    <mergeCell ref="N1763:N1764"/>
    <mergeCell ref="A1769:N1769"/>
    <mergeCell ref="F1770:N1770"/>
    <mergeCell ref="F1771:N1771"/>
    <mergeCell ref="F1772:N1772"/>
    <mergeCell ref="O1772:Y1772"/>
    <mergeCell ref="F1782:N1782"/>
    <mergeCell ref="H1783:H1784"/>
    <mergeCell ref="I1783:I1784"/>
    <mergeCell ref="J1783:J1784"/>
    <mergeCell ref="K1783:K1784"/>
    <mergeCell ref="L1783:L1784"/>
    <mergeCell ref="M1783:M1784"/>
    <mergeCell ref="Z1772:AJ1772"/>
    <mergeCell ref="AJ1773:AJ1774"/>
    <mergeCell ref="A1773:F1774"/>
    <mergeCell ref="G1773:G1774"/>
    <mergeCell ref="M1775:M1777"/>
    <mergeCell ref="O1802:Y1802"/>
    <mergeCell ref="Z1802:AJ1802"/>
    <mergeCell ref="A1779:N1779"/>
    <mergeCell ref="F1780:N1780"/>
    <mergeCell ref="F1781:N1781"/>
    <mergeCell ref="AJ1783:AJ1784"/>
    <mergeCell ref="Z1782:AJ1782"/>
    <mergeCell ref="A1783:F1784"/>
    <mergeCell ref="G1783:G1784"/>
    <mergeCell ref="J1803:J1804"/>
    <mergeCell ref="K1803:K1804"/>
    <mergeCell ref="M1773:M1774"/>
    <mergeCell ref="N1773:N1774"/>
    <mergeCell ref="O1773:O1774"/>
    <mergeCell ref="O1783:O1784"/>
    <mergeCell ref="O1803:O1804"/>
    <mergeCell ref="O1782:Y1782"/>
    <mergeCell ref="F1802:N1802"/>
    <mergeCell ref="H1773:H1774"/>
    <mergeCell ref="AJ1803:AJ1804"/>
    <mergeCell ref="A1775:F1775"/>
    <mergeCell ref="K1775:L1777"/>
    <mergeCell ref="N1775:N1777"/>
    <mergeCell ref="A1776:F1776"/>
    <mergeCell ref="A1777:F1777"/>
    <mergeCell ref="A1803:F1804"/>
    <mergeCell ref="G1803:G1804"/>
    <mergeCell ref="N1805:N1807"/>
    <mergeCell ref="A1806:F1806"/>
    <mergeCell ref="A1807:F1807"/>
    <mergeCell ref="A1785:F1785"/>
    <mergeCell ref="K1785:L1787"/>
    <mergeCell ref="N1785:N1787"/>
    <mergeCell ref="A1786:F1786"/>
    <mergeCell ref="A1787:F1787"/>
    <mergeCell ref="F1801:N1801"/>
    <mergeCell ref="I1803:I1804"/>
    <mergeCell ref="A1815:F1815"/>
    <mergeCell ref="K1815:L1817"/>
    <mergeCell ref="N1815:N1817"/>
    <mergeCell ref="A1816:F1816"/>
    <mergeCell ref="A1817:F1817"/>
    <mergeCell ref="L1803:L1804"/>
    <mergeCell ref="M1803:M1804"/>
    <mergeCell ref="N1803:N1804"/>
    <mergeCell ref="J1813:J1814"/>
    <mergeCell ref="K1813:K1814"/>
    <mergeCell ref="L1813:L1814"/>
    <mergeCell ref="M1813:M1814"/>
    <mergeCell ref="N1813:N1814"/>
    <mergeCell ref="M1785:M1787"/>
    <mergeCell ref="M1805:M1807"/>
    <mergeCell ref="A1797:N1797"/>
    <mergeCell ref="A1799:N1799"/>
    <mergeCell ref="F1800:N1800"/>
    <mergeCell ref="F1811:N1811"/>
    <mergeCell ref="K1805:L1807"/>
    <mergeCell ref="M1815:M1817"/>
    <mergeCell ref="H1803:H1804"/>
    <mergeCell ref="D1810:E1812"/>
    <mergeCell ref="M1833:M1834"/>
    <mergeCell ref="N1833:N1834"/>
    <mergeCell ref="A1835:F1835"/>
    <mergeCell ref="K1835:L1837"/>
    <mergeCell ref="N1835:N1837"/>
    <mergeCell ref="A1836:F1836"/>
    <mergeCell ref="A1837:F1837"/>
    <mergeCell ref="M1825:M1827"/>
    <mergeCell ref="M1835:M1837"/>
    <mergeCell ref="N1843:N1844"/>
    <mergeCell ref="A1845:F1845"/>
    <mergeCell ref="K1845:L1847"/>
    <mergeCell ref="N1845:N1847"/>
    <mergeCell ref="A1846:F1846"/>
    <mergeCell ref="A1847:F1847"/>
    <mergeCell ref="H1843:H1844"/>
    <mergeCell ref="I1843:I1844"/>
    <mergeCell ref="J1843:J1844"/>
    <mergeCell ref="K1843:K1844"/>
    <mergeCell ref="A1829:N1829"/>
    <mergeCell ref="F1830:N1830"/>
    <mergeCell ref="F1831:N1831"/>
    <mergeCell ref="F1832:N1832"/>
    <mergeCell ref="A1833:F1834"/>
    <mergeCell ref="G1833:G1834"/>
    <mergeCell ref="H1833:H1834"/>
    <mergeCell ref="I1833:I1834"/>
    <mergeCell ref="J1833:J1834"/>
    <mergeCell ref="K1833:K1834"/>
    <mergeCell ref="L1833:L1834"/>
    <mergeCell ref="A1825:F1825"/>
    <mergeCell ref="K1825:L1827"/>
    <mergeCell ref="F1851:N1851"/>
    <mergeCell ref="F1852:N1852"/>
    <mergeCell ref="A1853:F1854"/>
    <mergeCell ref="G1853:G1854"/>
    <mergeCell ref="H1853:H1854"/>
    <mergeCell ref="I1853:I1854"/>
    <mergeCell ref="J1853:J1854"/>
    <mergeCell ref="K1853:K1854"/>
    <mergeCell ref="L1853:L1854"/>
    <mergeCell ref="M1863:M1864"/>
    <mergeCell ref="N1863:N1864"/>
    <mergeCell ref="M1845:M1847"/>
    <mergeCell ref="A1855:F1855"/>
    <mergeCell ref="K1855:L1857"/>
    <mergeCell ref="N1855:N1857"/>
    <mergeCell ref="A1856:F1856"/>
    <mergeCell ref="A1857:F1857"/>
    <mergeCell ref="M1855:M1857"/>
    <mergeCell ref="A1859:N1859"/>
    <mergeCell ref="F1860:N1860"/>
    <mergeCell ref="F1861:N1861"/>
    <mergeCell ref="F1862:N1862"/>
    <mergeCell ref="A1863:F1864"/>
    <mergeCell ref="G1863:G1864"/>
    <mergeCell ref="H1863:H1864"/>
    <mergeCell ref="I1863:I1864"/>
    <mergeCell ref="J1863:J1864"/>
    <mergeCell ref="K1863:K1864"/>
    <mergeCell ref="L1863:L1864"/>
    <mergeCell ref="A1827:F1827"/>
    <mergeCell ref="A1826:F1826"/>
    <mergeCell ref="M1865:M1867"/>
    <mergeCell ref="A1865:F1865"/>
    <mergeCell ref="K1865:L1867"/>
    <mergeCell ref="N1865:N1867"/>
    <mergeCell ref="A1866:F1866"/>
    <mergeCell ref="A1867:F1867"/>
    <mergeCell ref="N1875:N1877"/>
    <mergeCell ref="A1876:F1876"/>
    <mergeCell ref="A1877:F1877"/>
    <mergeCell ref="A1873:F1874"/>
    <mergeCell ref="K1873:K1874"/>
    <mergeCell ref="N1873:N1874"/>
    <mergeCell ref="M1875:M1877"/>
    <mergeCell ref="J1883:J1884"/>
    <mergeCell ref="K1883:K1884"/>
    <mergeCell ref="L1883:L1884"/>
    <mergeCell ref="M1883:M1884"/>
    <mergeCell ref="A1875:F1875"/>
    <mergeCell ref="K1875:L1877"/>
    <mergeCell ref="D1880:E1882"/>
    <mergeCell ref="A1887:F1887"/>
    <mergeCell ref="A1879:N1879"/>
    <mergeCell ref="F1880:N1880"/>
    <mergeCell ref="M1885:M1887"/>
    <mergeCell ref="F1881:N1881"/>
    <mergeCell ref="F1882:N1882"/>
    <mergeCell ref="A1883:F1884"/>
    <mergeCell ref="G1883:G1884"/>
    <mergeCell ref="H1883:H1884"/>
    <mergeCell ref="I1883:I1884"/>
    <mergeCell ref="J1893:J1894"/>
    <mergeCell ref="K1893:K1894"/>
    <mergeCell ref="N1883:N1884"/>
    <mergeCell ref="A1889:N1889"/>
    <mergeCell ref="F1890:N1890"/>
    <mergeCell ref="F1891:N1891"/>
    <mergeCell ref="A1885:F1885"/>
    <mergeCell ref="K1885:L1887"/>
    <mergeCell ref="N1885:N1887"/>
    <mergeCell ref="A1886:F1886"/>
    <mergeCell ref="D1890:E1892"/>
    <mergeCell ref="F1900:N1900"/>
    <mergeCell ref="F1901:N1901"/>
    <mergeCell ref="F1902:N1902"/>
    <mergeCell ref="A1903:F1904"/>
    <mergeCell ref="D1900:E1902"/>
    <mergeCell ref="M1903:M1904"/>
    <mergeCell ref="N1903:N1904"/>
    <mergeCell ref="M1905:M1907"/>
    <mergeCell ref="N1895:N1897"/>
    <mergeCell ref="A1896:F1896"/>
    <mergeCell ref="A1897:F1897"/>
    <mergeCell ref="K1895:L1897"/>
    <mergeCell ref="M1895:M1897"/>
    <mergeCell ref="F1892:N1892"/>
    <mergeCell ref="A1893:F1894"/>
    <mergeCell ref="G1893:G1894"/>
    <mergeCell ref="H1893:H1894"/>
    <mergeCell ref="I1893:I1894"/>
    <mergeCell ref="A1899:N1899"/>
    <mergeCell ref="L1893:L1894"/>
    <mergeCell ref="M1893:M1894"/>
    <mergeCell ref="N1893:N1894"/>
    <mergeCell ref="H1903:H1904"/>
    <mergeCell ref="I1903:I1904"/>
    <mergeCell ref="J1903:J1904"/>
    <mergeCell ref="K1903:K1904"/>
    <mergeCell ref="L1903:L1904"/>
    <mergeCell ref="A1895:F1895"/>
    <mergeCell ref="G1903:G1904"/>
    <mergeCell ref="A1905:F1905"/>
    <mergeCell ref="H1913:H1914"/>
    <mergeCell ref="K1923:K1924"/>
    <mergeCell ref="L1923:L1924"/>
    <mergeCell ref="M1923:M1924"/>
    <mergeCell ref="N1923:N1924"/>
    <mergeCell ref="K1913:K1914"/>
    <mergeCell ref="L1913:L1914"/>
    <mergeCell ref="A1919:N1919"/>
    <mergeCell ref="F1920:N1920"/>
    <mergeCell ref="A1913:F1914"/>
    <mergeCell ref="G1913:G1914"/>
    <mergeCell ref="K1905:L1907"/>
    <mergeCell ref="N1905:N1907"/>
    <mergeCell ref="A1906:F1906"/>
    <mergeCell ref="A1907:F1907"/>
    <mergeCell ref="A1909:N1909"/>
    <mergeCell ref="D1910:E1912"/>
    <mergeCell ref="F1910:N1910"/>
    <mergeCell ref="F1911:N1911"/>
    <mergeCell ref="F1912:N1912"/>
    <mergeCell ref="I1913:I1914"/>
    <mergeCell ref="J1913:J1914"/>
    <mergeCell ref="M1915:M1917"/>
    <mergeCell ref="M1913:M1914"/>
    <mergeCell ref="N1913:N1914"/>
    <mergeCell ref="D1920:E1922"/>
    <mergeCell ref="N1933:N1934"/>
    <mergeCell ref="K1933:K1934"/>
    <mergeCell ref="A1935:F1935"/>
    <mergeCell ref="F1942:N1942"/>
    <mergeCell ref="A1915:F1915"/>
    <mergeCell ref="K1915:L1917"/>
    <mergeCell ref="N1915:N1917"/>
    <mergeCell ref="A1916:F1916"/>
    <mergeCell ref="A1917:F1917"/>
    <mergeCell ref="F1930:N1930"/>
    <mergeCell ref="F1931:N1931"/>
    <mergeCell ref="F1932:N1932"/>
    <mergeCell ref="M1935:M1937"/>
    <mergeCell ref="A1933:F1934"/>
    <mergeCell ref="G1933:G1934"/>
    <mergeCell ref="H1933:H1934"/>
    <mergeCell ref="I1933:I1934"/>
    <mergeCell ref="J1933:J1934"/>
    <mergeCell ref="D1930:E1932"/>
    <mergeCell ref="D1940:E1942"/>
    <mergeCell ref="I1923:I1924"/>
    <mergeCell ref="J1923:J1924"/>
    <mergeCell ref="J1943:J1944"/>
    <mergeCell ref="K1943:K1944"/>
    <mergeCell ref="L1943:L1944"/>
    <mergeCell ref="M1943:M1944"/>
    <mergeCell ref="F1921:N1921"/>
    <mergeCell ref="F1922:N1922"/>
    <mergeCell ref="A1923:F1924"/>
    <mergeCell ref="G1923:G1924"/>
    <mergeCell ref="L1933:L1934"/>
    <mergeCell ref="H1923:H1924"/>
    <mergeCell ref="AL1:AM1"/>
    <mergeCell ref="A1965:F1965"/>
    <mergeCell ref="K1965:L1967"/>
    <mergeCell ref="N1965:N1967"/>
    <mergeCell ref="A1966:F1966"/>
    <mergeCell ref="A1967:F1967"/>
    <mergeCell ref="M41:M43"/>
    <mergeCell ref="M31:M33"/>
    <mergeCell ref="M21:M23"/>
    <mergeCell ref="M11:M13"/>
    <mergeCell ref="N1945:N1947"/>
    <mergeCell ref="A1946:F1946"/>
    <mergeCell ref="A1947:F1947"/>
    <mergeCell ref="A1943:F1944"/>
    <mergeCell ref="N1943:N1944"/>
    <mergeCell ref="G1943:G1944"/>
    <mergeCell ref="H1943:H1944"/>
    <mergeCell ref="I1943:I1944"/>
    <mergeCell ref="M1925:M1927"/>
    <mergeCell ref="F1940:N1940"/>
    <mergeCell ref="F1941:N1941"/>
    <mergeCell ref="M1933:M1934"/>
    <mergeCell ref="F1970:N1970"/>
    <mergeCell ref="F1971:N1971"/>
    <mergeCell ref="F1972:N1972"/>
    <mergeCell ref="A1973:F1974"/>
    <mergeCell ref="G1973:G1974"/>
    <mergeCell ref="H1973:H1974"/>
    <mergeCell ref="I1973:I1974"/>
    <mergeCell ref="J1973:J1974"/>
    <mergeCell ref="K1973:K1974"/>
    <mergeCell ref="M1973:M1974"/>
    <mergeCell ref="N1973:N1974"/>
    <mergeCell ref="A1957:N1957"/>
    <mergeCell ref="A1959:N1959"/>
    <mergeCell ref="F1960:N1960"/>
    <mergeCell ref="F1961:N1961"/>
    <mergeCell ref="F1962:N1962"/>
    <mergeCell ref="A1963:F1964"/>
    <mergeCell ref="K1963:K1964"/>
    <mergeCell ref="A1969:N1969"/>
    <mergeCell ref="L1963:L1964"/>
    <mergeCell ref="A1975:F1975"/>
    <mergeCell ref="K1975:L1977"/>
    <mergeCell ref="N1975:N1977"/>
    <mergeCell ref="A1976:F1976"/>
    <mergeCell ref="A1977:F1977"/>
    <mergeCell ref="G1963:G1964"/>
    <mergeCell ref="H1963:H1964"/>
    <mergeCell ref="I1963:I1964"/>
    <mergeCell ref="J1963:J1964"/>
    <mergeCell ref="L1973:L1974"/>
    <mergeCell ref="M1963:M1964"/>
    <mergeCell ref="N1963:N1964"/>
    <mergeCell ref="A1809:N1809"/>
    <mergeCell ref="F1812:N1812"/>
    <mergeCell ref="A1813:F1814"/>
    <mergeCell ref="G1813:G1814"/>
    <mergeCell ref="H1813:H1814"/>
    <mergeCell ref="I1813:I1814"/>
    <mergeCell ref="A1945:F1945"/>
    <mergeCell ref="F1810:N1810"/>
    <mergeCell ref="K1935:L1937"/>
    <mergeCell ref="N1935:N1937"/>
    <mergeCell ref="A1936:F1936"/>
    <mergeCell ref="A1925:F1925"/>
    <mergeCell ref="K1925:L1927"/>
    <mergeCell ref="N1925:N1927"/>
    <mergeCell ref="A1926:F1926"/>
    <mergeCell ref="A1937:F1937"/>
    <mergeCell ref="A1927:F1927"/>
    <mergeCell ref="A1929:N1929"/>
    <mergeCell ref="A1939:N1939"/>
    <mergeCell ref="K1945:L1947"/>
  </mergeCells>
  <dataValidations count="3">
    <dataValidation type="list" allowBlank="1" showInputMessage="1" showErrorMessage="1" sqref="H193:H194 H1785:H1786 H1775:H1776 H1765:H1766 H1755:H1756 H1745:H1746 H1735:H1736 H1725:H1726 H1715:H1716 H1705:H1706 H1695:H1696 H1685:H1686 H1675:H1676 H1665:H1666 H1655:H1656 H1645:H1646 H1635:H1636 H1625:H1626 H1615:H1616 H1595:H1596 H183:H184 H81:H82 H1965:H1966 H997 H95 H123:H124 H133:H134 H143:H144 H153:H154 H163:H164 H173:H174 H203:H204 H213:H214 H223:H224 H233:H234 H243:H244 H253:H254 H273:H274 H263:H264 H303:H304 H313:H314 H323:H324 H333:H334 H343:H344 H353:H354 H363:H364 H373:H374 H383:H384 H393:H394 H403:H404 H413:H414 H423:H424 H433:H434 H443:H444 H453:H454 H463:H464 H473:H474 H483:H484 H493:H494 H503:H504 H513:H514 H523:H524 H533:H534 H553:H554 H563:H564 H573:H574 H583:H584 H111 H597 H625:H626 H635:H636 H645:H646 H655:H656 H665:H666 H675:H676 H685:H686 H695:H696 H705:H706 H715:H716 H613 H741:H742 H751:H752 H729 H777:H778 H787:H788 H797:H798 H807:H808 H817:H818 H765 H843:H844 H853:H854 H863:H864 H873:H874 H883:H884 H893:H894 H903:H904 H913:H914 H923:H924 H933:H934 H953:H954 H963:H964 H973:H974 H983:H984 H1013 H831 H1025:H1026 H1051:H1052 H1061:H1062 H1071:H1072 H1081:H1082 H1091:H1092 H1101:H1102 H1039 H1127:H1128 H1115 H1153:H1154 H1163:H1164 H1141 H1177 H1205:H1206 H1215:H1216 H1225:H1226 H1235:H1236 H1245:H1246 H1255:H1256 H1265:H1266 H1275:H1276 H1285:H1286 H1295:H1296 H1305:H1306 H1315:H1316 H1325:H1326 H1345:H1346 H1355:H1356 H1365:H1366 H1375:H1376 H1385:H1386 H1395:H1396 H1405:H1406 H1415:H1416 H1425:H1426 H1435:H1436 H1445:H1446 H1455:H1456 H1465:H1466 H1475:H1476 H1485:H1486 H1495:H1496 H1505:H1506 H1515:H1516 H1525:H1526 H1535:H1536 H1545:H1546 H1555:H1556 H1565:H1566 H1575:H1576 H1585:H1586 H1805:H1806 H1815:H1816 H1825:H1826 H1835:H1836 H1845:H1846 H1855:H1856 H1865:H1866 H1875:H1876 H1885:H1886 H1895:H1896 H1905:H1906 H1915:H1916 H1925:H1926 H1935:H1936 H1945:H1946 H1975:H1976 H283:H284 H11:H12 H61:H62 H21:H22 H71:H72 H51:H52 H41:H42 H31:H32 H1193" xr:uid="{00000000-0002-0000-0300-000000000000}">
      <formula1>$AR$1:$AR$10</formula1>
    </dataValidation>
    <dataValidation type="list" allowBlank="1" showInputMessage="1" showErrorMessage="1" sqref="L613 L95 L111 L597 L765 L831 L997 L1013 L1039 L1115 L1141 L1177 L729 L1193" xr:uid="{00000000-0002-0000-0300-000001000000}">
      <formula1>$AV$1:$AV$6</formula1>
    </dataValidation>
    <dataValidation type="list" allowBlank="1" showInputMessage="1" showErrorMessage="1" sqref="L1:N1" xr:uid="{00000000-0002-0000-0300-000002000000}">
      <formula1>$AS$2:$AS$202</formula1>
    </dataValidation>
  </dataValidations>
  <pageMargins left="0.45" right="0.45" top="0.25" bottom="0.25" header="0.3" footer="0.3"/>
  <pageSetup scale="79" orientation="portrait" r:id="rId1"/>
  <headerFooter>
    <oddFooter>&amp;L&amp;BHousing and Urban Development Confidential&amp;B&amp;C&amp;D&amp;RPage &amp;P</oddFooter>
  </headerFooter>
  <rowBreaks count="28" manualBreakCount="28">
    <brk id="73" max="13" man="1"/>
    <brk id="146" max="13" man="1"/>
    <brk id="216" max="13" man="1"/>
    <brk id="286" max="13" man="1"/>
    <brk id="365" max="13" man="1"/>
    <brk id="435" max="13" man="1"/>
    <brk id="505" max="13" man="1"/>
    <brk id="540" max="13" man="1"/>
    <brk id="618" max="13" man="1"/>
    <brk id="688" max="13" man="1"/>
    <brk id="753" max="13" man="1"/>
    <brk id="819" max="13" man="1"/>
    <brk id="895" max="13" man="1"/>
    <brk id="943" max="13" man="1"/>
    <brk id="1018" max="13" man="1"/>
    <brk id="1094" max="13" man="1"/>
    <brk id="1165" max="13" man="1"/>
    <brk id="1237" max="13" man="1"/>
    <brk id="1307" max="13" man="1"/>
    <brk id="1387" max="13" man="1"/>
    <brk id="1457" max="13" man="1"/>
    <brk id="1527" max="13" man="1"/>
    <brk id="1601" max="13" man="1"/>
    <brk id="1677" max="13" man="1"/>
    <brk id="1747" max="13" man="1"/>
    <brk id="1792" max="13" man="1"/>
    <brk id="1867" max="13" man="1"/>
    <brk id="1937" max="1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AO723"/>
  <sheetViews>
    <sheetView showGridLines="0" tabSelected="1" view="pageBreakPreview" topLeftCell="A328" zoomScale="75" zoomScaleNormal="100" zoomScaleSheetLayoutView="75" workbookViewId="0">
      <selection activeCell="A335" sqref="A335:I335"/>
    </sheetView>
  </sheetViews>
  <sheetFormatPr defaultColWidth="11" defaultRowHeight="15"/>
  <cols>
    <col min="1" max="1" width="32.625" customWidth="1"/>
    <col min="2" max="2" width="9.625" customWidth="1"/>
    <col min="3" max="3" width="13.75" customWidth="1"/>
    <col min="4" max="4" width="2.375" customWidth="1"/>
    <col min="5" max="5" width="13.75" style="2" customWidth="1"/>
    <col min="6" max="6" width="12.875" customWidth="1"/>
    <col min="7" max="7" width="12.875" style="1" customWidth="1"/>
    <col min="8" max="11" width="12.875" customWidth="1"/>
    <col min="12" max="12" width="11.125" bestFit="1" customWidth="1"/>
    <col min="13" max="13" width="12.375" customWidth="1"/>
    <col min="14" max="14" width="11.125" bestFit="1" customWidth="1"/>
    <col min="15" max="15" width="12.125" customWidth="1"/>
    <col min="16" max="16" width="12.625" bestFit="1" customWidth="1"/>
    <col min="17" max="18" width="11.125" bestFit="1" customWidth="1"/>
    <col min="19" max="19" width="12.625" customWidth="1"/>
    <col min="20" max="20" width="11.125" bestFit="1" customWidth="1"/>
    <col min="21" max="21" width="11.75" bestFit="1" customWidth="1"/>
    <col min="22" max="22" width="12.625" customWidth="1"/>
    <col min="23" max="24" width="11.125" bestFit="1" customWidth="1"/>
    <col min="25" max="25" width="12.125" customWidth="1"/>
    <col min="26" max="26" width="12.625" bestFit="1" customWidth="1"/>
    <col min="27" max="27" width="12.125" customWidth="1"/>
    <col min="28" max="30" width="11.125" bestFit="1" customWidth="1"/>
    <col min="31" max="31" width="13.375" customWidth="1"/>
    <col min="32" max="32" width="12.625" bestFit="1" customWidth="1"/>
  </cols>
  <sheetData>
    <row r="1" spans="1:13" ht="16.7">
      <c r="A1" s="234" t="s">
        <v>607</v>
      </c>
      <c r="B1" s="234"/>
      <c r="C1" s="235"/>
      <c r="D1" s="235"/>
      <c r="E1" s="236"/>
      <c r="F1" s="236" t="s">
        <v>608</v>
      </c>
      <c r="G1" s="235"/>
      <c r="H1" s="235"/>
      <c r="I1" s="11"/>
      <c r="J1" s="11"/>
      <c r="K1" s="237" t="s">
        <v>609</v>
      </c>
    </row>
    <row r="2" spans="1:13" ht="16.7">
      <c r="A2" s="234"/>
      <c r="B2" s="235"/>
      <c r="C2" s="235"/>
      <c r="D2" s="235"/>
      <c r="E2" s="236"/>
      <c r="F2" s="236" t="s">
        <v>610</v>
      </c>
      <c r="G2" s="235"/>
      <c r="H2" s="235"/>
      <c r="I2" s="11"/>
      <c r="J2" s="11"/>
      <c r="K2" s="473" t="s">
        <v>173</v>
      </c>
    </row>
    <row r="3" spans="1:13" ht="16.7">
      <c r="A3" s="234"/>
      <c r="B3" s="234"/>
      <c r="C3" s="235"/>
      <c r="D3" s="235"/>
      <c r="E3" s="238"/>
      <c r="F3" s="236" t="s">
        <v>611</v>
      </c>
      <c r="G3" s="235"/>
      <c r="H3" s="235"/>
      <c r="I3" s="11"/>
      <c r="J3" s="11"/>
      <c r="K3" s="11"/>
    </row>
    <row r="4" spans="1:13" ht="16.7">
      <c r="A4" s="234"/>
      <c r="B4" s="234"/>
      <c r="C4" s="235"/>
      <c r="D4" s="235"/>
      <c r="E4" s="238"/>
      <c r="F4" s="236"/>
      <c r="G4" s="235"/>
      <c r="H4" s="235"/>
      <c r="I4" s="11"/>
      <c r="J4" s="11"/>
      <c r="K4" s="11"/>
    </row>
    <row r="5" spans="1:13" ht="3" customHeight="1">
      <c r="A5" s="239"/>
      <c r="B5" s="239"/>
      <c r="C5" s="240"/>
      <c r="D5" s="240"/>
      <c r="E5" s="240"/>
      <c r="F5" s="240"/>
      <c r="G5" s="240"/>
      <c r="H5" s="240"/>
      <c r="I5" s="240"/>
      <c r="J5" s="240"/>
      <c r="K5" s="240"/>
    </row>
    <row r="6" spans="1:13" ht="24" customHeight="1">
      <c r="A6" s="241" t="s">
        <v>612</v>
      </c>
      <c r="B6" s="242"/>
      <c r="C6" s="787" t="s">
        <v>613</v>
      </c>
      <c r="D6" s="787"/>
      <c r="E6" s="787"/>
      <c r="F6" s="243"/>
      <c r="G6" s="244" t="s">
        <v>614</v>
      </c>
      <c r="H6" s="245"/>
      <c r="I6" s="246" t="s">
        <v>615</v>
      </c>
      <c r="J6" s="247" t="s">
        <v>616</v>
      </c>
      <c r="K6" s="52"/>
    </row>
    <row r="7" spans="1:13" ht="24" customHeight="1">
      <c r="A7" s="798" t="str">
        <f>StartInput!E6</f>
        <v>Sample Housing Authority</v>
      </c>
      <c r="B7" s="799"/>
      <c r="C7" s="791" t="str">
        <f>StartInput!E7</f>
        <v>HA001</v>
      </c>
      <c r="D7" s="792"/>
      <c r="E7" s="792"/>
      <c r="F7" s="793"/>
      <c r="G7" s="791">
        <f>StartInput!$F$25</f>
        <v>2010</v>
      </c>
      <c r="H7" s="793"/>
      <c r="I7" s="499" t="s">
        <v>617</v>
      </c>
      <c r="J7" s="248" t="s">
        <v>618</v>
      </c>
      <c r="K7" s="52"/>
    </row>
    <row r="8" spans="1:13" ht="24.75" customHeight="1">
      <c r="A8" s="803" t="s">
        <v>619</v>
      </c>
      <c r="B8" s="803"/>
      <c r="C8" s="803"/>
      <c r="D8" s="803"/>
      <c r="E8" s="803"/>
      <c r="F8" s="803"/>
      <c r="G8" s="803"/>
      <c r="H8" s="803"/>
      <c r="I8" s="803"/>
      <c r="J8" s="803"/>
      <c r="K8" s="803"/>
    </row>
    <row r="9" spans="1:13" ht="12" customHeight="1" thickBot="1">
      <c r="A9" s="29"/>
      <c r="B9" s="30"/>
      <c r="C9" s="31"/>
      <c r="D9" s="31"/>
      <c r="E9" s="31"/>
      <c r="F9" s="32"/>
      <c r="G9" s="33"/>
      <c r="H9" s="32"/>
      <c r="I9" s="32"/>
      <c r="J9" s="20"/>
      <c r="K9" s="34"/>
    </row>
    <row r="10" spans="1:13" ht="21.75" customHeight="1" thickBot="1">
      <c r="A10" s="733" t="s">
        <v>620</v>
      </c>
      <c r="B10" s="734"/>
      <c r="C10" s="734"/>
      <c r="D10" s="734"/>
      <c r="E10" s="734"/>
      <c r="F10" s="734"/>
      <c r="G10" s="734"/>
      <c r="H10" s="734"/>
      <c r="I10" s="734"/>
      <c r="J10" s="734"/>
      <c r="K10" s="500"/>
    </row>
    <row r="11" spans="1:13" ht="7.5" customHeight="1">
      <c r="A11" s="249"/>
      <c r="B11" s="249"/>
      <c r="C11" s="249"/>
      <c r="D11" s="249"/>
      <c r="E11" s="249"/>
      <c r="F11" s="249"/>
      <c r="G11" s="249"/>
      <c r="H11" s="249"/>
      <c r="I11" s="249"/>
      <c r="J11" s="249"/>
      <c r="K11" s="11"/>
    </row>
    <row r="12" spans="1:13" ht="15.75" customHeight="1">
      <c r="A12" s="3" t="s">
        <v>621</v>
      </c>
      <c r="B12" s="711" t="str">
        <f>StartInput!E8</f>
        <v>1234 Main Street</v>
      </c>
      <c r="C12" s="711"/>
      <c r="D12" s="250"/>
      <c r="F12" s="18" t="s">
        <v>250</v>
      </c>
      <c r="G12" s="18"/>
      <c r="I12" s="251" t="s">
        <v>622</v>
      </c>
      <c r="J12" s="3" t="s">
        <v>623</v>
      </c>
      <c r="K12" s="11"/>
    </row>
    <row r="13" spans="1:13" ht="15.75" customHeight="1">
      <c r="A13" s="3"/>
      <c r="B13" s="711" t="str">
        <f>StartInput!E9</f>
        <v>Hartford, CT</v>
      </c>
      <c r="C13" s="711"/>
      <c r="D13" s="250"/>
      <c r="E13" s="252" t="s">
        <v>624</v>
      </c>
      <c r="F13" s="18" t="s">
        <v>246</v>
      </c>
      <c r="G13" s="253"/>
      <c r="H13" s="11"/>
      <c r="I13" s="254" t="s">
        <v>625</v>
      </c>
      <c r="J13" s="3" t="s">
        <v>626</v>
      </c>
      <c r="K13" s="11"/>
    </row>
    <row r="14" spans="1:13" ht="15.75" customHeight="1">
      <c r="A14" s="3"/>
      <c r="B14" s="13"/>
      <c r="C14" s="13"/>
      <c r="D14" s="13"/>
      <c r="E14" s="491" t="s">
        <v>627</v>
      </c>
      <c r="F14" s="18" t="s">
        <v>628</v>
      </c>
      <c r="G14" s="253"/>
      <c r="H14" s="3"/>
      <c r="I14" s="254" t="s">
        <v>629</v>
      </c>
      <c r="J14" s="3" t="s">
        <v>630</v>
      </c>
      <c r="K14" s="11"/>
    </row>
    <row r="15" spans="1:13" ht="15" customHeight="1">
      <c r="A15" s="3" t="s">
        <v>631</v>
      </c>
      <c r="B15" s="711" t="str">
        <f>StartInput!E10</f>
        <v>Multifamily 1</v>
      </c>
      <c r="C15" s="711"/>
      <c r="D15" s="13"/>
      <c r="E15" s="491" t="s">
        <v>629</v>
      </c>
      <c r="F15" s="18" t="s">
        <v>632</v>
      </c>
      <c r="G15" s="253"/>
      <c r="H15" s="3"/>
      <c r="I15" s="254" t="s">
        <v>633</v>
      </c>
      <c r="J15" s="3" t="s">
        <v>634</v>
      </c>
      <c r="K15" s="11"/>
      <c r="M15" s="3"/>
    </row>
    <row r="16" spans="1:13" ht="15" customHeight="1">
      <c r="A16" s="3"/>
      <c r="B16" s="13"/>
      <c r="C16" s="13"/>
      <c r="D16" s="13"/>
      <c r="E16" s="255" t="s">
        <v>635</v>
      </c>
      <c r="F16" s="20" t="s">
        <v>636</v>
      </c>
      <c r="G16" s="253"/>
      <c r="H16" s="3"/>
      <c r="I16" s="254" t="s">
        <v>637</v>
      </c>
      <c r="J16" s="3" t="s">
        <v>258</v>
      </c>
      <c r="K16" s="11"/>
      <c r="M16" s="3"/>
    </row>
    <row r="17" spans="1:13" ht="15" customHeight="1">
      <c r="A17" s="256" t="s">
        <v>638</v>
      </c>
      <c r="B17" s="804" t="str">
        <f>StartInput!E11</f>
        <v>MU 01-001</v>
      </c>
      <c r="C17" s="805"/>
      <c r="D17" s="13"/>
      <c r="E17" s="491" t="s">
        <v>639</v>
      </c>
      <c r="F17" s="20" t="s">
        <v>640</v>
      </c>
      <c r="G17" s="253"/>
      <c r="H17" s="3"/>
      <c r="I17" s="254" t="s">
        <v>641</v>
      </c>
      <c r="J17" s="3" t="s">
        <v>642</v>
      </c>
      <c r="K17" s="11"/>
      <c r="M17" s="3"/>
    </row>
    <row r="18" spans="1:13" ht="15" customHeight="1">
      <c r="C18" s="13"/>
      <c r="D18" s="490"/>
      <c r="E18" s="21"/>
      <c r="F18" s="20" t="s">
        <v>643</v>
      </c>
      <c r="G18" s="253"/>
      <c r="H18" s="11"/>
    </row>
    <row r="19" spans="1:13" ht="15" customHeight="1">
      <c r="A19" s="257" t="s">
        <v>644</v>
      </c>
      <c r="B19" s="486">
        <f>StartInput!E16</f>
        <v>5</v>
      </c>
      <c r="C19" s="13"/>
      <c r="D19" s="3"/>
      <c r="E19" s="21"/>
      <c r="F19" s="20" t="s">
        <v>645</v>
      </c>
      <c r="G19" s="253"/>
      <c r="H19" s="11"/>
    </row>
    <row r="20" spans="1:13" ht="15" customHeight="1">
      <c r="C20" s="490"/>
      <c r="D20" s="3"/>
      <c r="G20" s="258"/>
      <c r="H20" s="11"/>
    </row>
    <row r="21" spans="1:13" ht="15" customHeight="1">
      <c r="A21" s="20" t="s">
        <v>646</v>
      </c>
      <c r="B21" s="486">
        <f>StartInput!E20</f>
        <v>1998</v>
      </c>
      <c r="C21" s="3"/>
      <c r="D21" s="3"/>
      <c r="E21" s="259"/>
      <c r="F21" s="257" t="s">
        <v>647</v>
      </c>
      <c r="G21" s="259"/>
      <c r="H21" s="11"/>
    </row>
    <row r="22" spans="1:13" ht="15" customHeight="1">
      <c r="A22" s="20" t="s">
        <v>648</v>
      </c>
      <c r="B22" s="28">
        <f>B27/(+B25)</f>
        <v>0.89743589743589747</v>
      </c>
      <c r="C22" s="3"/>
      <c r="D22" s="3"/>
      <c r="E22" s="259"/>
      <c r="F22" s="257" t="s">
        <v>649</v>
      </c>
      <c r="G22" s="259"/>
      <c r="H22" s="3"/>
      <c r="I22" s="251" t="s">
        <v>650</v>
      </c>
      <c r="J22" s="257" t="s">
        <v>651</v>
      </c>
      <c r="K22" s="259"/>
    </row>
    <row r="23" spans="1:13" ht="15" customHeight="1">
      <c r="A23" s="20" t="s">
        <v>652</v>
      </c>
      <c r="C23" s="3"/>
      <c r="D23" s="3"/>
      <c r="E23" s="259"/>
      <c r="F23" s="257" t="s">
        <v>653</v>
      </c>
      <c r="G23" s="259"/>
      <c r="H23" s="259"/>
      <c r="I23" s="254" t="s">
        <v>483</v>
      </c>
      <c r="J23" s="257" t="s">
        <v>654</v>
      </c>
      <c r="K23" s="259"/>
    </row>
    <row r="24" spans="1:13" ht="15" customHeight="1">
      <c r="A24" s="20" t="s">
        <v>655</v>
      </c>
      <c r="B24" s="260">
        <f>StartInput!E14</f>
        <v>97</v>
      </c>
      <c r="C24" s="3"/>
      <c r="D24" s="3"/>
      <c r="E24" s="252" t="s">
        <v>656</v>
      </c>
      <c r="F24" s="257" t="s">
        <v>657</v>
      </c>
      <c r="G24" s="259"/>
      <c r="H24" s="259"/>
      <c r="I24" s="254" t="s">
        <v>629</v>
      </c>
      <c r="J24" s="257" t="s">
        <v>658</v>
      </c>
      <c r="K24" s="259"/>
    </row>
    <row r="25" spans="1:13" ht="15" customHeight="1">
      <c r="A25" s="18" t="s">
        <v>659</v>
      </c>
      <c r="B25" s="10">
        <f>+B27+B28</f>
        <v>390</v>
      </c>
      <c r="C25" s="3"/>
      <c r="D25" s="3"/>
      <c r="E25" s="491" t="s">
        <v>660</v>
      </c>
      <c r="F25" s="257" t="s">
        <v>661</v>
      </c>
      <c r="G25" s="259"/>
      <c r="H25" s="259"/>
      <c r="I25" s="254" t="s">
        <v>633</v>
      </c>
      <c r="J25" s="257" t="s">
        <v>662</v>
      </c>
      <c r="K25" s="259"/>
    </row>
    <row r="26" spans="1:13" ht="15" customHeight="1">
      <c r="A26" s="18" t="s">
        <v>663</v>
      </c>
      <c r="B26" s="486">
        <f>StartInput!E12</f>
        <v>5</v>
      </c>
      <c r="C26" s="3"/>
      <c r="D26" s="3"/>
      <c r="E26" s="491" t="s">
        <v>629</v>
      </c>
      <c r="F26" s="257" t="s">
        <v>664</v>
      </c>
      <c r="G26" s="259"/>
      <c r="H26" s="259"/>
      <c r="I26" s="254" t="s">
        <v>637</v>
      </c>
      <c r="J26" s="257" t="s">
        <v>665</v>
      </c>
      <c r="K26" s="259"/>
    </row>
    <row r="27" spans="1:13" ht="15" customHeight="1">
      <c r="A27" s="18" t="s">
        <v>666</v>
      </c>
      <c r="B27" s="10">
        <f>SUM(F44:K44)</f>
        <v>350</v>
      </c>
      <c r="C27" s="3"/>
      <c r="D27" s="3"/>
      <c r="E27" s="255" t="s">
        <v>635</v>
      </c>
      <c r="F27" s="257" t="s">
        <v>667</v>
      </c>
      <c r="G27" s="259"/>
      <c r="H27" s="259"/>
      <c r="I27" s="254" t="s">
        <v>641</v>
      </c>
      <c r="J27" s="257" t="s">
        <v>668</v>
      </c>
      <c r="K27" s="259"/>
    </row>
    <row r="28" spans="1:13" ht="15" customHeight="1">
      <c r="A28" s="18" t="s">
        <v>669</v>
      </c>
      <c r="B28" s="189">
        <f>SUM(F45:K45)</f>
        <v>40</v>
      </c>
      <c r="C28" s="3"/>
      <c r="D28" s="3"/>
      <c r="E28" s="491" t="s">
        <v>639</v>
      </c>
      <c r="F28" s="257" t="s">
        <v>670</v>
      </c>
      <c r="G28" s="259"/>
      <c r="H28" s="259"/>
    </row>
    <row r="29" spans="1:13" ht="15" customHeight="1">
      <c r="A29" s="18"/>
      <c r="B29" s="46"/>
      <c r="C29" s="3"/>
      <c r="D29" s="3"/>
      <c r="E29" s="259"/>
      <c r="F29" s="257" t="s">
        <v>671</v>
      </c>
      <c r="G29" s="259"/>
      <c r="H29" s="259"/>
      <c r="I29" s="259"/>
      <c r="J29" s="259"/>
      <c r="K29" s="259"/>
    </row>
    <row r="30" spans="1:13" ht="15" customHeight="1">
      <c r="A30" s="18"/>
      <c r="B30" s="46"/>
      <c r="C30" s="3"/>
      <c r="D30" s="3"/>
      <c r="E30" s="259"/>
      <c r="F30" s="257" t="s">
        <v>672</v>
      </c>
      <c r="G30" s="259"/>
      <c r="H30" s="259"/>
      <c r="I30" s="259"/>
      <c r="J30" s="259"/>
      <c r="K30" s="259"/>
    </row>
    <row r="31" spans="1:13" ht="15" customHeight="1">
      <c r="A31" s="18"/>
      <c r="B31" s="46"/>
      <c r="C31" s="3"/>
      <c r="D31" s="3"/>
      <c r="G31" s="258"/>
      <c r="H31" s="259"/>
      <c r="I31" s="259"/>
      <c r="J31" s="259"/>
      <c r="K31" s="259"/>
    </row>
    <row r="32" spans="1:13" ht="15" customHeight="1">
      <c r="A32" s="18"/>
      <c r="B32" s="46"/>
      <c r="C32" s="3"/>
      <c r="D32" s="3"/>
      <c r="E32" s="259"/>
      <c r="F32" s="257" t="s">
        <v>673</v>
      </c>
      <c r="G32" s="259"/>
      <c r="H32" s="259"/>
      <c r="I32" s="259"/>
      <c r="J32" s="257" t="s">
        <v>674</v>
      </c>
      <c r="K32" s="259"/>
    </row>
    <row r="33" spans="1:12" ht="15" customHeight="1">
      <c r="A33" s="18"/>
      <c r="B33" s="46"/>
      <c r="C33" s="3"/>
      <c r="D33" s="3"/>
      <c r="E33" s="259"/>
      <c r="F33" s="257" t="s">
        <v>675</v>
      </c>
      <c r="G33" s="259"/>
      <c r="H33" s="259"/>
      <c r="I33" s="259"/>
      <c r="J33" s="257" t="s">
        <v>676</v>
      </c>
      <c r="K33" s="259"/>
    </row>
    <row r="34" spans="1:12" ht="15" customHeight="1">
      <c r="A34" s="18"/>
      <c r="B34" s="46"/>
      <c r="C34" s="3"/>
      <c r="D34" s="3"/>
      <c r="E34" s="259"/>
      <c r="F34" s="257" t="s">
        <v>677</v>
      </c>
      <c r="G34" s="259"/>
      <c r="H34" s="259"/>
      <c r="I34" s="259"/>
      <c r="J34" s="257" t="s">
        <v>678</v>
      </c>
      <c r="K34" s="259"/>
    </row>
    <row r="35" spans="1:12" ht="15" customHeight="1">
      <c r="A35" s="18"/>
      <c r="B35" s="46"/>
      <c r="C35" s="3"/>
      <c r="D35" s="3"/>
      <c r="E35" s="252" t="s">
        <v>679</v>
      </c>
      <c r="F35" s="257" t="s">
        <v>680</v>
      </c>
      <c r="G35" s="259"/>
      <c r="H35" s="259"/>
      <c r="I35" s="252" t="s">
        <v>681</v>
      </c>
      <c r="J35" s="257" t="s">
        <v>682</v>
      </c>
      <c r="K35" s="259"/>
    </row>
    <row r="36" spans="1:12" ht="15" customHeight="1">
      <c r="A36" s="18"/>
      <c r="B36" s="46"/>
      <c r="C36" s="3"/>
      <c r="D36" s="3"/>
      <c r="E36" s="491" t="s">
        <v>683</v>
      </c>
      <c r="F36" s="257" t="s">
        <v>684</v>
      </c>
      <c r="G36" s="259"/>
      <c r="H36" s="259"/>
      <c r="I36" s="491" t="s">
        <v>551</v>
      </c>
      <c r="J36" s="257" t="s">
        <v>685</v>
      </c>
      <c r="K36" s="259"/>
    </row>
    <row r="37" spans="1:12" ht="15" customHeight="1">
      <c r="A37" s="18"/>
      <c r="B37" s="46"/>
      <c r="C37" s="3"/>
      <c r="D37" s="3"/>
      <c r="E37" s="491" t="s">
        <v>629</v>
      </c>
      <c r="F37" s="257" t="s">
        <v>686</v>
      </c>
      <c r="G37" s="259"/>
      <c r="H37" s="259"/>
      <c r="I37" s="491" t="s">
        <v>687</v>
      </c>
      <c r="J37" s="257" t="s">
        <v>688</v>
      </c>
      <c r="K37" s="259"/>
    </row>
    <row r="38" spans="1:12" ht="15" customHeight="1">
      <c r="A38" s="18"/>
      <c r="B38" s="46"/>
      <c r="C38" s="3"/>
      <c r="D38" s="3"/>
      <c r="E38" s="255" t="s">
        <v>635</v>
      </c>
      <c r="F38" s="257" t="s">
        <v>689</v>
      </c>
      <c r="G38" s="259"/>
      <c r="H38" s="259"/>
      <c r="I38" s="255" t="s">
        <v>635</v>
      </c>
      <c r="J38" s="257" t="s">
        <v>690</v>
      </c>
      <c r="K38" s="259"/>
    </row>
    <row r="39" spans="1:12" ht="15" customHeight="1">
      <c r="A39" s="18"/>
      <c r="B39" s="46"/>
      <c r="C39" s="3"/>
      <c r="D39" s="3"/>
      <c r="E39" s="491" t="s">
        <v>639</v>
      </c>
      <c r="F39" s="257" t="s">
        <v>691</v>
      </c>
      <c r="G39" s="259"/>
      <c r="H39" s="259"/>
      <c r="I39" s="491" t="s">
        <v>639</v>
      </c>
      <c r="J39" s="257" t="s">
        <v>692</v>
      </c>
      <c r="K39" s="259"/>
    </row>
    <row r="40" spans="1:12" ht="15" customHeight="1">
      <c r="A40" s="18"/>
      <c r="B40" s="46"/>
      <c r="C40" s="3"/>
      <c r="D40" s="3"/>
      <c r="E40" s="259"/>
      <c r="F40" s="257" t="s">
        <v>693</v>
      </c>
      <c r="G40" s="259"/>
      <c r="H40" s="259"/>
      <c r="I40" s="259"/>
      <c r="J40" s="257" t="s">
        <v>694</v>
      </c>
      <c r="K40" s="259"/>
    </row>
    <row r="41" spans="1:12" ht="15" customHeight="1">
      <c r="A41" s="18"/>
      <c r="B41" s="46"/>
      <c r="C41" s="3"/>
      <c r="D41" s="3"/>
      <c r="G41" s="258"/>
    </row>
    <row r="42" spans="1:12" ht="15" customHeight="1">
      <c r="A42" s="18"/>
      <c r="B42" s="46"/>
      <c r="C42" s="3"/>
      <c r="D42" s="3"/>
      <c r="E42" s="756" t="s">
        <v>695</v>
      </c>
      <c r="F42" s="757"/>
      <c r="G42" s="757"/>
      <c r="H42" s="757"/>
      <c r="I42" s="757"/>
      <c r="J42" s="757"/>
      <c r="K42" s="758"/>
    </row>
    <row r="43" spans="1:12" ht="15" customHeight="1">
      <c r="A43" s="18"/>
      <c r="B43" s="46"/>
      <c r="C43" s="3"/>
      <c r="D43" s="3"/>
      <c r="E43" s="261"/>
      <c r="F43" s="262" t="s">
        <v>696</v>
      </c>
      <c r="G43" s="10" t="s">
        <v>697</v>
      </c>
      <c r="H43" s="10" t="s">
        <v>698</v>
      </c>
      <c r="I43" s="10" t="s">
        <v>699</v>
      </c>
      <c r="J43" s="10" t="s">
        <v>700</v>
      </c>
      <c r="K43" s="10" t="s">
        <v>701</v>
      </c>
    </row>
    <row r="44" spans="1:12" ht="15" customHeight="1">
      <c r="A44" s="11"/>
      <c r="B44" s="11"/>
      <c r="C44" s="3"/>
      <c r="D44" s="3"/>
      <c r="E44" s="265" t="s">
        <v>702</v>
      </c>
      <c r="F44" s="496">
        <f>StartInput!J13</f>
        <v>0</v>
      </c>
      <c r="G44" s="486">
        <f>StartInput!J14</f>
        <v>200</v>
      </c>
      <c r="H44" s="486">
        <f>StartInput!J15</f>
        <v>100</v>
      </c>
      <c r="I44" s="486">
        <f>StartInput!J16</f>
        <v>50</v>
      </c>
      <c r="J44" s="486">
        <f>StartInput!J17</f>
        <v>0</v>
      </c>
      <c r="K44" s="486">
        <f>StartInput!J18+StartInput!J19+StartInput!J20</f>
        <v>0</v>
      </c>
    </row>
    <row r="45" spans="1:12" ht="15" customHeight="1">
      <c r="A45" s="11"/>
      <c r="B45" s="11"/>
      <c r="C45" s="3"/>
      <c r="D45" s="3"/>
      <c r="E45" s="265" t="s">
        <v>703</v>
      </c>
      <c r="F45" s="263">
        <f>StartInput!K13</f>
        <v>0</v>
      </c>
      <c r="G45" s="264">
        <f>StartInput!K14</f>
        <v>10</v>
      </c>
      <c r="H45" s="263">
        <f>StartInput!K15</f>
        <v>10</v>
      </c>
      <c r="I45" s="263">
        <f>StartInput!K16</f>
        <v>20</v>
      </c>
      <c r="J45" s="263">
        <f>StartInput!K17</f>
        <v>0</v>
      </c>
      <c r="K45" s="263">
        <f>StartInput!K18+StartInput!K19+StartInput!K20</f>
        <v>0</v>
      </c>
    </row>
    <row r="46" spans="1:12" ht="15" customHeight="1">
      <c r="A46" s="11"/>
      <c r="B46" s="11"/>
      <c r="C46" s="3"/>
      <c r="D46" s="3"/>
      <c r="E46" s="265" t="s">
        <v>659</v>
      </c>
      <c r="F46" s="10">
        <f t="shared" ref="F46:K46" si="0">SUM(F44:F45)</f>
        <v>0</v>
      </c>
      <c r="G46" s="10">
        <f t="shared" si="0"/>
        <v>210</v>
      </c>
      <c r="H46" s="10">
        <f t="shared" si="0"/>
        <v>110</v>
      </c>
      <c r="I46" s="10">
        <f t="shared" si="0"/>
        <v>70</v>
      </c>
      <c r="J46" s="10">
        <f t="shared" si="0"/>
        <v>0</v>
      </c>
      <c r="K46" s="10">
        <f t="shared" si="0"/>
        <v>0</v>
      </c>
      <c r="L46" s="6"/>
    </row>
    <row r="47" spans="1:12" ht="15" customHeight="1">
      <c r="A47" s="11"/>
      <c r="B47" s="11"/>
      <c r="C47" s="3"/>
      <c r="D47" s="3"/>
      <c r="E47" s="3" t="s">
        <v>704</v>
      </c>
      <c r="F47" s="12"/>
      <c r="G47" s="16">
        <f>(+F44*1+G44*1+H44*2+I44*3+J44*4+K44*5)/SUM(F44:K44)</f>
        <v>1.5714285714285714</v>
      </c>
      <c r="H47" s="12"/>
      <c r="I47" s="13"/>
      <c r="J47" s="13"/>
      <c r="K47" s="11"/>
    </row>
    <row r="48" spans="1:12" ht="15" customHeight="1">
      <c r="A48" s="11"/>
      <c r="B48" s="11"/>
      <c r="C48" s="3"/>
      <c r="D48" s="3"/>
      <c r="E48" s="3"/>
      <c r="F48" s="12"/>
      <c r="G48" s="16"/>
      <c r="H48" s="12"/>
      <c r="I48" s="13"/>
      <c r="J48" s="13"/>
      <c r="K48" s="11"/>
    </row>
    <row r="49" spans="1:21" ht="3.75" customHeight="1" thickBot="1">
      <c r="A49" s="256"/>
      <c r="B49" s="17"/>
      <c r="C49" s="22"/>
      <c r="D49" s="22"/>
      <c r="E49" s="489"/>
      <c r="F49" s="489"/>
      <c r="G49" s="489"/>
      <c r="H49" s="489"/>
      <c r="I49" s="489"/>
      <c r="J49" s="489"/>
      <c r="K49" s="501"/>
      <c r="M49" s="14"/>
    </row>
    <row r="50" spans="1:21" ht="27" customHeight="1" thickBot="1">
      <c r="A50" s="733" t="s">
        <v>705</v>
      </c>
      <c r="B50" s="734"/>
      <c r="C50" s="734"/>
      <c r="D50" s="734"/>
      <c r="E50" s="734"/>
      <c r="F50" s="734"/>
      <c r="G50" s="734"/>
      <c r="H50" s="734"/>
      <c r="I50" s="734"/>
      <c r="J50" s="734"/>
      <c r="K50" s="735"/>
    </row>
    <row r="51" spans="1:21" ht="18.75" customHeight="1">
      <c r="A51" s="249"/>
      <c r="B51" s="249"/>
      <c r="C51" s="249"/>
      <c r="D51" s="249"/>
      <c r="E51" s="3"/>
      <c r="F51" s="11"/>
      <c r="G51"/>
    </row>
    <row r="52" spans="1:21" ht="16.5" customHeight="1">
      <c r="A52" s="20" t="s">
        <v>706</v>
      </c>
      <c r="B52" s="11"/>
      <c r="C52" s="3" t="s">
        <v>707</v>
      </c>
      <c r="D52" s="3"/>
      <c r="E52" s="11"/>
      <c r="F52" s="11"/>
      <c r="G52" s="749" t="s">
        <v>708</v>
      </c>
      <c r="H52" s="749"/>
      <c r="I52" s="749"/>
      <c r="J52" s="739" t="str">
        <f>StartInput!F27</f>
        <v>John Doe</v>
      </c>
      <c r="K52" s="740"/>
    </row>
    <row r="53" spans="1:21" ht="16.5" customHeight="1">
      <c r="A53" s="11"/>
      <c r="B53" s="11"/>
      <c r="C53" s="20" t="s">
        <v>709</v>
      </c>
      <c r="D53" s="20"/>
      <c r="E53" s="494"/>
      <c r="F53" s="11"/>
      <c r="G53" s="748" t="s">
        <v>710</v>
      </c>
      <c r="H53" s="748"/>
      <c r="I53" s="749"/>
      <c r="J53" s="739" t="str">
        <f>StartInput!F26</f>
        <v>John Doe Co.</v>
      </c>
      <c r="K53" s="740"/>
      <c r="U53" s="4"/>
    </row>
    <row r="54" spans="1:21" ht="16.5" customHeight="1">
      <c r="A54" s="20" t="s">
        <v>711</v>
      </c>
      <c r="B54" s="11"/>
      <c r="C54" s="266">
        <f>StartInput!E15</f>
        <v>1988</v>
      </c>
      <c r="D54" s="493"/>
      <c r="E54" s="494"/>
      <c r="F54" s="11"/>
      <c r="G54" s="748" t="s">
        <v>712</v>
      </c>
      <c r="H54" s="748"/>
      <c r="I54" s="749"/>
      <c r="J54" s="794">
        <f>StartInput!F28</f>
        <v>5551212</v>
      </c>
      <c r="K54" s="795"/>
      <c r="U54" s="4"/>
    </row>
    <row r="55" spans="1:21" ht="16.5" customHeight="1">
      <c r="A55" s="20" t="s">
        <v>713</v>
      </c>
      <c r="B55" s="11"/>
      <c r="C55" s="266">
        <f>StartInput!E16</f>
        <v>5</v>
      </c>
      <c r="D55" s="493"/>
      <c r="E55" s="20"/>
      <c r="F55" s="11"/>
      <c r="G55" s="267"/>
    </row>
    <row r="56" spans="1:21" ht="16.5" customHeight="1">
      <c r="A56" s="20" t="s">
        <v>714</v>
      </c>
      <c r="B56" s="11"/>
      <c r="C56" s="35">
        <f>SUM(F62:K62)</f>
        <v>125</v>
      </c>
      <c r="D56" s="493"/>
      <c r="E56" s="494"/>
      <c r="F56" s="11"/>
      <c r="G56" s="18"/>
      <c r="H56" s="800" t="s">
        <v>715</v>
      </c>
      <c r="I56" s="267"/>
      <c r="J56" s="268" t="s">
        <v>716</v>
      </c>
      <c r="K56" s="11"/>
      <c r="U56" s="5"/>
    </row>
    <row r="57" spans="1:21" ht="16.5" customHeight="1">
      <c r="A57" s="20" t="s">
        <v>717</v>
      </c>
      <c r="B57" s="11"/>
      <c r="C57" s="269">
        <f>C56/B25</f>
        <v>0.32051282051282054</v>
      </c>
      <c r="D57" s="270"/>
      <c r="E57" s="494"/>
      <c r="F57" s="11"/>
      <c r="G57" s="253"/>
      <c r="H57" s="800"/>
      <c r="I57" s="18"/>
      <c r="J57" s="18" t="s">
        <v>718</v>
      </c>
      <c r="K57" s="11"/>
    </row>
    <row r="58" spans="1:21" ht="16.5" customHeight="1">
      <c r="A58" s="20" t="s">
        <v>719</v>
      </c>
      <c r="B58" s="11"/>
      <c r="C58" s="266">
        <f>StartInput!E13</f>
        <v>4</v>
      </c>
      <c r="D58" s="493"/>
      <c r="E58" s="20"/>
      <c r="F58" s="11"/>
      <c r="G58" s="253"/>
      <c r="H58" s="800"/>
      <c r="J58" s="20" t="s">
        <v>720</v>
      </c>
      <c r="K58" s="11"/>
    </row>
    <row r="59" spans="1:21" ht="16.5" customHeight="1">
      <c r="A59" s="20" t="s">
        <v>721</v>
      </c>
      <c r="B59" s="11"/>
      <c r="C59" s="266">
        <f>StartInput!F29</f>
        <v>10</v>
      </c>
      <c r="D59" s="493"/>
      <c r="E59" s="20"/>
      <c r="G59" s="258"/>
    </row>
    <row r="60" spans="1:21" ht="16.5" customHeight="1">
      <c r="A60" s="20" t="s">
        <v>722</v>
      </c>
      <c r="B60" s="11"/>
      <c r="C60" s="266">
        <f>StartInput!E17</f>
        <v>255</v>
      </c>
      <c r="D60" s="493"/>
      <c r="E60" s="20"/>
      <c r="F60" s="808" t="s">
        <v>723</v>
      </c>
      <c r="G60" s="808"/>
      <c r="H60" s="808"/>
      <c r="I60" s="808"/>
      <c r="J60" s="808"/>
      <c r="K60" s="808"/>
    </row>
    <row r="61" spans="1:21" ht="16.5" customHeight="1">
      <c r="A61" s="20" t="s">
        <v>724</v>
      </c>
      <c r="B61" s="11"/>
      <c r="C61" s="271">
        <f>StartInput!E18</f>
        <v>8.6999999999999993</v>
      </c>
      <c r="D61" s="272"/>
      <c r="E61" s="20" t="s">
        <v>725</v>
      </c>
      <c r="F61" s="10" t="s">
        <v>696</v>
      </c>
      <c r="G61" s="10" t="s">
        <v>697</v>
      </c>
      <c r="H61" s="10" t="s">
        <v>698</v>
      </c>
      <c r="I61" s="10" t="s">
        <v>699</v>
      </c>
      <c r="J61" s="10" t="s">
        <v>700</v>
      </c>
      <c r="K61" s="10" t="s">
        <v>701</v>
      </c>
    </row>
    <row r="62" spans="1:21" ht="16.5" customHeight="1">
      <c r="A62" s="20" t="s">
        <v>726</v>
      </c>
      <c r="B62" s="11"/>
      <c r="C62" s="273">
        <f>StartInput!E19</f>
        <v>30000</v>
      </c>
      <c r="D62" s="274"/>
      <c r="E62" s="20" t="s">
        <v>727</v>
      </c>
      <c r="F62" s="266">
        <f>StartInput!F30</f>
        <v>0</v>
      </c>
      <c r="G62" s="266">
        <f>StartInput!F31</f>
        <v>50</v>
      </c>
      <c r="H62" s="266">
        <f>StartInput!F32</f>
        <v>50</v>
      </c>
      <c r="I62" s="266">
        <f>StartInput!F33</f>
        <v>25</v>
      </c>
      <c r="J62" s="266">
        <f>StartInput!F34</f>
        <v>0</v>
      </c>
      <c r="K62" s="266">
        <f>StartInput!F35+StartInput!F36+StartInput!F37</f>
        <v>0</v>
      </c>
    </row>
    <row r="63" spans="1:21" ht="16.5" customHeight="1">
      <c r="A63" s="275"/>
      <c r="B63" s="80"/>
      <c r="C63" s="274"/>
      <c r="D63" s="274"/>
      <c r="E63" s="47"/>
      <c r="F63" s="493"/>
      <c r="G63" s="493"/>
      <c r="H63" s="493"/>
      <c r="I63" s="493"/>
      <c r="J63" s="493"/>
      <c r="K63" s="493"/>
    </row>
    <row r="64" spans="1:21" ht="16.5" customHeight="1">
      <c r="A64" s="20" t="s">
        <v>728</v>
      </c>
      <c r="B64" s="19"/>
      <c r="C64" s="20"/>
      <c r="D64" s="20"/>
      <c r="E64" s="21"/>
      <c r="F64" s="494"/>
      <c r="G64" s="11"/>
      <c r="H64" s="18" t="s">
        <v>190</v>
      </c>
      <c r="I64" s="18" t="s">
        <v>200</v>
      </c>
      <c r="J64" s="494"/>
      <c r="K64" s="494"/>
    </row>
    <row r="65" spans="1:13" ht="16.5" customHeight="1">
      <c r="A65" s="20" t="s">
        <v>729</v>
      </c>
      <c r="B65" s="19"/>
      <c r="C65" s="20"/>
      <c r="D65" s="20"/>
      <c r="E65" s="21"/>
      <c r="F65" s="11"/>
      <c r="G65" s="276"/>
      <c r="H65" s="18" t="s">
        <v>190</v>
      </c>
      <c r="I65" s="18" t="s">
        <v>200</v>
      </c>
      <c r="J65" s="11"/>
      <c r="K65" s="11"/>
    </row>
    <row r="66" spans="1:13" ht="16.5" customHeight="1">
      <c r="A66" s="20"/>
      <c r="B66" s="19"/>
      <c r="C66" s="20"/>
      <c r="D66" s="20"/>
      <c r="E66" s="21"/>
      <c r="F66" s="11"/>
      <c r="G66" s="276"/>
      <c r="H66" s="18"/>
      <c r="I66" s="18"/>
      <c r="J66" s="11"/>
      <c r="K66" s="11"/>
    </row>
    <row r="67" spans="1:13" ht="16.5" customHeight="1">
      <c r="A67" s="20"/>
      <c r="B67" s="19"/>
      <c r="C67" s="20"/>
      <c r="D67" s="20"/>
      <c r="E67" s="21"/>
      <c r="F67" s="11"/>
      <c r="G67" s="276"/>
      <c r="H67" s="18"/>
      <c r="I67" s="18"/>
      <c r="J67" s="11"/>
      <c r="K67" s="11"/>
    </row>
    <row r="68" spans="1:13" ht="16.5" customHeight="1">
      <c r="A68" s="801" t="s">
        <v>730</v>
      </c>
      <c r="B68" s="802"/>
      <c r="C68" s="802"/>
      <c r="D68" s="802"/>
      <c r="E68" s="802"/>
      <c r="F68" s="802"/>
      <c r="G68" s="802"/>
      <c r="H68" s="802"/>
      <c r="I68" s="802"/>
      <c r="J68" s="802"/>
      <c r="K68" s="802"/>
    </row>
    <row r="69" spans="1:13" ht="16.5" customHeight="1">
      <c r="A69" s="802"/>
      <c r="B69" s="802"/>
      <c r="C69" s="802"/>
      <c r="D69" s="802"/>
      <c r="E69" s="802"/>
      <c r="F69" s="802"/>
      <c r="G69" s="802"/>
      <c r="H69" s="802"/>
      <c r="I69" s="802"/>
      <c r="J69" s="802"/>
      <c r="K69" s="802"/>
    </row>
    <row r="70" spans="1:13" ht="16.5" customHeight="1">
      <c r="A70" s="802"/>
      <c r="B70" s="802"/>
      <c r="C70" s="802"/>
      <c r="D70" s="802"/>
      <c r="E70" s="802"/>
      <c r="F70" s="802"/>
      <c r="G70" s="802"/>
      <c r="H70" s="802"/>
      <c r="I70" s="802"/>
      <c r="J70" s="802"/>
      <c r="K70" s="802"/>
    </row>
    <row r="71" spans="1:13" ht="16.5" customHeight="1">
      <c r="A71" s="802"/>
      <c r="B71" s="802"/>
      <c r="C71" s="802"/>
      <c r="D71" s="802"/>
      <c r="E71" s="802"/>
      <c r="F71" s="802"/>
      <c r="G71" s="802"/>
      <c r="H71" s="802"/>
      <c r="I71" s="802"/>
      <c r="J71" s="802"/>
      <c r="K71" s="802"/>
    </row>
    <row r="72" spans="1:13" ht="16.5" customHeight="1">
      <c r="A72" s="802"/>
      <c r="B72" s="802"/>
      <c r="C72" s="802"/>
      <c r="D72" s="802"/>
      <c r="E72" s="802"/>
      <c r="F72" s="802"/>
      <c r="G72" s="802"/>
      <c r="H72" s="802"/>
      <c r="I72" s="802"/>
      <c r="J72" s="802"/>
      <c r="K72" s="802"/>
    </row>
    <row r="73" spans="1:13" ht="16.5" customHeight="1">
      <c r="A73" s="20"/>
      <c r="B73" s="19"/>
      <c r="C73" s="20"/>
      <c r="D73" s="20"/>
      <c r="E73" s="21"/>
      <c r="F73" s="11"/>
      <c r="G73" s="276"/>
      <c r="H73" s="18"/>
      <c r="I73" s="18"/>
      <c r="J73" s="11"/>
      <c r="K73" s="11"/>
    </row>
    <row r="74" spans="1:13" ht="16.5" customHeight="1">
      <c r="A74" s="20"/>
      <c r="B74" s="19"/>
      <c r="C74" s="20"/>
      <c r="D74" s="20"/>
      <c r="E74" s="21"/>
      <c r="F74" s="11"/>
      <c r="G74" s="276"/>
      <c r="H74" s="18"/>
      <c r="I74" s="18"/>
      <c r="J74" s="11"/>
      <c r="K74" s="11"/>
    </row>
    <row r="75" spans="1:13" ht="16.5" customHeight="1">
      <c r="A75" s="20"/>
      <c r="B75" s="19"/>
      <c r="C75" s="20"/>
      <c r="D75" s="20"/>
      <c r="E75" s="21"/>
      <c r="F75" s="11"/>
      <c r="G75" s="276"/>
      <c r="H75" s="18"/>
      <c r="I75" s="18"/>
      <c r="J75" s="11"/>
      <c r="K75" s="11"/>
    </row>
    <row r="76" spans="1:13" ht="7.15" customHeight="1" thickBot="1">
      <c r="A76" s="11"/>
      <c r="B76" s="11"/>
      <c r="C76" s="11"/>
      <c r="D76" s="11"/>
      <c r="E76" s="489"/>
      <c r="F76" s="489"/>
      <c r="G76" s="489"/>
      <c r="H76" s="489"/>
      <c r="I76" s="489"/>
      <c r="J76" s="489"/>
      <c r="K76" s="501"/>
    </row>
    <row r="77" spans="1:13" ht="17.45" customHeight="1" thickBot="1">
      <c r="A77" s="733" t="s">
        <v>731</v>
      </c>
      <c r="B77" s="734"/>
      <c r="C77" s="734"/>
      <c r="D77" s="734"/>
      <c r="E77" s="734"/>
      <c r="F77" s="734"/>
      <c r="G77" s="734"/>
      <c r="H77" s="734"/>
      <c r="I77" s="734"/>
      <c r="J77" s="734"/>
      <c r="K77" s="735"/>
      <c r="L77" s="15"/>
      <c r="M77" s="15"/>
    </row>
    <row r="78" spans="1:13" ht="16.5" customHeight="1" thickBot="1">
      <c r="A78" s="277"/>
      <c r="B78" s="489"/>
      <c r="C78" s="489"/>
      <c r="D78" s="489"/>
      <c r="E78" s="278"/>
      <c r="F78" s="278"/>
      <c r="G78" s="278"/>
      <c r="H78" s="278"/>
      <c r="I78" s="278"/>
      <c r="J78" s="489"/>
      <c r="K78" s="489"/>
      <c r="L78" s="15"/>
      <c r="M78" s="15"/>
    </row>
    <row r="79" spans="1:13" ht="31.15">
      <c r="A79" s="796" t="s">
        <v>732</v>
      </c>
      <c r="B79" s="797"/>
      <c r="C79" s="279" t="s">
        <v>733</v>
      </c>
      <c r="D79" s="53"/>
      <c r="E79" s="280" t="s">
        <v>734</v>
      </c>
      <c r="F79" s="281" t="s">
        <v>735</v>
      </c>
      <c r="G79" s="281" t="s">
        <v>736</v>
      </c>
      <c r="H79" s="282" t="s">
        <v>737</v>
      </c>
      <c r="I79" s="283" t="s">
        <v>738</v>
      </c>
      <c r="J79" s="448" t="s">
        <v>739</v>
      </c>
      <c r="K79" s="449" t="s">
        <v>740</v>
      </c>
      <c r="L79" s="15"/>
      <c r="M79" s="15"/>
    </row>
    <row r="80" spans="1:13" ht="15.6">
      <c r="A80" s="743" t="s">
        <v>741</v>
      </c>
      <c r="B80" s="744"/>
      <c r="C80" s="284">
        <f>$J$138</f>
        <v>162900</v>
      </c>
      <c r="D80" s="285"/>
      <c r="E80" s="286">
        <f>$P$110</f>
        <v>256116</v>
      </c>
      <c r="F80" s="287">
        <f>$U$110</f>
        <v>14490</v>
      </c>
      <c r="G80" s="287">
        <f>$Z$110</f>
        <v>67640</v>
      </c>
      <c r="H80" s="288">
        <f>$AE$110</f>
        <v>147790</v>
      </c>
      <c r="I80" s="289">
        <f t="shared" ref="I80:I91" si="1">SUM(C80:H80)</f>
        <v>648936</v>
      </c>
      <c r="J80" s="418">
        <f t="shared" ref="J80:J96" si="2">C80/$B$25</f>
        <v>417.69230769230768</v>
      </c>
      <c r="K80" s="290">
        <f>SUM(E80:H80)/$B$25</f>
        <v>1246.2461538461539</v>
      </c>
      <c r="L80" s="15"/>
      <c r="M80" s="15"/>
    </row>
    <row r="81" spans="1:13" ht="15.6">
      <c r="A81" s="750" t="s">
        <v>742</v>
      </c>
      <c r="B81" s="751"/>
      <c r="C81" s="422">
        <f>$J$386</f>
        <v>257200</v>
      </c>
      <c r="D81" s="285"/>
      <c r="E81" s="425">
        <f>$P$358</f>
        <v>272200</v>
      </c>
      <c r="F81" s="426">
        <f>$U$358</f>
        <v>15640</v>
      </c>
      <c r="G81" s="426">
        <f>$Z$358</f>
        <v>110040</v>
      </c>
      <c r="H81" s="427">
        <f>$AE$358</f>
        <v>204140</v>
      </c>
      <c r="I81" s="428">
        <f t="shared" si="1"/>
        <v>859220</v>
      </c>
      <c r="J81" s="429">
        <f t="shared" si="2"/>
        <v>659.48717948717945</v>
      </c>
      <c r="K81" s="430">
        <f t="shared" ref="K81:K91" si="3">SUM(E81:H81)/$B$25</f>
        <v>1543.6410256410256</v>
      </c>
      <c r="L81" s="15"/>
      <c r="M81" s="15"/>
    </row>
    <row r="82" spans="1:13" ht="15.6">
      <c r="A82" s="741" t="s">
        <v>743</v>
      </c>
      <c r="B82" s="742"/>
      <c r="C82" s="291">
        <f>$J$168</f>
        <v>5900</v>
      </c>
      <c r="D82" s="292"/>
      <c r="E82" s="293">
        <f>$P$143</f>
        <v>78180</v>
      </c>
      <c r="F82" s="287">
        <f>$U$143</f>
        <v>18600</v>
      </c>
      <c r="G82" s="287">
        <f>$Z$143</f>
        <v>6550</v>
      </c>
      <c r="H82" s="288">
        <f>$AE$143</f>
        <v>9050</v>
      </c>
      <c r="I82" s="289">
        <f t="shared" si="1"/>
        <v>118280</v>
      </c>
      <c r="J82" s="418">
        <f t="shared" si="2"/>
        <v>15.128205128205128</v>
      </c>
      <c r="K82" s="290">
        <f t="shared" si="3"/>
        <v>288.15384615384613</v>
      </c>
    </row>
    <row r="83" spans="1:13" ht="15.6">
      <c r="A83" s="750" t="s">
        <v>744</v>
      </c>
      <c r="B83" s="751"/>
      <c r="C83" s="423">
        <f>$J$415</f>
        <v>6200</v>
      </c>
      <c r="D83" s="292"/>
      <c r="E83" s="425">
        <f>$P$391</f>
        <v>91330</v>
      </c>
      <c r="F83" s="426">
        <f>$U$391</f>
        <v>20100</v>
      </c>
      <c r="G83" s="426">
        <f>$Z$391</f>
        <v>7050</v>
      </c>
      <c r="H83" s="427">
        <f>$AE$391</f>
        <v>13750</v>
      </c>
      <c r="I83" s="428">
        <f t="shared" si="1"/>
        <v>138430</v>
      </c>
      <c r="J83" s="429">
        <f t="shared" si="2"/>
        <v>15.897435897435898</v>
      </c>
      <c r="K83" s="430">
        <f t="shared" si="3"/>
        <v>339.05128205128204</v>
      </c>
    </row>
    <row r="84" spans="1:13" ht="15.6">
      <c r="A84" s="705" t="s">
        <v>745</v>
      </c>
      <c r="B84" s="706"/>
      <c r="C84" s="291">
        <f>$J$210</f>
        <v>351000</v>
      </c>
      <c r="D84" s="294"/>
      <c r="E84" s="293">
        <f>$P$173</f>
        <v>56160</v>
      </c>
      <c r="F84" s="287">
        <f>$U$173</f>
        <v>27210</v>
      </c>
      <c r="G84" s="287">
        <f>$Z$173</f>
        <v>354760</v>
      </c>
      <c r="H84" s="288">
        <f>$AE$173</f>
        <v>52365</v>
      </c>
      <c r="I84" s="289">
        <f t="shared" si="1"/>
        <v>841495</v>
      </c>
      <c r="J84" s="418">
        <f t="shared" si="2"/>
        <v>900</v>
      </c>
      <c r="K84" s="290">
        <f t="shared" si="3"/>
        <v>1257.6794871794871</v>
      </c>
    </row>
    <row r="85" spans="1:13" ht="15.6">
      <c r="A85" s="750" t="s">
        <v>746</v>
      </c>
      <c r="B85" s="751"/>
      <c r="C85" s="423">
        <f>$J$457</f>
        <v>447200</v>
      </c>
      <c r="D85" s="294"/>
      <c r="E85" s="425">
        <f>$P$420</f>
        <v>81940</v>
      </c>
      <c r="F85" s="426">
        <f>$U$420</f>
        <v>32221</v>
      </c>
      <c r="G85" s="426">
        <f>$Z$420</f>
        <v>447120</v>
      </c>
      <c r="H85" s="427">
        <f>$AE$420</f>
        <v>81935</v>
      </c>
      <c r="I85" s="428">
        <f>SUM(C85:H85)</f>
        <v>1090416</v>
      </c>
      <c r="J85" s="429">
        <f t="shared" si="2"/>
        <v>1146.6666666666667</v>
      </c>
      <c r="K85" s="430">
        <f t="shared" si="3"/>
        <v>1649.2717948717948</v>
      </c>
    </row>
    <row r="86" spans="1:13" ht="15.6">
      <c r="A86" s="705" t="s">
        <v>747</v>
      </c>
      <c r="B86" s="706"/>
      <c r="C86" s="291">
        <f>$J$250</f>
        <v>268400</v>
      </c>
      <c r="D86" s="294"/>
      <c r="E86" s="293">
        <f>$P$215</f>
        <v>250500</v>
      </c>
      <c r="F86" s="287">
        <f>$U$215</f>
        <v>327400</v>
      </c>
      <c r="G86" s="287">
        <f>$Z$215</f>
        <v>650200</v>
      </c>
      <c r="H86" s="288">
        <f>$AE$215</f>
        <v>168700</v>
      </c>
      <c r="I86" s="289">
        <f t="shared" si="1"/>
        <v>1665200</v>
      </c>
      <c r="J86" s="418">
        <f t="shared" si="2"/>
        <v>688.20512820512818</v>
      </c>
      <c r="K86" s="290">
        <f t="shared" si="3"/>
        <v>3581.5384615384614</v>
      </c>
    </row>
    <row r="87" spans="1:13" ht="15.6">
      <c r="A87" s="750" t="s">
        <v>748</v>
      </c>
      <c r="B87" s="751"/>
      <c r="C87" s="423">
        <f>$J$497</f>
        <v>385200</v>
      </c>
      <c r="D87" s="294"/>
      <c r="E87" s="425">
        <f>$P$462</f>
        <v>264400</v>
      </c>
      <c r="F87" s="426">
        <f>$U$462</f>
        <v>356460</v>
      </c>
      <c r="G87" s="426">
        <f>$Z$462</f>
        <v>779700</v>
      </c>
      <c r="H87" s="427">
        <f>$AE$462</f>
        <v>174700</v>
      </c>
      <c r="I87" s="428">
        <f t="shared" si="1"/>
        <v>1960460</v>
      </c>
      <c r="J87" s="429">
        <f t="shared" si="2"/>
        <v>987.69230769230774</v>
      </c>
      <c r="K87" s="430">
        <f t="shared" si="3"/>
        <v>4039.1282051282051</v>
      </c>
    </row>
    <row r="88" spans="1:13" ht="15.6">
      <c r="A88" s="705" t="s">
        <v>749</v>
      </c>
      <c r="B88" s="706"/>
      <c r="C88" s="291">
        <f>$J$282</f>
        <v>112000</v>
      </c>
      <c r="D88" s="294"/>
      <c r="E88" s="293">
        <f>$P$255</f>
        <v>135180</v>
      </c>
      <c r="F88" s="287">
        <f>$U$255</f>
        <v>135180</v>
      </c>
      <c r="G88" s="287">
        <f>$Z$255</f>
        <v>121080</v>
      </c>
      <c r="H88" s="288">
        <f>$AE$255</f>
        <v>135180</v>
      </c>
      <c r="I88" s="289">
        <f t="shared" si="1"/>
        <v>638620</v>
      </c>
      <c r="J88" s="418">
        <f t="shared" si="2"/>
        <v>287.17948717948718</v>
      </c>
      <c r="K88" s="290">
        <f t="shared" si="3"/>
        <v>1350.3076923076924</v>
      </c>
    </row>
    <row r="89" spans="1:13" ht="16.149999999999999" thickBot="1">
      <c r="A89" s="806" t="s">
        <v>750</v>
      </c>
      <c r="B89" s="807"/>
      <c r="C89" s="424">
        <f>$J$529</f>
        <v>156000</v>
      </c>
      <c r="D89" s="294"/>
      <c r="E89" s="431">
        <f>$P$502</f>
        <v>187890</v>
      </c>
      <c r="F89" s="432">
        <f>$U$502</f>
        <v>187890</v>
      </c>
      <c r="G89" s="432">
        <f>$Z$502</f>
        <v>167390</v>
      </c>
      <c r="H89" s="433">
        <f>$AE$502</f>
        <v>187890</v>
      </c>
      <c r="I89" s="434">
        <f>SUM(C89:H89)</f>
        <v>887060</v>
      </c>
      <c r="J89" s="435">
        <f t="shared" si="2"/>
        <v>400</v>
      </c>
      <c r="K89" s="436">
        <f t="shared" si="3"/>
        <v>1874.5128205128206</v>
      </c>
    </row>
    <row r="90" spans="1:13" ht="16.7">
      <c r="A90" s="769" t="s">
        <v>751</v>
      </c>
      <c r="B90" s="770"/>
      <c r="C90" s="295">
        <f>C80+C82+C84+C86+C88</f>
        <v>900200</v>
      </c>
      <c r="D90" s="294"/>
      <c r="E90" s="296">
        <f t="shared" ref="E90:H91" si="4">E80+E82+E84+E86+E88</f>
        <v>776136</v>
      </c>
      <c r="F90" s="297">
        <f t="shared" si="4"/>
        <v>522880</v>
      </c>
      <c r="G90" s="297">
        <f t="shared" si="4"/>
        <v>1200230</v>
      </c>
      <c r="H90" s="298">
        <f t="shared" si="4"/>
        <v>513085</v>
      </c>
      <c r="I90" s="299">
        <f t="shared" si="1"/>
        <v>3912531</v>
      </c>
      <c r="J90" s="419">
        <f t="shared" si="2"/>
        <v>2308.2051282051284</v>
      </c>
      <c r="K90" s="300">
        <f t="shared" si="3"/>
        <v>7723.9256410256412</v>
      </c>
    </row>
    <row r="91" spans="1:13" ht="17.25" thickBot="1">
      <c r="A91" s="785" t="s">
        <v>752</v>
      </c>
      <c r="B91" s="786"/>
      <c r="C91" s="443">
        <f>C81+C83+C85+C87+C89</f>
        <v>1251800</v>
      </c>
      <c r="D91" s="294"/>
      <c r="E91" s="437">
        <f t="shared" si="4"/>
        <v>897760</v>
      </c>
      <c r="F91" s="438">
        <f t="shared" si="4"/>
        <v>612311</v>
      </c>
      <c r="G91" s="438">
        <f t="shared" si="4"/>
        <v>1511300</v>
      </c>
      <c r="H91" s="439">
        <f t="shared" si="4"/>
        <v>662415</v>
      </c>
      <c r="I91" s="440">
        <f t="shared" si="1"/>
        <v>4935586</v>
      </c>
      <c r="J91" s="441">
        <f t="shared" si="2"/>
        <v>3209.7435897435898</v>
      </c>
      <c r="K91" s="442">
        <f t="shared" si="3"/>
        <v>9445.6051282051285</v>
      </c>
    </row>
    <row r="92" spans="1:13" ht="15.6">
      <c r="A92" s="771" t="s">
        <v>209</v>
      </c>
      <c r="B92" s="772"/>
      <c r="C92" s="301">
        <f>$J$325</f>
        <v>23000</v>
      </c>
      <c r="D92" s="294"/>
      <c r="E92" s="745"/>
      <c r="F92" s="745"/>
      <c r="G92" s="745"/>
      <c r="H92" s="745"/>
      <c r="I92" s="421">
        <f>C92</f>
        <v>23000</v>
      </c>
      <c r="J92" s="300">
        <f t="shared" si="2"/>
        <v>58.974358974358971</v>
      </c>
      <c r="K92" s="420"/>
    </row>
    <row r="93" spans="1:13" ht="15.6">
      <c r="A93" s="741" t="s">
        <v>753</v>
      </c>
      <c r="B93" s="742"/>
      <c r="C93" s="302">
        <f>$J$329</f>
        <v>15000</v>
      </c>
      <c r="D93" s="292"/>
      <c r="E93" s="745"/>
      <c r="F93" s="745"/>
      <c r="G93" s="745"/>
      <c r="H93" s="745"/>
      <c r="I93" s="303">
        <f>C93</f>
        <v>15000</v>
      </c>
      <c r="J93" s="290">
        <f t="shared" si="2"/>
        <v>38.46153846153846</v>
      </c>
      <c r="K93" s="420"/>
    </row>
    <row r="94" spans="1:13" ht="15.6">
      <c r="A94" s="741" t="s">
        <v>754</v>
      </c>
      <c r="B94" s="742"/>
      <c r="C94" s="302">
        <f>$J$330</f>
        <v>10000</v>
      </c>
      <c r="D94" s="292"/>
      <c r="E94" s="745"/>
      <c r="F94" s="745"/>
      <c r="G94" s="745"/>
      <c r="H94" s="745"/>
      <c r="I94" s="303">
        <f>C94</f>
        <v>10000</v>
      </c>
      <c r="J94" s="290">
        <f t="shared" si="2"/>
        <v>25.641025641025642</v>
      </c>
      <c r="K94" s="420"/>
    </row>
    <row r="95" spans="1:13" ht="15.6">
      <c r="A95" s="705" t="s">
        <v>755</v>
      </c>
      <c r="B95" s="706"/>
      <c r="C95" s="302">
        <f>$J$306</f>
        <v>150000</v>
      </c>
      <c r="D95" s="292"/>
      <c r="E95" s="745"/>
      <c r="F95" s="745"/>
      <c r="G95" s="745"/>
      <c r="H95" s="745"/>
      <c r="I95" s="303">
        <f>C95</f>
        <v>150000</v>
      </c>
      <c r="J95" s="290">
        <f t="shared" si="2"/>
        <v>384.61538461538464</v>
      </c>
      <c r="K95" s="420"/>
    </row>
    <row r="96" spans="1:13" ht="16.149999999999999" thickBot="1">
      <c r="A96" s="780" t="s">
        <v>756</v>
      </c>
      <c r="B96" s="781"/>
      <c r="C96" s="443">
        <f>$J$553</f>
        <v>165000</v>
      </c>
      <c r="D96" s="292"/>
      <c r="E96" s="745"/>
      <c r="F96" s="745"/>
      <c r="G96" s="745"/>
      <c r="H96" s="745"/>
      <c r="I96" s="440">
        <f>C96</f>
        <v>165000</v>
      </c>
      <c r="J96" s="442">
        <f t="shared" si="2"/>
        <v>423.07692307692309</v>
      </c>
      <c r="K96" s="420"/>
    </row>
    <row r="97" spans="1:41" ht="18.399999999999999" thickBot="1">
      <c r="A97" s="255"/>
      <c r="B97" s="255"/>
      <c r="C97" s="304"/>
      <c r="D97" s="305"/>
      <c r="E97" s="306"/>
      <c r="F97" s="12"/>
      <c r="G97" s="307"/>
      <c r="H97" s="307"/>
      <c r="I97" s="304"/>
      <c r="J97" s="308"/>
      <c r="K97" s="788"/>
    </row>
    <row r="98" spans="1:41" ht="17.850000000000001">
      <c r="A98" s="752" t="s">
        <v>757</v>
      </c>
      <c r="B98" s="753"/>
      <c r="C98" s="753"/>
      <c r="D98" s="753"/>
      <c r="E98" s="309">
        <f>I90</f>
        <v>3912531</v>
      </c>
      <c r="F98" s="12"/>
      <c r="G98" s="778" t="s">
        <v>758</v>
      </c>
      <c r="H98" s="779"/>
      <c r="I98" s="789">
        <f>SUMIF(CNI!AN:AN,"KWH",CNI!AL:AL)</f>
        <v>124427.15</v>
      </c>
      <c r="J98" s="790"/>
      <c r="K98" s="788"/>
    </row>
    <row r="99" spans="1:41" ht="17.850000000000001">
      <c r="A99" s="754" t="s">
        <v>759</v>
      </c>
      <c r="B99" s="755"/>
      <c r="C99" s="755"/>
      <c r="D99" s="755"/>
      <c r="E99" s="422">
        <f>I91</f>
        <v>4935586</v>
      </c>
      <c r="F99" s="12"/>
      <c r="G99" s="777" t="s">
        <v>760</v>
      </c>
      <c r="H99" s="711"/>
      <c r="I99" s="775">
        <f>SUMIF(CNI!AN:AN,"Therms",CNI!AL:AL)</f>
        <v>0</v>
      </c>
      <c r="J99" s="776"/>
      <c r="K99" s="490"/>
    </row>
    <row r="100" spans="1:41" ht="17.850000000000001">
      <c r="A100" s="782" t="s">
        <v>761</v>
      </c>
      <c r="B100" s="783"/>
      <c r="C100" s="783"/>
      <c r="D100" s="784"/>
      <c r="E100" s="302">
        <f>SUM(CNI!AK13:AK1597)</f>
        <v>673455</v>
      </c>
      <c r="F100" s="12"/>
      <c r="G100" s="777" t="s">
        <v>762</v>
      </c>
      <c r="H100" s="711"/>
      <c r="I100" s="775">
        <f>SUMIF(CNI!AN:AN,"Gallons oil",CNI!AL:AL)</f>
        <v>0</v>
      </c>
      <c r="J100" s="776"/>
      <c r="K100" s="490"/>
    </row>
    <row r="101" spans="1:41" ht="18.399999999999999" thickBot="1">
      <c r="A101" s="782" t="s">
        <v>763</v>
      </c>
      <c r="B101" s="783"/>
      <c r="C101" s="783"/>
      <c r="D101" s="784"/>
      <c r="E101" s="302">
        <f ca="1">SUMIF(CNI!AL13:AL1597,"&gt;0",CNI!AK13:AK525)</f>
        <v>296850</v>
      </c>
      <c r="F101" s="12"/>
      <c r="G101" s="773" t="s">
        <v>764</v>
      </c>
      <c r="H101" s="774"/>
      <c r="I101" s="764">
        <f>SUMIF(CNI!AN:AN,"Gallons",CNI!AL:AL)</f>
        <v>30384.300000000003</v>
      </c>
      <c r="J101" s="765"/>
      <c r="K101" s="490"/>
    </row>
    <row r="102" spans="1:41" ht="17.850000000000001">
      <c r="A102" s="782" t="s">
        <v>765</v>
      </c>
      <c r="B102" s="783"/>
      <c r="C102" s="783"/>
      <c r="D102" s="784"/>
      <c r="E102" s="302">
        <f ca="1">SUMIF(CNI!AL14:AL1598,"&gt;0",CNI!AL14:AL526)</f>
        <v>154811.44999999998</v>
      </c>
      <c r="F102" s="12"/>
      <c r="G102" s="12"/>
      <c r="H102" s="65"/>
      <c r="I102" s="304"/>
      <c r="J102" s="86"/>
      <c r="K102" s="490"/>
    </row>
    <row r="103" spans="1:41" ht="18.399999999999999" thickBot="1">
      <c r="A103" s="766" t="s">
        <v>766</v>
      </c>
      <c r="B103" s="767"/>
      <c r="C103" s="767"/>
      <c r="D103" s="768"/>
      <c r="E103" s="310">
        <f ca="1">E101/E102</f>
        <v>1.9174938287833363</v>
      </c>
      <c r="F103" s="65" t="s">
        <v>767</v>
      </c>
      <c r="G103" s="12"/>
      <c r="H103" s="65"/>
      <c r="I103" s="304"/>
      <c r="J103" s="86"/>
      <c r="K103" s="490"/>
    </row>
    <row r="104" spans="1:41" ht="17.850000000000001">
      <c r="A104" s="311"/>
      <c r="B104" s="311"/>
      <c r="C104" s="311"/>
      <c r="D104" s="311"/>
      <c r="E104" s="312"/>
      <c r="F104" s="65"/>
      <c r="G104" s="12"/>
      <c r="H104" s="65"/>
      <c r="I104" s="304"/>
      <c r="J104" s="86"/>
      <c r="K104" s="490"/>
    </row>
    <row r="105" spans="1:41" ht="17.850000000000001">
      <c r="A105" s="311"/>
      <c r="B105" s="311"/>
      <c r="C105" s="311"/>
      <c r="D105" s="311"/>
      <c r="E105" s="312"/>
      <c r="F105" s="65"/>
      <c r="G105" s="12"/>
      <c r="H105" s="65"/>
      <c r="I105" s="304"/>
      <c r="J105" s="86"/>
      <c r="K105" s="490"/>
    </row>
    <row r="106" spans="1:41" ht="67.7" customHeight="1" thickBot="1">
      <c r="A106" s="65"/>
      <c r="B106" s="65"/>
      <c r="C106" s="65"/>
      <c r="D106" s="65"/>
      <c r="E106" s="65"/>
      <c r="F106" s="65"/>
      <c r="G106" s="65"/>
      <c r="H106" s="65"/>
      <c r="I106" s="304"/>
      <c r="J106" s="65"/>
      <c r="K106" s="11"/>
    </row>
    <row r="107" spans="1:41" ht="16.5" customHeight="1" thickBot="1">
      <c r="A107" s="733" t="s">
        <v>768</v>
      </c>
      <c r="B107" s="734"/>
      <c r="C107" s="734"/>
      <c r="D107" s="734"/>
      <c r="E107" s="734"/>
      <c r="F107" s="734"/>
      <c r="G107" s="734"/>
      <c r="H107" s="734"/>
      <c r="I107" s="734"/>
      <c r="J107" s="734"/>
      <c r="K107" s="735"/>
    </row>
    <row r="108" spans="1:41" ht="18.399999999999999" thickBot="1">
      <c r="A108" s="255"/>
      <c r="B108" s="305"/>
      <c r="C108" s="305"/>
      <c r="D108" s="489"/>
      <c r="E108" s="305"/>
      <c r="F108" s="305"/>
      <c r="G108" s="305"/>
      <c r="H108" s="305"/>
      <c r="I108" s="65"/>
      <c r="J108" s="65"/>
      <c r="K108" s="65"/>
    </row>
    <row r="109" spans="1:41" ht="61.5" customHeight="1">
      <c r="A109" s="709" t="s">
        <v>769</v>
      </c>
      <c r="B109" s="710"/>
      <c r="C109" s="736" t="s">
        <v>770</v>
      </c>
      <c r="D109" s="737"/>
      <c r="E109" s="488" t="s">
        <v>771</v>
      </c>
      <c r="F109" s="488" t="s">
        <v>772</v>
      </c>
      <c r="G109" s="488" t="s">
        <v>773</v>
      </c>
      <c r="H109" s="488" t="s">
        <v>774</v>
      </c>
      <c r="I109" s="488" t="s">
        <v>775</v>
      </c>
      <c r="J109" s="488" t="s">
        <v>776</v>
      </c>
      <c r="K109" s="313" t="s">
        <v>777</v>
      </c>
      <c r="L109" s="54">
        <f>+$G$7+1</f>
        <v>2011</v>
      </c>
      <c r="M109" s="54">
        <f>1+L109</f>
        <v>2012</v>
      </c>
      <c r="N109" s="54">
        <f>1+M109</f>
        <v>2013</v>
      </c>
      <c r="O109" s="54">
        <f>1+N109</f>
        <v>2014</v>
      </c>
      <c r="P109" s="54">
        <f>1+O109</f>
        <v>2015</v>
      </c>
      <c r="Q109" s="54">
        <f t="shared" ref="Q109:AE109" si="5">1+P109</f>
        <v>2016</v>
      </c>
      <c r="R109" s="54">
        <f t="shared" si="5"/>
        <v>2017</v>
      </c>
      <c r="S109" s="54">
        <f t="shared" si="5"/>
        <v>2018</v>
      </c>
      <c r="T109" s="54">
        <f t="shared" si="5"/>
        <v>2019</v>
      </c>
      <c r="U109" s="54">
        <f t="shared" si="5"/>
        <v>2020</v>
      </c>
      <c r="V109" s="54">
        <f t="shared" si="5"/>
        <v>2021</v>
      </c>
      <c r="W109" s="54">
        <f t="shared" si="5"/>
        <v>2022</v>
      </c>
      <c r="X109" s="54">
        <f t="shared" si="5"/>
        <v>2023</v>
      </c>
      <c r="Y109" s="54">
        <f t="shared" si="5"/>
        <v>2024</v>
      </c>
      <c r="Z109" s="54">
        <f t="shared" si="5"/>
        <v>2025</v>
      </c>
      <c r="AA109" s="54">
        <f t="shared" si="5"/>
        <v>2026</v>
      </c>
      <c r="AB109" s="54">
        <f t="shared" si="5"/>
        <v>2027</v>
      </c>
      <c r="AC109" s="54">
        <f t="shared" si="5"/>
        <v>2028</v>
      </c>
      <c r="AD109" s="54">
        <f t="shared" si="5"/>
        <v>2029</v>
      </c>
      <c r="AE109" s="54">
        <f t="shared" si="5"/>
        <v>2030</v>
      </c>
      <c r="AF109" s="7"/>
    </row>
    <row r="110" spans="1:41" ht="15" customHeight="1" thickBot="1">
      <c r="A110" s="707" t="s">
        <v>778</v>
      </c>
      <c r="B110" s="738"/>
      <c r="C110" s="809" t="s">
        <v>767</v>
      </c>
      <c r="D110" s="809"/>
      <c r="E110" s="502" t="s">
        <v>767</v>
      </c>
      <c r="F110" s="502"/>
      <c r="G110" s="314"/>
      <c r="H110" s="314"/>
      <c r="I110" s="502" t="s">
        <v>779</v>
      </c>
      <c r="J110" s="502" t="s">
        <v>779</v>
      </c>
      <c r="K110" s="315" t="s">
        <v>779</v>
      </c>
      <c r="L110" s="55"/>
      <c r="M110" s="55"/>
      <c r="N110" s="55"/>
      <c r="O110" s="56" t="s">
        <v>780</v>
      </c>
      <c r="P110" s="184">
        <f>SUM(L138:P138)</f>
        <v>256116</v>
      </c>
      <c r="Q110" s="55"/>
      <c r="R110" s="55"/>
      <c r="S110" s="55"/>
      <c r="T110" s="56" t="s">
        <v>781</v>
      </c>
      <c r="U110" s="184">
        <f>SUM(Q138:U138)</f>
        <v>14490</v>
      </c>
      <c r="V110" s="55"/>
      <c r="W110" s="55"/>
      <c r="X110" s="57"/>
      <c r="Y110" s="56" t="s">
        <v>782</v>
      </c>
      <c r="Z110" s="184">
        <f>SUM(V138:Z138)</f>
        <v>67640</v>
      </c>
      <c r="AA110" s="55"/>
      <c r="AB110" s="55"/>
      <c r="AC110" s="57"/>
      <c r="AD110" s="56" t="s">
        <v>783</v>
      </c>
      <c r="AE110" s="184">
        <f>SUM(AA138:AE138)</f>
        <v>147790</v>
      </c>
      <c r="AF110" s="23"/>
    </row>
    <row r="111" spans="1:41" ht="15" customHeight="1" thickBot="1">
      <c r="A111" s="705" t="str">
        <f>CNI!$A$5</f>
        <v>Asphalt/Concrete</v>
      </c>
      <c r="B111" s="706"/>
      <c r="C111" s="730">
        <f>CNI!B6</f>
        <v>6</v>
      </c>
      <c r="D111" s="730"/>
      <c r="E111" s="316">
        <f>CNI!B8</f>
        <v>0</v>
      </c>
      <c r="F111" s="317" t="str">
        <f>CNI!H12</f>
        <v>per 1000 SF</v>
      </c>
      <c r="G111" s="318">
        <f>CNI!G12</f>
        <v>10</v>
      </c>
      <c r="H111" s="503">
        <f>IF(CNI!O12=0,0,CNI!G12)</f>
        <v>10</v>
      </c>
      <c r="I111" s="319">
        <f>CNI!I12</f>
        <v>764</v>
      </c>
      <c r="J111" s="147">
        <f>ROUNDUP(+H111*I111,-2)</f>
        <v>7700</v>
      </c>
      <c r="K111" s="320">
        <f t="shared" ref="K111:K138" si="6">SUM(L111:AE111)</f>
        <v>22920</v>
      </c>
      <c r="L111" s="58">
        <f>CNI!P12</f>
        <v>0</v>
      </c>
      <c r="M111" s="59">
        <f>CNI!Q12</f>
        <v>0</v>
      </c>
      <c r="N111" s="59">
        <f>CNI!R12</f>
        <v>0</v>
      </c>
      <c r="O111" s="59">
        <f>CNI!S12</f>
        <v>0</v>
      </c>
      <c r="P111" s="59">
        <f>CNI!T12</f>
        <v>0</v>
      </c>
      <c r="Q111" s="59">
        <f>CNI!U12</f>
        <v>7640</v>
      </c>
      <c r="R111" s="59">
        <f>CNI!V12</f>
        <v>0</v>
      </c>
      <c r="S111" s="59">
        <f>CNI!W12</f>
        <v>0</v>
      </c>
      <c r="T111" s="59">
        <f>CNI!X12</f>
        <v>0</v>
      </c>
      <c r="U111" s="59">
        <f>CNI!Y12</f>
        <v>0</v>
      </c>
      <c r="V111" s="59">
        <f>CNI!Z12</f>
        <v>0</v>
      </c>
      <c r="W111" s="59">
        <f>CNI!AA12</f>
        <v>7640</v>
      </c>
      <c r="X111" s="59">
        <f>CNI!AB12</f>
        <v>0</v>
      </c>
      <c r="Y111" s="59">
        <f>CNI!AC12</f>
        <v>0</v>
      </c>
      <c r="Z111" s="59">
        <f>CNI!AD12</f>
        <v>0</v>
      </c>
      <c r="AA111" s="59">
        <f>CNI!AE12</f>
        <v>0</v>
      </c>
      <c r="AB111" s="59">
        <f>CNI!AF12</f>
        <v>0</v>
      </c>
      <c r="AC111" s="59">
        <f>CNI!AG12</f>
        <v>7640</v>
      </c>
      <c r="AD111" s="59">
        <f>CNI!AH12</f>
        <v>0</v>
      </c>
      <c r="AE111" s="39">
        <f>CNI!AI12</f>
        <v>0</v>
      </c>
      <c r="AF111" s="26">
        <f t="shared" ref="AF111:AF137" si="7">SUM(L111:AE111)-K111</f>
        <v>0</v>
      </c>
      <c r="AG111" s="7"/>
      <c r="AH111" s="7"/>
      <c r="AI111" s="7"/>
      <c r="AJ111" s="7"/>
      <c r="AK111" s="7"/>
      <c r="AL111" s="7"/>
      <c r="AM111" s="7"/>
      <c r="AN111" s="7"/>
      <c r="AO111" s="7"/>
    </row>
    <row r="112" spans="1:41" ht="18.399999999999999" thickBot="1">
      <c r="A112" s="705" t="str">
        <f>CNI!$A$15</f>
        <v>Seal Coat</v>
      </c>
      <c r="B112" s="706"/>
      <c r="C112" s="730">
        <f>CNI!B16</f>
        <v>9</v>
      </c>
      <c r="D112" s="730"/>
      <c r="E112" s="321">
        <f>CNI!B18</f>
        <v>0</v>
      </c>
      <c r="F112" s="317" t="str">
        <f>CNI!H22</f>
        <v>per 10000 SF</v>
      </c>
      <c r="G112" s="318">
        <f>CNI!G22</f>
        <v>2</v>
      </c>
      <c r="H112" s="503">
        <f>IF(CNI!O22=0,0,CNI!G22)</f>
        <v>2</v>
      </c>
      <c r="I112" s="322">
        <f>CNI!I22</f>
        <v>3425</v>
      </c>
      <c r="J112" s="147">
        <f>ROUNDUP(+H112*I112,-2)</f>
        <v>6900</v>
      </c>
      <c r="K112" s="320">
        <f t="shared" si="6"/>
        <v>13700</v>
      </c>
      <c r="L112" s="58">
        <f>CNI!P22</f>
        <v>0</v>
      </c>
      <c r="M112" s="58">
        <f>CNI!Q22</f>
        <v>0</v>
      </c>
      <c r="N112" s="58">
        <f>CNI!R22</f>
        <v>0</v>
      </c>
      <c r="O112" s="58">
        <f>CNI!S22</f>
        <v>0</v>
      </c>
      <c r="P112" s="58">
        <f>CNI!T22</f>
        <v>0</v>
      </c>
      <c r="Q112" s="58">
        <f>CNI!U22</f>
        <v>0</v>
      </c>
      <c r="R112" s="58">
        <f>CNI!V22</f>
        <v>0</v>
      </c>
      <c r="S112" s="58">
        <f>CNI!W22</f>
        <v>0</v>
      </c>
      <c r="T112" s="58">
        <f>CNI!X22</f>
        <v>6850</v>
      </c>
      <c r="U112" s="58">
        <f>CNI!Y22</f>
        <v>0</v>
      </c>
      <c r="V112" s="58">
        <f>CNI!Z22</f>
        <v>0</v>
      </c>
      <c r="W112" s="58">
        <f>CNI!AA22</f>
        <v>0</v>
      </c>
      <c r="X112" s="58">
        <f>CNI!AB22</f>
        <v>0</v>
      </c>
      <c r="Y112" s="58">
        <f>CNI!AC22</f>
        <v>0</v>
      </c>
      <c r="Z112" s="58">
        <f>CNI!AD22</f>
        <v>0</v>
      </c>
      <c r="AA112" s="58">
        <f>CNI!AE22</f>
        <v>0</v>
      </c>
      <c r="AB112" s="58">
        <f>CNI!AF22</f>
        <v>0</v>
      </c>
      <c r="AC112" s="58">
        <f>CNI!AG22</f>
        <v>6850</v>
      </c>
      <c r="AD112" s="58">
        <f>CNI!AH22</f>
        <v>0</v>
      </c>
      <c r="AE112" s="58">
        <f>CNI!AI22</f>
        <v>0</v>
      </c>
      <c r="AF112" s="26">
        <f t="shared" si="7"/>
        <v>0</v>
      </c>
      <c r="AG112" s="7"/>
      <c r="AH112" s="7"/>
      <c r="AI112" s="7"/>
      <c r="AJ112" s="7"/>
      <c r="AK112" s="7"/>
      <c r="AL112" s="7"/>
      <c r="AM112" s="7"/>
      <c r="AN112" s="7"/>
      <c r="AO112" s="7"/>
    </row>
    <row r="113" spans="1:41" ht="18.399999999999999" thickBot="1">
      <c r="A113" s="705" t="str">
        <f>CNI!$A$25</f>
        <v>Striping</v>
      </c>
      <c r="B113" s="706"/>
      <c r="C113" s="730">
        <f>CNI!B26</f>
        <v>20</v>
      </c>
      <c r="D113" s="730"/>
      <c r="E113" s="321">
        <f>CNI!B28</f>
        <v>0</v>
      </c>
      <c r="F113" s="317" t="str">
        <f>CNI!H32</f>
        <v>per linear ft.</v>
      </c>
      <c r="G113" s="318">
        <f>CNI!G32</f>
        <v>600</v>
      </c>
      <c r="H113" s="503">
        <f>IF(CNI!O32=0,0,CNI!G32)</f>
        <v>600</v>
      </c>
      <c r="I113" s="322">
        <f>CNI!I32</f>
        <v>25</v>
      </c>
      <c r="J113" s="147">
        <f>ROUNDUP(+H113*I113,-2)</f>
        <v>15000</v>
      </c>
      <c r="K113" s="320">
        <f t="shared" si="6"/>
        <v>15000</v>
      </c>
      <c r="L113" s="58">
        <f>CNI!P32</f>
        <v>0</v>
      </c>
      <c r="M113" s="58">
        <f>CNI!Q32</f>
        <v>0</v>
      </c>
      <c r="N113" s="58">
        <f>CNI!R32</f>
        <v>0</v>
      </c>
      <c r="O113" s="58">
        <f>CNI!S32</f>
        <v>0</v>
      </c>
      <c r="P113" s="58">
        <f>CNI!T32</f>
        <v>0</v>
      </c>
      <c r="Q113" s="58">
        <f>CNI!U32</f>
        <v>0</v>
      </c>
      <c r="R113" s="58">
        <f>CNI!V32</f>
        <v>0</v>
      </c>
      <c r="S113" s="58">
        <f>CNI!W32</f>
        <v>0</v>
      </c>
      <c r="T113" s="58">
        <f>CNI!X32</f>
        <v>0</v>
      </c>
      <c r="U113" s="58">
        <f>CNI!Y32</f>
        <v>0</v>
      </c>
      <c r="V113" s="58">
        <f>CNI!Z32</f>
        <v>0</v>
      </c>
      <c r="W113" s="58">
        <f>CNI!AA32</f>
        <v>0</v>
      </c>
      <c r="X113" s="58">
        <f>CNI!AB32</f>
        <v>0</v>
      </c>
      <c r="Y113" s="58">
        <f>CNI!AC32</f>
        <v>0</v>
      </c>
      <c r="Z113" s="58">
        <f>CNI!AD32</f>
        <v>0</v>
      </c>
      <c r="AA113" s="58">
        <f>CNI!AE32</f>
        <v>0</v>
      </c>
      <c r="AB113" s="58">
        <f>CNI!AF32</f>
        <v>0</v>
      </c>
      <c r="AC113" s="58">
        <f>CNI!AG32</f>
        <v>0</v>
      </c>
      <c r="AD113" s="58">
        <f>CNI!AH32</f>
        <v>0</v>
      </c>
      <c r="AE113" s="58">
        <f>CNI!AI32</f>
        <v>15000</v>
      </c>
      <c r="AF113" s="26">
        <f t="shared" si="7"/>
        <v>0</v>
      </c>
      <c r="AG113" s="7"/>
      <c r="AH113" s="7"/>
      <c r="AI113" s="7"/>
      <c r="AJ113" s="7"/>
      <c r="AK113" s="7"/>
      <c r="AL113" s="7"/>
      <c r="AM113" s="7"/>
      <c r="AN113" s="7"/>
      <c r="AO113" s="7"/>
    </row>
    <row r="114" spans="1:41" ht="18.399999999999999" thickBot="1">
      <c r="A114" s="705" t="str">
        <f>CNI!$A$35</f>
        <v>Curb and Gutter</v>
      </c>
      <c r="B114" s="706"/>
      <c r="C114" s="730">
        <f>CNI!B36</f>
        <v>19</v>
      </c>
      <c r="D114" s="730"/>
      <c r="E114" s="321">
        <f>CNI!B38</f>
        <v>0</v>
      </c>
      <c r="F114" s="317" t="str">
        <f>CNI!H42</f>
        <v>per linear ft.</v>
      </c>
      <c r="G114" s="318">
        <f>CNI!G42</f>
        <v>800</v>
      </c>
      <c r="H114" s="503">
        <f>IF(CNI!O42=0,0,CNI!G42)</f>
        <v>800</v>
      </c>
      <c r="I114" s="322">
        <f>CNI!I42</f>
        <v>26</v>
      </c>
      <c r="J114" s="147">
        <f>ROUNDUP(+H114*I114,-2)</f>
        <v>20800</v>
      </c>
      <c r="K114" s="320">
        <f t="shared" si="6"/>
        <v>20800</v>
      </c>
      <c r="L114" s="58">
        <f>CNI!P42</f>
        <v>0</v>
      </c>
      <c r="M114" s="58">
        <f>CNI!Q42</f>
        <v>0</v>
      </c>
      <c r="N114" s="58">
        <f>CNI!R42</f>
        <v>0</v>
      </c>
      <c r="O114" s="58">
        <f>CNI!S42</f>
        <v>0</v>
      </c>
      <c r="P114" s="58">
        <f>CNI!T42</f>
        <v>0</v>
      </c>
      <c r="Q114" s="58">
        <f>CNI!U42</f>
        <v>0</v>
      </c>
      <c r="R114" s="58">
        <f>CNI!V42</f>
        <v>0</v>
      </c>
      <c r="S114" s="58">
        <f>CNI!W42</f>
        <v>0</v>
      </c>
      <c r="T114" s="58">
        <f>CNI!X42</f>
        <v>0</v>
      </c>
      <c r="U114" s="58">
        <f>CNI!Y42</f>
        <v>0</v>
      </c>
      <c r="V114" s="58">
        <f>CNI!Z42</f>
        <v>0</v>
      </c>
      <c r="W114" s="58">
        <f>CNI!AA42</f>
        <v>0</v>
      </c>
      <c r="X114" s="58">
        <f>CNI!AB42</f>
        <v>0</v>
      </c>
      <c r="Y114" s="58">
        <f>CNI!AC42</f>
        <v>0</v>
      </c>
      <c r="Z114" s="58">
        <f>CNI!AD42</f>
        <v>0</v>
      </c>
      <c r="AA114" s="58">
        <f>CNI!AE42</f>
        <v>0</v>
      </c>
      <c r="AB114" s="58">
        <f>CNI!AF42</f>
        <v>0</v>
      </c>
      <c r="AC114" s="58">
        <f>CNI!AG42</f>
        <v>0</v>
      </c>
      <c r="AD114" s="58">
        <f>CNI!AH42</f>
        <v>20800</v>
      </c>
      <c r="AE114" s="58">
        <f>CNI!AI42</f>
        <v>0</v>
      </c>
      <c r="AF114" s="26">
        <f t="shared" si="7"/>
        <v>0</v>
      </c>
      <c r="AG114" s="7"/>
      <c r="AH114" s="7"/>
      <c r="AI114" s="7"/>
      <c r="AJ114" s="7"/>
      <c r="AK114" s="7"/>
      <c r="AL114" s="7"/>
      <c r="AM114" s="7"/>
      <c r="AN114" s="7"/>
      <c r="AO114" s="7"/>
    </row>
    <row r="115" spans="1:41" ht="18.399999999999999" thickBot="1">
      <c r="A115" s="705" t="str">
        <f>CNI!$A$45</f>
        <v>Pedestrian Paving</v>
      </c>
      <c r="B115" s="706"/>
      <c r="C115" s="730">
        <f>CNI!B46</f>
        <v>20</v>
      </c>
      <c r="D115" s="730"/>
      <c r="E115" s="321">
        <f>CNI!B48</f>
        <v>1</v>
      </c>
      <c r="F115" s="317" t="str">
        <f>CNI!H52</f>
        <v>per linear ft.</v>
      </c>
      <c r="G115" s="318">
        <f>CNI!G52</f>
        <v>19</v>
      </c>
      <c r="H115" s="503">
        <f>IF(CNI!O52=0,0,CNI!G52)</f>
        <v>0</v>
      </c>
      <c r="I115" s="322">
        <f>CNI!I52</f>
        <v>764</v>
      </c>
      <c r="J115" s="147">
        <f t="shared" ref="J115:J137" si="8">ROUNDUP(+H115*I115,-2)</f>
        <v>0</v>
      </c>
      <c r="K115" s="320">
        <f t="shared" si="6"/>
        <v>14516</v>
      </c>
      <c r="L115" s="58">
        <f>CNI!P52</f>
        <v>14516</v>
      </c>
      <c r="M115" s="58">
        <f>CNI!Q52</f>
        <v>0</v>
      </c>
      <c r="N115" s="58">
        <f>CNI!R52</f>
        <v>0</v>
      </c>
      <c r="O115" s="58">
        <f>CNI!S52</f>
        <v>0</v>
      </c>
      <c r="P115" s="58">
        <f>CNI!T52</f>
        <v>0</v>
      </c>
      <c r="Q115" s="58">
        <f>CNI!U52</f>
        <v>0</v>
      </c>
      <c r="R115" s="58">
        <f>CNI!V52</f>
        <v>0</v>
      </c>
      <c r="S115" s="58">
        <f>CNI!W52</f>
        <v>0</v>
      </c>
      <c r="T115" s="58">
        <f>CNI!X52</f>
        <v>0</v>
      </c>
      <c r="U115" s="58">
        <f>CNI!Y52</f>
        <v>0</v>
      </c>
      <c r="V115" s="58">
        <f>CNI!Z52</f>
        <v>0</v>
      </c>
      <c r="W115" s="58">
        <f>CNI!AA52</f>
        <v>0</v>
      </c>
      <c r="X115" s="58">
        <f>CNI!AB52</f>
        <v>0</v>
      </c>
      <c r="Y115" s="58">
        <f>CNI!AC52</f>
        <v>0</v>
      </c>
      <c r="Z115" s="58">
        <f>CNI!AD52</f>
        <v>0</v>
      </c>
      <c r="AA115" s="58">
        <f>CNI!AE52</f>
        <v>0</v>
      </c>
      <c r="AB115" s="58">
        <f>CNI!AF52</f>
        <v>0</v>
      </c>
      <c r="AC115" s="58">
        <f>CNI!AG52</f>
        <v>0</v>
      </c>
      <c r="AD115" s="58">
        <f>CNI!AH52</f>
        <v>0</v>
      </c>
      <c r="AE115" s="58">
        <f>CNI!AI52</f>
        <v>0</v>
      </c>
      <c r="AF115" s="26">
        <f t="shared" si="7"/>
        <v>0</v>
      </c>
      <c r="AG115" s="7"/>
      <c r="AH115" s="7"/>
      <c r="AI115" s="7"/>
      <c r="AJ115" s="7"/>
      <c r="AK115" s="7"/>
      <c r="AL115" s="7"/>
      <c r="AM115" s="7"/>
      <c r="AN115" s="7"/>
      <c r="AO115" s="7"/>
    </row>
    <row r="116" spans="1:41" ht="18.399999999999999" thickBot="1">
      <c r="A116" s="705" t="str">
        <f>CNI!$A$55</f>
        <v>Signage</v>
      </c>
      <c r="B116" s="706"/>
      <c r="C116" s="730">
        <f>CNI!B56</f>
        <v>18</v>
      </c>
      <c r="D116" s="730"/>
      <c r="E116" s="321">
        <f>CNI!B58</f>
        <v>0</v>
      </c>
      <c r="F116" s="317" t="str">
        <f>CNI!H62</f>
        <v>each</v>
      </c>
      <c r="G116" s="318">
        <f>CNI!G62</f>
        <v>100</v>
      </c>
      <c r="H116" s="503">
        <f>IF(CNI!O62=0,0,CNI!G62)</f>
        <v>100</v>
      </c>
      <c r="I116" s="322">
        <f>CNI!I62</f>
        <v>35</v>
      </c>
      <c r="J116" s="147">
        <f t="shared" si="8"/>
        <v>3500</v>
      </c>
      <c r="K116" s="320">
        <f t="shared" si="6"/>
        <v>3500</v>
      </c>
      <c r="L116" s="58">
        <f>CNI!P62</f>
        <v>0</v>
      </c>
      <c r="M116" s="58">
        <f>CNI!Q62</f>
        <v>0</v>
      </c>
      <c r="N116" s="58">
        <f>CNI!R62</f>
        <v>0</v>
      </c>
      <c r="O116" s="58">
        <f>CNI!S62</f>
        <v>0</v>
      </c>
      <c r="P116" s="58">
        <f>CNI!T62</f>
        <v>0</v>
      </c>
      <c r="Q116" s="58">
        <f>CNI!U62</f>
        <v>0</v>
      </c>
      <c r="R116" s="58">
        <f>CNI!V62</f>
        <v>0</v>
      </c>
      <c r="S116" s="58">
        <f>CNI!W62</f>
        <v>0</v>
      </c>
      <c r="T116" s="58">
        <f>CNI!X62</f>
        <v>0</v>
      </c>
      <c r="U116" s="58">
        <f>CNI!Y62</f>
        <v>0</v>
      </c>
      <c r="V116" s="58">
        <f>CNI!Z62</f>
        <v>0</v>
      </c>
      <c r="W116" s="58">
        <f>CNI!AA62</f>
        <v>0</v>
      </c>
      <c r="X116" s="58">
        <f>CNI!AB62</f>
        <v>0</v>
      </c>
      <c r="Y116" s="58">
        <f>CNI!AC62</f>
        <v>0</v>
      </c>
      <c r="Z116" s="58">
        <f>CNI!AD62</f>
        <v>0</v>
      </c>
      <c r="AA116" s="58">
        <f>CNI!AE62</f>
        <v>0</v>
      </c>
      <c r="AB116" s="58">
        <f>CNI!AF62</f>
        <v>0</v>
      </c>
      <c r="AC116" s="58">
        <f>CNI!AG62</f>
        <v>3500</v>
      </c>
      <c r="AD116" s="58">
        <f>CNI!AH62</f>
        <v>0</v>
      </c>
      <c r="AE116" s="58">
        <f>CNI!AI62</f>
        <v>0</v>
      </c>
      <c r="AF116" s="26">
        <f t="shared" si="7"/>
        <v>0</v>
      </c>
      <c r="AG116" s="7"/>
      <c r="AH116" s="7"/>
      <c r="AI116" s="7"/>
      <c r="AJ116" s="7"/>
      <c r="AK116" s="7"/>
      <c r="AL116" s="7"/>
      <c r="AM116" s="7"/>
      <c r="AN116" s="7"/>
      <c r="AO116" s="7"/>
    </row>
    <row r="117" spans="1:41" ht="18.399999999999999" thickBot="1">
      <c r="A117" s="705" t="str">
        <f>CNI!$A$65</f>
        <v>Water Lines/Mains</v>
      </c>
      <c r="B117" s="706"/>
      <c r="C117" s="730">
        <f>CNI!B66</f>
        <v>19</v>
      </c>
      <c r="D117" s="730"/>
      <c r="E117" s="321">
        <f>CNI!B68</f>
        <v>1</v>
      </c>
      <c r="F117" s="317" t="str">
        <f>CNI!H72</f>
        <v>per linear ft.</v>
      </c>
      <c r="G117" s="318">
        <f>CNI!G72</f>
        <v>3000</v>
      </c>
      <c r="H117" s="503">
        <f>IF(CNI!O72=0,0,CNI!G72)</f>
        <v>0</v>
      </c>
      <c r="I117" s="322">
        <f>CNI!I72</f>
        <v>12</v>
      </c>
      <c r="J117" s="147">
        <f t="shared" si="8"/>
        <v>0</v>
      </c>
      <c r="K117" s="320">
        <f t="shared" si="6"/>
        <v>72000</v>
      </c>
      <c r="L117" s="58">
        <f>CNI!P72</f>
        <v>36000</v>
      </c>
      <c r="M117" s="58">
        <f>CNI!Q72</f>
        <v>0</v>
      </c>
      <c r="N117" s="58">
        <f>CNI!R72</f>
        <v>0</v>
      </c>
      <c r="O117" s="58">
        <f>CNI!S72</f>
        <v>0</v>
      </c>
      <c r="P117" s="58">
        <f>CNI!T72</f>
        <v>0</v>
      </c>
      <c r="Q117" s="58">
        <f>CNI!U72</f>
        <v>0</v>
      </c>
      <c r="R117" s="58">
        <f>CNI!V72</f>
        <v>0</v>
      </c>
      <c r="S117" s="58">
        <f>CNI!W72</f>
        <v>0</v>
      </c>
      <c r="T117" s="58">
        <f>CNI!X72</f>
        <v>0</v>
      </c>
      <c r="U117" s="58">
        <f>CNI!Y72</f>
        <v>0</v>
      </c>
      <c r="V117" s="58">
        <f>CNI!Z72</f>
        <v>0</v>
      </c>
      <c r="W117" s="58">
        <f>CNI!AA72</f>
        <v>0</v>
      </c>
      <c r="X117" s="58">
        <f>CNI!AB72</f>
        <v>0</v>
      </c>
      <c r="Y117" s="58">
        <f>CNI!AC72</f>
        <v>0</v>
      </c>
      <c r="Z117" s="58">
        <f>CNI!AD72</f>
        <v>0</v>
      </c>
      <c r="AA117" s="58">
        <f>CNI!AE72</f>
        <v>0</v>
      </c>
      <c r="AB117" s="58">
        <f>CNI!AF72</f>
        <v>0</v>
      </c>
      <c r="AC117" s="58">
        <f>CNI!AG72</f>
        <v>0</v>
      </c>
      <c r="AD117" s="58">
        <f>CNI!AH72</f>
        <v>0</v>
      </c>
      <c r="AE117" s="58">
        <f>CNI!AI72</f>
        <v>36000</v>
      </c>
      <c r="AF117" s="26">
        <f t="shared" si="7"/>
        <v>0</v>
      </c>
      <c r="AG117" s="7"/>
      <c r="AH117" s="7"/>
      <c r="AI117" s="7"/>
      <c r="AJ117" s="7"/>
      <c r="AK117" s="7"/>
      <c r="AL117" s="7"/>
      <c r="AM117" s="7"/>
      <c r="AN117" s="7"/>
      <c r="AO117" s="7"/>
    </row>
    <row r="118" spans="1:41" ht="18.399999999999999" thickBot="1">
      <c r="A118" s="705" t="str">
        <f>CNI!$A$75</f>
        <v>Sewer Lines/Mains</v>
      </c>
      <c r="B118" s="706"/>
      <c r="C118" s="730">
        <f>CNI!B76</f>
        <v>20</v>
      </c>
      <c r="D118" s="730"/>
      <c r="E118" s="321">
        <f>CNI!B78</f>
        <v>2</v>
      </c>
      <c r="F118" s="317" t="str">
        <f>CNI!H82</f>
        <v>per 10000 SF</v>
      </c>
      <c r="G118" s="318">
        <f>CNI!G82</f>
        <v>4000</v>
      </c>
      <c r="H118" s="503">
        <f>IF(CNI!O82=0,0,CNI!G82)</f>
        <v>0</v>
      </c>
      <c r="I118" s="322">
        <f>CNI!I82</f>
        <v>8</v>
      </c>
      <c r="J118" s="147">
        <f t="shared" si="8"/>
        <v>0</v>
      </c>
      <c r="K118" s="320">
        <f t="shared" si="6"/>
        <v>32000</v>
      </c>
      <c r="L118" s="58">
        <f>CNI!P82</f>
        <v>0</v>
      </c>
      <c r="M118" s="58">
        <f>CNI!Q82</f>
        <v>32000</v>
      </c>
      <c r="N118" s="58">
        <f>CNI!R82</f>
        <v>0</v>
      </c>
      <c r="O118" s="58">
        <f>CNI!S82</f>
        <v>0</v>
      </c>
      <c r="P118" s="58">
        <f>CNI!T82</f>
        <v>0</v>
      </c>
      <c r="Q118" s="58">
        <f>CNI!U82</f>
        <v>0</v>
      </c>
      <c r="R118" s="58">
        <f>CNI!V82</f>
        <v>0</v>
      </c>
      <c r="S118" s="58">
        <f>CNI!W82</f>
        <v>0</v>
      </c>
      <c r="T118" s="58">
        <f>CNI!X82</f>
        <v>0</v>
      </c>
      <c r="U118" s="58">
        <f>CNI!Y82</f>
        <v>0</v>
      </c>
      <c r="V118" s="58">
        <f>CNI!Z82</f>
        <v>0</v>
      </c>
      <c r="W118" s="58">
        <f>CNI!AA82</f>
        <v>0</v>
      </c>
      <c r="X118" s="58">
        <f>CNI!AB82</f>
        <v>0</v>
      </c>
      <c r="Y118" s="58">
        <f>CNI!AC82</f>
        <v>0</v>
      </c>
      <c r="Z118" s="58">
        <f>CNI!AD82</f>
        <v>0</v>
      </c>
      <c r="AA118" s="58">
        <f>CNI!AE82</f>
        <v>0</v>
      </c>
      <c r="AB118" s="58">
        <f>CNI!AF82</f>
        <v>0</v>
      </c>
      <c r="AC118" s="58">
        <f>CNI!AG82</f>
        <v>0</v>
      </c>
      <c r="AD118" s="58">
        <f>CNI!AH82</f>
        <v>0</v>
      </c>
      <c r="AE118" s="58">
        <f>CNI!AI82</f>
        <v>0</v>
      </c>
      <c r="AF118" s="26">
        <f t="shared" si="7"/>
        <v>0</v>
      </c>
      <c r="AG118" s="7"/>
      <c r="AH118" s="7"/>
      <c r="AI118" s="7"/>
      <c r="AJ118" s="7"/>
      <c r="AK118" s="7"/>
      <c r="AL118" s="7"/>
      <c r="AM118" s="7"/>
      <c r="AN118" s="7"/>
      <c r="AO118" s="7"/>
    </row>
    <row r="119" spans="1:41" ht="18.399999999999999" thickBot="1">
      <c r="A119" s="705" t="str">
        <f>CNI!$A$85</f>
        <v>Irrigation</v>
      </c>
      <c r="B119" s="706"/>
      <c r="C119" s="730">
        <f>CNI!B86</f>
        <v>17</v>
      </c>
      <c r="D119" s="730"/>
      <c r="E119" s="321">
        <f>CNI!B92</f>
        <v>0</v>
      </c>
      <c r="F119" s="317" t="str">
        <f>CNI!H98</f>
        <v>LUMP SUM</v>
      </c>
      <c r="G119" s="318">
        <f>CNI!G98</f>
        <v>3</v>
      </c>
      <c r="H119" s="503">
        <f>IF(CNI!O98=0,0,CNI!G98)</f>
        <v>3</v>
      </c>
      <c r="I119" s="322">
        <f>CNI!I98</f>
        <v>15000</v>
      </c>
      <c r="J119" s="147">
        <f>ROUNDUP(+H119*I119,-2)</f>
        <v>45000</v>
      </c>
      <c r="K119" s="320">
        <f t="shared" si="6"/>
        <v>45000</v>
      </c>
      <c r="L119" s="58">
        <f>CNI!P98</f>
        <v>0</v>
      </c>
      <c r="M119" s="58">
        <f>CNI!Q98</f>
        <v>0</v>
      </c>
      <c r="N119" s="58">
        <f>CNI!R98</f>
        <v>0</v>
      </c>
      <c r="O119" s="58">
        <f>CNI!S98</f>
        <v>0</v>
      </c>
      <c r="P119" s="58">
        <f>CNI!T98</f>
        <v>0</v>
      </c>
      <c r="Q119" s="58">
        <f>CNI!U98</f>
        <v>0</v>
      </c>
      <c r="R119" s="58">
        <f>CNI!V98</f>
        <v>0</v>
      </c>
      <c r="S119" s="58">
        <f>CNI!W98</f>
        <v>0</v>
      </c>
      <c r="T119" s="58">
        <f>CNI!X98</f>
        <v>0</v>
      </c>
      <c r="U119" s="58">
        <f>CNI!Y98</f>
        <v>0</v>
      </c>
      <c r="V119" s="58">
        <f>CNI!Z98</f>
        <v>0</v>
      </c>
      <c r="W119" s="58">
        <f>CNI!AA98</f>
        <v>0</v>
      </c>
      <c r="X119" s="58">
        <f>CNI!AB98</f>
        <v>0</v>
      </c>
      <c r="Y119" s="58">
        <f>CNI!AC98</f>
        <v>0</v>
      </c>
      <c r="Z119" s="58">
        <f>CNI!AD98</f>
        <v>0</v>
      </c>
      <c r="AA119" s="58">
        <f>CNI!AE98</f>
        <v>0</v>
      </c>
      <c r="AB119" s="58">
        <f>CNI!AF98</f>
        <v>45000</v>
      </c>
      <c r="AC119" s="58">
        <f>CNI!AG98</f>
        <v>0</v>
      </c>
      <c r="AD119" s="58">
        <f>CNI!AH98</f>
        <v>0</v>
      </c>
      <c r="AE119" s="58">
        <f>CNI!AI98</f>
        <v>0</v>
      </c>
      <c r="AF119" s="26">
        <f t="shared" si="7"/>
        <v>0</v>
      </c>
      <c r="AG119" s="7"/>
      <c r="AH119" s="7"/>
      <c r="AI119" s="7"/>
      <c r="AJ119" s="7"/>
      <c r="AK119" s="7"/>
      <c r="AL119" s="7"/>
      <c r="AM119" s="7"/>
      <c r="AN119" s="7"/>
      <c r="AO119" s="7"/>
    </row>
    <row r="120" spans="1:41" ht="18.399999999999999" thickBot="1">
      <c r="A120" s="705" t="str">
        <f>CNI!$A$101</f>
        <v>Lighting</v>
      </c>
      <c r="B120" s="706"/>
      <c r="C120" s="730">
        <f>CNI!B102</f>
        <v>15</v>
      </c>
      <c r="D120" s="730"/>
      <c r="E120" s="321">
        <f>CNI!B108</f>
        <v>0</v>
      </c>
      <c r="F120" s="317" t="str">
        <f>CNI!H114</f>
        <v>each</v>
      </c>
      <c r="G120" s="318">
        <f>CNI!G114</f>
        <v>3000</v>
      </c>
      <c r="H120" s="503">
        <f>IF(CNI!O114=0,0,CNI!G114)</f>
        <v>3000</v>
      </c>
      <c r="I120" s="322">
        <f>CNI!I114</f>
        <v>20</v>
      </c>
      <c r="J120" s="147">
        <f t="shared" si="8"/>
        <v>60000</v>
      </c>
      <c r="K120" s="320">
        <f t="shared" si="6"/>
        <v>60000</v>
      </c>
      <c r="L120" s="58">
        <f>CNI!P114</f>
        <v>0</v>
      </c>
      <c r="M120" s="58">
        <f>CNI!Q114</f>
        <v>0</v>
      </c>
      <c r="N120" s="58">
        <f>CNI!R114</f>
        <v>0</v>
      </c>
      <c r="O120" s="58">
        <f>CNI!S114</f>
        <v>0</v>
      </c>
      <c r="P120" s="58">
        <f>CNI!T114</f>
        <v>0</v>
      </c>
      <c r="Q120" s="58">
        <f>CNI!U114</f>
        <v>0</v>
      </c>
      <c r="R120" s="58">
        <f>CNI!V114</f>
        <v>0</v>
      </c>
      <c r="S120" s="58">
        <f>CNI!W114</f>
        <v>0</v>
      </c>
      <c r="T120" s="58">
        <f>CNI!X114</f>
        <v>0</v>
      </c>
      <c r="U120" s="58">
        <f>CNI!Y114</f>
        <v>0</v>
      </c>
      <c r="V120" s="58">
        <f>CNI!Z114</f>
        <v>0</v>
      </c>
      <c r="W120" s="58">
        <f>CNI!AA114</f>
        <v>0</v>
      </c>
      <c r="X120" s="58">
        <f>CNI!AB114</f>
        <v>0</v>
      </c>
      <c r="Y120" s="58">
        <f>CNI!AC114</f>
        <v>0</v>
      </c>
      <c r="Z120" s="58">
        <f>CNI!AD114</f>
        <v>60000</v>
      </c>
      <c r="AA120" s="58">
        <f>CNI!AE114</f>
        <v>0</v>
      </c>
      <c r="AB120" s="58">
        <f>CNI!AF114</f>
        <v>0</v>
      </c>
      <c r="AC120" s="58">
        <f>CNI!AG114</f>
        <v>0</v>
      </c>
      <c r="AD120" s="58">
        <f>CNI!AH114</f>
        <v>0</v>
      </c>
      <c r="AE120" s="58">
        <f>CNI!AI114</f>
        <v>0</v>
      </c>
      <c r="AF120" s="26">
        <f t="shared" si="7"/>
        <v>0</v>
      </c>
      <c r="AG120" s="7"/>
      <c r="AH120" s="7"/>
      <c r="AI120" s="7"/>
      <c r="AJ120" s="7"/>
      <c r="AK120" s="7"/>
      <c r="AL120" s="7"/>
      <c r="AM120" s="7"/>
      <c r="AN120" s="7"/>
      <c r="AO120" s="7"/>
    </row>
    <row r="121" spans="1:41" ht="18.399999999999999" thickBot="1">
      <c r="A121" s="705" t="str">
        <f>CNI!$A$117</f>
        <v>Storm Drainage</v>
      </c>
      <c r="B121" s="706"/>
      <c r="C121" s="730">
        <f>CNI!B118</f>
        <v>19</v>
      </c>
      <c r="D121" s="730"/>
      <c r="E121" s="321">
        <f>CNI!B120</f>
        <v>2</v>
      </c>
      <c r="F121" s="317" t="str">
        <f>CNI!H124</f>
        <v>per linear ft.</v>
      </c>
      <c r="G121" s="318">
        <f>CNI!G124</f>
        <v>300</v>
      </c>
      <c r="H121" s="503">
        <f>IF(CNI!O124=0,0,CNI!G124)</f>
        <v>0</v>
      </c>
      <c r="I121" s="322">
        <f>CNI!I124</f>
        <v>300</v>
      </c>
      <c r="J121" s="147">
        <f t="shared" si="8"/>
        <v>0</v>
      </c>
      <c r="K121" s="320">
        <f t="shared" si="6"/>
        <v>90000</v>
      </c>
      <c r="L121" s="58">
        <f>CNI!P124</f>
        <v>0</v>
      </c>
      <c r="M121" s="58">
        <f>CNI!Q124</f>
        <v>90000</v>
      </c>
      <c r="N121" s="58">
        <f>CNI!R124</f>
        <v>0</v>
      </c>
      <c r="O121" s="58">
        <f>CNI!S124</f>
        <v>0</v>
      </c>
      <c r="P121" s="58">
        <f>CNI!T124</f>
        <v>0</v>
      </c>
      <c r="Q121" s="58">
        <f>CNI!U124</f>
        <v>0</v>
      </c>
      <c r="R121" s="58">
        <f>CNI!V124</f>
        <v>0</v>
      </c>
      <c r="S121" s="58">
        <f>CNI!W124</f>
        <v>0</v>
      </c>
      <c r="T121" s="58">
        <f>CNI!X124</f>
        <v>0</v>
      </c>
      <c r="U121" s="58">
        <f>CNI!Y124</f>
        <v>0</v>
      </c>
      <c r="V121" s="58">
        <f>CNI!Z124</f>
        <v>0</v>
      </c>
      <c r="W121" s="58">
        <f>CNI!AA124</f>
        <v>0</v>
      </c>
      <c r="X121" s="58">
        <f>CNI!AB124</f>
        <v>0</v>
      </c>
      <c r="Y121" s="58">
        <f>CNI!AC124</f>
        <v>0</v>
      </c>
      <c r="Z121" s="58">
        <f>CNI!AD124</f>
        <v>0</v>
      </c>
      <c r="AA121" s="58">
        <f>CNI!AE124</f>
        <v>0</v>
      </c>
      <c r="AB121" s="58">
        <f>CNI!AF124</f>
        <v>0</v>
      </c>
      <c r="AC121" s="58">
        <f>CNI!AG124</f>
        <v>0</v>
      </c>
      <c r="AD121" s="58">
        <f>CNI!AH124</f>
        <v>0</v>
      </c>
      <c r="AE121" s="58">
        <f>CNI!AI124</f>
        <v>0</v>
      </c>
      <c r="AF121" s="26">
        <f t="shared" si="7"/>
        <v>0</v>
      </c>
      <c r="AG121" s="7"/>
      <c r="AH121" s="7"/>
      <c r="AI121" s="7"/>
      <c r="AJ121" s="7"/>
      <c r="AK121" s="7"/>
      <c r="AL121" s="7"/>
      <c r="AM121" s="7"/>
      <c r="AN121" s="7"/>
      <c r="AO121" s="7"/>
    </row>
    <row r="122" spans="1:41" ht="18.399999999999999" thickBot="1">
      <c r="A122" s="705" t="str">
        <f>CNI!$A$127</f>
        <v>Landscaping</v>
      </c>
      <c r="B122" s="706"/>
      <c r="C122" s="730">
        <f>CNI!B128</f>
        <v>20</v>
      </c>
      <c r="D122" s="730"/>
      <c r="E122" s="321">
        <f>CNI!B130</f>
        <v>3</v>
      </c>
      <c r="F122" s="317" t="str">
        <f>CNI!H134</f>
        <v>LUMP SUM</v>
      </c>
      <c r="G122" s="318">
        <f>CNI!G134</f>
        <v>1</v>
      </c>
      <c r="H122" s="503">
        <f>IF(CNI!O134=0,0,CNI!G134)</f>
        <v>0</v>
      </c>
      <c r="I122" s="322">
        <f>CNI!I134</f>
        <v>35000</v>
      </c>
      <c r="J122" s="147">
        <f t="shared" si="8"/>
        <v>0</v>
      </c>
      <c r="K122" s="320">
        <f t="shared" si="6"/>
        <v>35000</v>
      </c>
      <c r="L122" s="58">
        <f>CNI!P134</f>
        <v>0</v>
      </c>
      <c r="M122" s="58">
        <f>CNI!Q134</f>
        <v>0</v>
      </c>
      <c r="N122" s="58">
        <f>CNI!R134</f>
        <v>35000</v>
      </c>
      <c r="O122" s="58">
        <f>CNI!S134</f>
        <v>0</v>
      </c>
      <c r="P122" s="58">
        <f>CNI!T134</f>
        <v>0</v>
      </c>
      <c r="Q122" s="58">
        <f>CNI!U134</f>
        <v>0</v>
      </c>
      <c r="R122" s="58">
        <f>CNI!V134</f>
        <v>0</v>
      </c>
      <c r="S122" s="58">
        <f>CNI!W134</f>
        <v>0</v>
      </c>
      <c r="T122" s="58">
        <f>CNI!X134</f>
        <v>0</v>
      </c>
      <c r="U122" s="58">
        <f>CNI!Y134</f>
        <v>0</v>
      </c>
      <c r="V122" s="58">
        <f>CNI!Z134</f>
        <v>0</v>
      </c>
      <c r="W122" s="58">
        <f>CNI!AA134</f>
        <v>0</v>
      </c>
      <c r="X122" s="58">
        <f>CNI!AB134</f>
        <v>0</v>
      </c>
      <c r="Y122" s="58">
        <f>CNI!AC134</f>
        <v>0</v>
      </c>
      <c r="Z122" s="58">
        <f>CNI!AD134</f>
        <v>0</v>
      </c>
      <c r="AA122" s="58">
        <f>CNI!AE134</f>
        <v>0</v>
      </c>
      <c r="AB122" s="58">
        <f>CNI!AF134</f>
        <v>0</v>
      </c>
      <c r="AC122" s="58">
        <f>CNI!AG134</f>
        <v>0</v>
      </c>
      <c r="AD122" s="58">
        <f>CNI!AH134</f>
        <v>0</v>
      </c>
      <c r="AE122" s="58">
        <f>CNI!AI134</f>
        <v>0</v>
      </c>
      <c r="AF122" s="26">
        <f t="shared" si="7"/>
        <v>0</v>
      </c>
      <c r="AG122" s="7"/>
      <c r="AH122" s="7"/>
      <c r="AI122" s="7"/>
      <c r="AJ122" s="7"/>
      <c r="AK122" s="7"/>
      <c r="AL122" s="7"/>
      <c r="AM122" s="7"/>
      <c r="AN122" s="7"/>
      <c r="AO122" s="7"/>
    </row>
    <row r="123" spans="1:41" ht="18.399999999999999" thickBot="1">
      <c r="A123" s="705" t="str">
        <f>CNI!$A$137</f>
        <v>Fencing</v>
      </c>
      <c r="B123" s="706"/>
      <c r="C123" s="730">
        <f>CNI!B138</f>
        <v>16</v>
      </c>
      <c r="D123" s="730"/>
      <c r="E123" s="321">
        <f>CNI!B140</f>
        <v>0</v>
      </c>
      <c r="F123" s="317" t="str">
        <f>CNI!H144</f>
        <v>per linear ft.</v>
      </c>
      <c r="G123" s="318">
        <f>CNI!G144</f>
        <v>500</v>
      </c>
      <c r="H123" s="503">
        <f>IF(CNI!O144=0,0,CNI!G144)</f>
        <v>500</v>
      </c>
      <c r="I123" s="322">
        <f>CNI!I144</f>
        <v>8</v>
      </c>
      <c r="J123" s="147">
        <f t="shared" si="8"/>
        <v>4000</v>
      </c>
      <c r="K123" s="320">
        <f t="shared" si="6"/>
        <v>4000</v>
      </c>
      <c r="L123" s="58">
        <f>CNI!P144</f>
        <v>0</v>
      </c>
      <c r="M123" s="58">
        <f>CNI!Q144</f>
        <v>0</v>
      </c>
      <c r="N123" s="58">
        <f>CNI!R144</f>
        <v>0</v>
      </c>
      <c r="O123" s="58">
        <f>CNI!S144</f>
        <v>0</v>
      </c>
      <c r="P123" s="58">
        <f>CNI!T144</f>
        <v>0</v>
      </c>
      <c r="Q123" s="58">
        <f>CNI!U144</f>
        <v>0</v>
      </c>
      <c r="R123" s="58">
        <f>CNI!V144</f>
        <v>0</v>
      </c>
      <c r="S123" s="58">
        <f>CNI!W144</f>
        <v>0</v>
      </c>
      <c r="T123" s="58">
        <f>CNI!X144</f>
        <v>0</v>
      </c>
      <c r="U123" s="58">
        <f>CNI!Y144</f>
        <v>0</v>
      </c>
      <c r="V123" s="58">
        <f>CNI!Z144</f>
        <v>0</v>
      </c>
      <c r="W123" s="58">
        <f>CNI!AA144</f>
        <v>0</v>
      </c>
      <c r="X123" s="58">
        <f>CNI!AB144</f>
        <v>0</v>
      </c>
      <c r="Y123" s="58">
        <f>CNI!AC144</f>
        <v>0</v>
      </c>
      <c r="Z123" s="58">
        <f>CNI!AD144</f>
        <v>0</v>
      </c>
      <c r="AA123" s="58">
        <f>CNI!AE144</f>
        <v>4000</v>
      </c>
      <c r="AB123" s="58">
        <f>CNI!AF144</f>
        <v>0</v>
      </c>
      <c r="AC123" s="58">
        <f>CNI!AG144</f>
        <v>0</v>
      </c>
      <c r="AD123" s="58">
        <f>CNI!AH144</f>
        <v>0</v>
      </c>
      <c r="AE123" s="58">
        <f>CNI!AI144</f>
        <v>0</v>
      </c>
      <c r="AF123" s="26">
        <f t="shared" si="7"/>
        <v>0</v>
      </c>
      <c r="AG123" s="7"/>
      <c r="AH123" s="7"/>
      <c r="AI123" s="7"/>
      <c r="AJ123" s="7"/>
      <c r="AK123" s="7"/>
      <c r="AL123" s="7"/>
      <c r="AM123" s="7"/>
      <c r="AN123" s="7"/>
      <c r="AO123" s="7"/>
    </row>
    <row r="124" spans="1:41" ht="18.399999999999999" thickBot="1">
      <c r="A124" s="705" t="str">
        <f>CNI!$A$147</f>
        <v>Fence Painting</v>
      </c>
      <c r="B124" s="706"/>
      <c r="C124" s="730">
        <f>CNI!B148</f>
        <v>17</v>
      </c>
      <c r="D124" s="730"/>
      <c r="E124" s="321">
        <f>CNI!B150</f>
        <v>1</v>
      </c>
      <c r="F124" s="317" t="str">
        <f>CNI!H154</f>
        <v>per square ft.</v>
      </c>
      <c r="G124" s="318">
        <f>CNI!G154</f>
        <v>2000</v>
      </c>
      <c r="H124" s="503">
        <f>IF(CNI!O154=0,0,CNI!G154)</f>
        <v>0</v>
      </c>
      <c r="I124" s="322">
        <f>CNI!I154</f>
        <v>2</v>
      </c>
      <c r="J124" s="147">
        <f t="shared" si="8"/>
        <v>0</v>
      </c>
      <c r="K124" s="320">
        <f t="shared" si="6"/>
        <v>8000</v>
      </c>
      <c r="L124" s="58">
        <f>CNI!P154</f>
        <v>4000</v>
      </c>
      <c r="M124" s="58">
        <f>CNI!Q154</f>
        <v>0</v>
      </c>
      <c r="N124" s="58">
        <f>CNI!R154</f>
        <v>0</v>
      </c>
      <c r="O124" s="58">
        <f>CNI!S154</f>
        <v>0</v>
      </c>
      <c r="P124" s="58">
        <f>CNI!T154</f>
        <v>0</v>
      </c>
      <c r="Q124" s="58">
        <f>CNI!U154</f>
        <v>0</v>
      </c>
      <c r="R124" s="58">
        <f>CNI!V154</f>
        <v>0</v>
      </c>
      <c r="S124" s="58">
        <f>CNI!W154</f>
        <v>0</v>
      </c>
      <c r="T124" s="58">
        <f>CNI!X154</f>
        <v>0</v>
      </c>
      <c r="U124" s="58">
        <f>CNI!Y154</f>
        <v>0</v>
      </c>
      <c r="V124" s="58">
        <f>CNI!Z154</f>
        <v>0</v>
      </c>
      <c r="W124" s="58">
        <f>CNI!AA154</f>
        <v>0</v>
      </c>
      <c r="X124" s="58">
        <f>CNI!AB154</f>
        <v>0</v>
      </c>
      <c r="Y124" s="58">
        <f>CNI!AC154</f>
        <v>0</v>
      </c>
      <c r="Z124" s="58">
        <f>CNI!AD154</f>
        <v>0</v>
      </c>
      <c r="AA124" s="58">
        <f>CNI!AE154</f>
        <v>0</v>
      </c>
      <c r="AB124" s="58">
        <f>CNI!AF154</f>
        <v>0</v>
      </c>
      <c r="AC124" s="58">
        <f>CNI!AG154</f>
        <v>4000</v>
      </c>
      <c r="AD124" s="58">
        <f>CNI!AH154</f>
        <v>0</v>
      </c>
      <c r="AE124" s="58">
        <f>CNI!AI154</f>
        <v>0</v>
      </c>
      <c r="AF124" s="26">
        <f t="shared" si="7"/>
        <v>0</v>
      </c>
      <c r="AG124" s="7"/>
      <c r="AH124" s="7"/>
      <c r="AI124" s="7"/>
      <c r="AJ124" s="7"/>
      <c r="AK124" s="7"/>
      <c r="AL124" s="7"/>
      <c r="AM124" s="7"/>
      <c r="AN124" s="7"/>
      <c r="AO124" s="7"/>
    </row>
    <row r="125" spans="1:41" ht="18.399999999999999" thickBot="1">
      <c r="A125" s="705" t="str">
        <f>CNI!$A$157</f>
        <v>Dumpsters &amp; Enclosures</v>
      </c>
      <c r="B125" s="706"/>
      <c r="C125" s="730">
        <f>CNI!B158</f>
        <v>18</v>
      </c>
      <c r="D125" s="730"/>
      <c r="E125" s="321">
        <f>CNI!B160</f>
        <v>2</v>
      </c>
      <c r="F125" s="317" t="str">
        <f>CNI!H164</f>
        <v>LUMP SUM</v>
      </c>
      <c r="G125" s="318">
        <f>CNI!G164</f>
        <v>1</v>
      </c>
      <c r="H125" s="503">
        <f>IF(CNI!O164=0,0,CNI!G164)</f>
        <v>0</v>
      </c>
      <c r="I125" s="322">
        <f>CNI!I164</f>
        <v>5000</v>
      </c>
      <c r="J125" s="147">
        <f t="shared" si="8"/>
        <v>0</v>
      </c>
      <c r="K125" s="320">
        <f t="shared" si="6"/>
        <v>10000</v>
      </c>
      <c r="L125" s="58">
        <f>CNI!P164</f>
        <v>0</v>
      </c>
      <c r="M125" s="58">
        <f>CNI!Q164</f>
        <v>5000</v>
      </c>
      <c r="N125" s="58">
        <f>CNI!R164</f>
        <v>0</v>
      </c>
      <c r="O125" s="58">
        <f>CNI!S164</f>
        <v>0</v>
      </c>
      <c r="P125" s="58">
        <f>CNI!T164</f>
        <v>0</v>
      </c>
      <c r="Q125" s="58">
        <f>CNI!U164</f>
        <v>0</v>
      </c>
      <c r="R125" s="58">
        <f>CNI!V164</f>
        <v>0</v>
      </c>
      <c r="S125" s="58">
        <f>CNI!W164</f>
        <v>0</v>
      </c>
      <c r="T125" s="58">
        <f>CNI!X164</f>
        <v>0</v>
      </c>
      <c r="U125" s="58">
        <f>CNI!Y164</f>
        <v>0</v>
      </c>
      <c r="V125" s="58">
        <f>CNI!Z164</f>
        <v>0</v>
      </c>
      <c r="W125" s="58">
        <f>CNI!AA164</f>
        <v>0</v>
      </c>
      <c r="X125" s="58">
        <f>CNI!AB164</f>
        <v>0</v>
      </c>
      <c r="Y125" s="58">
        <f>CNI!AC164</f>
        <v>0</v>
      </c>
      <c r="Z125" s="58">
        <f>CNI!AD164</f>
        <v>0</v>
      </c>
      <c r="AA125" s="58">
        <f>CNI!AE164</f>
        <v>0</v>
      </c>
      <c r="AB125" s="58">
        <f>CNI!AF164</f>
        <v>0</v>
      </c>
      <c r="AC125" s="58">
        <f>CNI!AG164</f>
        <v>0</v>
      </c>
      <c r="AD125" s="58">
        <f>CNI!AH164</f>
        <v>0</v>
      </c>
      <c r="AE125" s="58">
        <f>CNI!AI164</f>
        <v>5000</v>
      </c>
      <c r="AF125" s="26">
        <f t="shared" si="7"/>
        <v>0</v>
      </c>
      <c r="AG125" s="7"/>
      <c r="AH125" s="7"/>
      <c r="AI125" s="7"/>
      <c r="AJ125" s="7"/>
      <c r="AK125" s="7"/>
      <c r="AL125" s="7"/>
      <c r="AM125" s="7"/>
      <c r="AN125" s="7"/>
      <c r="AO125" s="7"/>
    </row>
    <row r="126" spans="1:41" ht="18.399999999999999" thickBot="1">
      <c r="A126" s="705" t="str">
        <f>CNI!$A$167</f>
        <v>Electrical Distibution</v>
      </c>
      <c r="B126" s="706"/>
      <c r="C126" s="730">
        <f>CNI!B168</f>
        <v>19</v>
      </c>
      <c r="D126" s="730"/>
      <c r="E126" s="321">
        <f>CNI!B170</f>
        <v>3</v>
      </c>
      <c r="F126" s="317" t="str">
        <f>CNI!H174</f>
        <v>LUMP SUM</v>
      </c>
      <c r="G126" s="318">
        <f>CNI!G174</f>
        <v>1</v>
      </c>
      <c r="H126" s="503">
        <f>IF(CNI!O174=0,0,CNI!G174)</f>
        <v>0</v>
      </c>
      <c r="I126" s="322">
        <f>CNI!I174</f>
        <v>34000</v>
      </c>
      <c r="J126" s="147">
        <f t="shared" si="8"/>
        <v>0</v>
      </c>
      <c r="K126" s="320">
        <f t="shared" si="6"/>
        <v>34000</v>
      </c>
      <c r="L126" s="58">
        <f>CNI!P174</f>
        <v>0</v>
      </c>
      <c r="M126" s="58">
        <f>CNI!Q174</f>
        <v>0</v>
      </c>
      <c r="N126" s="58">
        <f>CNI!R174</f>
        <v>34000</v>
      </c>
      <c r="O126" s="58">
        <f>CNI!S174</f>
        <v>0</v>
      </c>
      <c r="P126" s="58">
        <f>CNI!T174</f>
        <v>0</v>
      </c>
      <c r="Q126" s="58">
        <f>CNI!U174</f>
        <v>0</v>
      </c>
      <c r="R126" s="58">
        <f>CNI!V174</f>
        <v>0</v>
      </c>
      <c r="S126" s="58">
        <f>CNI!W174</f>
        <v>0</v>
      </c>
      <c r="T126" s="58">
        <f>CNI!X174</f>
        <v>0</v>
      </c>
      <c r="U126" s="58">
        <f>CNI!Y174</f>
        <v>0</v>
      </c>
      <c r="V126" s="58">
        <f>CNI!Z174</f>
        <v>0</v>
      </c>
      <c r="W126" s="58">
        <f>CNI!AA174</f>
        <v>0</v>
      </c>
      <c r="X126" s="58">
        <f>CNI!AB174</f>
        <v>0</v>
      </c>
      <c r="Y126" s="58">
        <f>CNI!AC174</f>
        <v>0</v>
      </c>
      <c r="Z126" s="58">
        <f>CNI!AD174</f>
        <v>0</v>
      </c>
      <c r="AA126" s="58">
        <f>CNI!AE174</f>
        <v>0</v>
      </c>
      <c r="AB126" s="58">
        <f>CNI!AF174</f>
        <v>0</v>
      </c>
      <c r="AC126" s="58">
        <f>CNI!AG174</f>
        <v>0</v>
      </c>
      <c r="AD126" s="58">
        <f>CNI!AH174</f>
        <v>0</v>
      </c>
      <c r="AE126" s="58">
        <f>CNI!AI174</f>
        <v>0</v>
      </c>
      <c r="AF126" s="26">
        <f t="shared" si="7"/>
        <v>0</v>
      </c>
      <c r="AG126" s="7"/>
      <c r="AH126" s="7"/>
      <c r="AI126" s="7"/>
      <c r="AJ126" s="7"/>
      <c r="AK126" s="7"/>
      <c r="AL126" s="7"/>
      <c r="AM126" s="7"/>
      <c r="AN126" s="7"/>
      <c r="AO126" s="7"/>
    </row>
    <row r="127" spans="1:41" ht="18.399999999999999" thickBot="1">
      <c r="A127" s="705" t="str">
        <f>CNI!$A$177</f>
        <v>Playground Areas/Equipment</v>
      </c>
      <c r="B127" s="706"/>
      <c r="C127" s="730">
        <f>CNI!B178</f>
        <v>20</v>
      </c>
      <c r="D127" s="730"/>
      <c r="E127" s="321">
        <f>CNI!B180</f>
        <v>4</v>
      </c>
      <c r="F127" s="317" t="str">
        <f>CNI!H184</f>
        <v>LUMP SUM</v>
      </c>
      <c r="G127" s="318">
        <f>CNI!G184</f>
        <v>1</v>
      </c>
      <c r="H127" s="503">
        <f>IF(CNI!O184=0,0,CNI!G184)</f>
        <v>0</v>
      </c>
      <c r="I127" s="322">
        <f>CNI!I184</f>
        <v>5600</v>
      </c>
      <c r="J127" s="147">
        <f t="shared" si="8"/>
        <v>0</v>
      </c>
      <c r="K127" s="320">
        <f t="shared" si="6"/>
        <v>5600</v>
      </c>
      <c r="L127" s="58">
        <f>CNI!P184</f>
        <v>0</v>
      </c>
      <c r="M127" s="58">
        <f>CNI!Q184</f>
        <v>0</v>
      </c>
      <c r="N127" s="58">
        <f>CNI!R184</f>
        <v>0</v>
      </c>
      <c r="O127" s="58">
        <f>CNI!S184</f>
        <v>5600</v>
      </c>
      <c r="P127" s="58">
        <f>CNI!T184</f>
        <v>0</v>
      </c>
      <c r="Q127" s="58">
        <f>CNI!U184</f>
        <v>0</v>
      </c>
      <c r="R127" s="58">
        <f>CNI!V184</f>
        <v>0</v>
      </c>
      <c r="S127" s="58">
        <f>CNI!W184</f>
        <v>0</v>
      </c>
      <c r="T127" s="58">
        <f>CNI!X184</f>
        <v>0</v>
      </c>
      <c r="U127" s="58">
        <f>CNI!Y184</f>
        <v>0</v>
      </c>
      <c r="V127" s="58">
        <f>CNI!Z184</f>
        <v>0</v>
      </c>
      <c r="W127" s="58">
        <f>CNI!AA184</f>
        <v>0</v>
      </c>
      <c r="X127" s="58">
        <f>CNI!AB184</f>
        <v>0</v>
      </c>
      <c r="Y127" s="58">
        <f>CNI!AC184</f>
        <v>0</v>
      </c>
      <c r="Z127" s="58">
        <f>CNI!AD184</f>
        <v>0</v>
      </c>
      <c r="AA127" s="58">
        <f>CNI!AE184</f>
        <v>0</v>
      </c>
      <c r="AB127" s="58">
        <f>CNI!AF184</f>
        <v>0</v>
      </c>
      <c r="AC127" s="58">
        <f>CNI!AG184</f>
        <v>0</v>
      </c>
      <c r="AD127" s="58">
        <f>CNI!AH184</f>
        <v>0</v>
      </c>
      <c r="AE127" s="58">
        <f>CNI!AI184</f>
        <v>0</v>
      </c>
      <c r="AF127" s="26">
        <f t="shared" si="7"/>
        <v>0</v>
      </c>
      <c r="AG127" s="24"/>
      <c r="AH127" s="7"/>
      <c r="AI127" s="7"/>
      <c r="AJ127" s="7"/>
      <c r="AK127" s="7"/>
      <c r="AL127" s="7"/>
      <c r="AM127" s="7"/>
      <c r="AN127" s="7"/>
      <c r="AO127" s="7"/>
    </row>
    <row r="128" spans="1:41" ht="18.399999999999999" thickBot="1">
      <c r="A128" s="705" t="str">
        <f>CNI!$A$187</f>
        <v>Site-Other 1 (Specify)</v>
      </c>
      <c r="B128" s="706"/>
      <c r="C128" s="730">
        <f>CNI!B188</f>
        <v>15</v>
      </c>
      <c r="D128" s="730"/>
      <c r="E128" s="321">
        <f>CNI!B190</f>
        <v>0</v>
      </c>
      <c r="F128" s="317">
        <f>CNI!H194</f>
        <v>0</v>
      </c>
      <c r="G128" s="318">
        <f>CNI!G194</f>
        <v>0</v>
      </c>
      <c r="H128" s="503">
        <f>IF(CNI!O194=0,0,CNI!G194)</f>
        <v>0</v>
      </c>
      <c r="I128" s="322">
        <f>CNI!I194</f>
        <v>0</v>
      </c>
      <c r="J128" s="147">
        <f t="shared" si="8"/>
        <v>0</v>
      </c>
      <c r="K128" s="320">
        <f t="shared" si="6"/>
        <v>0</v>
      </c>
      <c r="L128" s="58">
        <f>CNI!P194</f>
        <v>0</v>
      </c>
      <c r="M128" s="58">
        <f>CNI!Q194</f>
        <v>0</v>
      </c>
      <c r="N128" s="58">
        <f>CNI!R194</f>
        <v>0</v>
      </c>
      <c r="O128" s="58">
        <f>CNI!S194</f>
        <v>0</v>
      </c>
      <c r="P128" s="58">
        <f>CNI!T194</f>
        <v>0</v>
      </c>
      <c r="Q128" s="58">
        <f>CNI!U194</f>
        <v>0</v>
      </c>
      <c r="R128" s="58">
        <f>CNI!V194</f>
        <v>0</v>
      </c>
      <c r="S128" s="58">
        <f>CNI!W194</f>
        <v>0</v>
      </c>
      <c r="T128" s="58">
        <f>CNI!X194</f>
        <v>0</v>
      </c>
      <c r="U128" s="58">
        <f>CNI!Y194</f>
        <v>0</v>
      </c>
      <c r="V128" s="58">
        <f>CNI!Z194</f>
        <v>0</v>
      </c>
      <c r="W128" s="58">
        <f>CNI!AA194</f>
        <v>0</v>
      </c>
      <c r="X128" s="58">
        <f>CNI!AB194</f>
        <v>0</v>
      </c>
      <c r="Y128" s="58">
        <f>CNI!AC194</f>
        <v>0</v>
      </c>
      <c r="Z128" s="58">
        <f>CNI!AD194</f>
        <v>0</v>
      </c>
      <c r="AA128" s="58">
        <f>CNI!AE194</f>
        <v>0</v>
      </c>
      <c r="AB128" s="58">
        <f>CNI!AF194</f>
        <v>0</v>
      </c>
      <c r="AC128" s="58">
        <f>CNI!AG194</f>
        <v>0</v>
      </c>
      <c r="AD128" s="58">
        <f>CNI!AH194</f>
        <v>0</v>
      </c>
      <c r="AE128" s="58">
        <f>CNI!AI194</f>
        <v>0</v>
      </c>
      <c r="AF128" s="26">
        <f t="shared" si="7"/>
        <v>0</v>
      </c>
      <c r="AG128" s="7"/>
      <c r="AH128" s="7"/>
      <c r="AI128" s="7"/>
      <c r="AJ128" s="7"/>
      <c r="AK128" s="7"/>
      <c r="AL128" s="7"/>
      <c r="AM128" s="7"/>
      <c r="AN128" s="7"/>
      <c r="AO128" s="7"/>
    </row>
    <row r="129" spans="1:41" ht="18.399999999999999" thickBot="1">
      <c r="A129" s="705" t="str">
        <f>CNI!$A$197</f>
        <v>Site-Other 2 (Specify)</v>
      </c>
      <c r="B129" s="706"/>
      <c r="C129" s="730">
        <f>CNI!B198</f>
        <v>16</v>
      </c>
      <c r="D129" s="730"/>
      <c r="E129" s="321">
        <f>CNI!B200</f>
        <v>1</v>
      </c>
      <c r="F129" s="317">
        <f>CNI!H204</f>
        <v>0</v>
      </c>
      <c r="G129" s="318">
        <f>CNI!G204</f>
        <v>0</v>
      </c>
      <c r="H129" s="503">
        <f>IF(CNI!O204=0,0,CNI!G204)</f>
        <v>0</v>
      </c>
      <c r="I129" s="322">
        <f>CNI!I204</f>
        <v>0</v>
      </c>
      <c r="J129" s="147">
        <f t="shared" si="8"/>
        <v>0</v>
      </c>
      <c r="K129" s="320">
        <f t="shared" si="6"/>
        <v>0</v>
      </c>
      <c r="L129" s="58">
        <f>CNI!P204</f>
        <v>0</v>
      </c>
      <c r="M129" s="58">
        <f>CNI!Q204</f>
        <v>0</v>
      </c>
      <c r="N129" s="58">
        <f>CNI!R204</f>
        <v>0</v>
      </c>
      <c r="O129" s="58">
        <f>CNI!S204</f>
        <v>0</v>
      </c>
      <c r="P129" s="58">
        <f>CNI!T204</f>
        <v>0</v>
      </c>
      <c r="Q129" s="58">
        <f>CNI!U204</f>
        <v>0</v>
      </c>
      <c r="R129" s="58">
        <f>CNI!V204</f>
        <v>0</v>
      </c>
      <c r="S129" s="58">
        <f>CNI!W204</f>
        <v>0</v>
      </c>
      <c r="T129" s="58">
        <f>CNI!X204</f>
        <v>0</v>
      </c>
      <c r="U129" s="58">
        <f>CNI!Y204</f>
        <v>0</v>
      </c>
      <c r="V129" s="58">
        <f>CNI!Z204</f>
        <v>0</v>
      </c>
      <c r="W129" s="58">
        <f>CNI!AA204</f>
        <v>0</v>
      </c>
      <c r="X129" s="58">
        <f>CNI!AB204</f>
        <v>0</v>
      </c>
      <c r="Y129" s="58">
        <f>CNI!AC204</f>
        <v>0</v>
      </c>
      <c r="Z129" s="58">
        <f>CNI!AD204</f>
        <v>0</v>
      </c>
      <c r="AA129" s="58">
        <f>CNI!AE204</f>
        <v>0</v>
      </c>
      <c r="AB129" s="58">
        <f>CNI!AF204</f>
        <v>0</v>
      </c>
      <c r="AC129" s="58">
        <f>CNI!AG204</f>
        <v>0</v>
      </c>
      <c r="AD129" s="58">
        <f>CNI!AH204</f>
        <v>0</v>
      </c>
      <c r="AE129" s="58">
        <f>CNI!AI204</f>
        <v>0</v>
      </c>
      <c r="AF129" s="26">
        <f t="shared" si="7"/>
        <v>0</v>
      </c>
      <c r="AG129" s="7"/>
      <c r="AH129" s="7"/>
      <c r="AI129" s="7"/>
      <c r="AJ129" s="7"/>
      <c r="AK129" s="7"/>
      <c r="AL129" s="7"/>
      <c r="AM129" s="7"/>
      <c r="AN129" s="7"/>
      <c r="AO129" s="7"/>
    </row>
    <row r="130" spans="1:41" ht="18.399999999999999" thickBot="1">
      <c r="A130" s="705" t="str">
        <f>CNI!$A$207</f>
        <v>Site-Other 3 (Specify)</v>
      </c>
      <c r="B130" s="706"/>
      <c r="C130" s="730">
        <f>CNI!B208</f>
        <v>17</v>
      </c>
      <c r="D130" s="730"/>
      <c r="E130" s="321">
        <f>CNI!B210</f>
        <v>2</v>
      </c>
      <c r="F130" s="317">
        <f>CNI!H214</f>
        <v>0</v>
      </c>
      <c r="G130" s="318">
        <f>CNI!G214</f>
        <v>0</v>
      </c>
      <c r="H130" s="503">
        <f>IF(CNI!O214=0,0,CNI!G214)</f>
        <v>0</v>
      </c>
      <c r="I130" s="322">
        <f>CNI!I214</f>
        <v>0</v>
      </c>
      <c r="J130" s="147">
        <f t="shared" si="8"/>
        <v>0</v>
      </c>
      <c r="K130" s="320">
        <f t="shared" si="6"/>
        <v>0</v>
      </c>
      <c r="L130" s="58">
        <f>CNI!P214</f>
        <v>0</v>
      </c>
      <c r="M130" s="58">
        <f>CNI!Q214</f>
        <v>0</v>
      </c>
      <c r="N130" s="58">
        <f>CNI!R214</f>
        <v>0</v>
      </c>
      <c r="O130" s="58">
        <f>CNI!S214</f>
        <v>0</v>
      </c>
      <c r="P130" s="58">
        <f>CNI!T214</f>
        <v>0</v>
      </c>
      <c r="Q130" s="58">
        <f>CNI!U214</f>
        <v>0</v>
      </c>
      <c r="R130" s="58">
        <f>CNI!V214</f>
        <v>0</v>
      </c>
      <c r="S130" s="58">
        <f>CNI!W214</f>
        <v>0</v>
      </c>
      <c r="T130" s="58">
        <f>CNI!X214</f>
        <v>0</v>
      </c>
      <c r="U130" s="58">
        <f>CNI!Y214</f>
        <v>0</v>
      </c>
      <c r="V130" s="58">
        <f>CNI!Z214</f>
        <v>0</v>
      </c>
      <c r="W130" s="58">
        <f>CNI!AA214</f>
        <v>0</v>
      </c>
      <c r="X130" s="58">
        <f>CNI!AB214</f>
        <v>0</v>
      </c>
      <c r="Y130" s="58">
        <f>CNI!AC214</f>
        <v>0</v>
      </c>
      <c r="Z130" s="58">
        <f>CNI!AD214</f>
        <v>0</v>
      </c>
      <c r="AA130" s="58">
        <f>CNI!AE214</f>
        <v>0</v>
      </c>
      <c r="AB130" s="58">
        <f>CNI!AF214</f>
        <v>0</v>
      </c>
      <c r="AC130" s="58">
        <f>CNI!AG214</f>
        <v>0</v>
      </c>
      <c r="AD130" s="58">
        <f>CNI!AH214</f>
        <v>0</v>
      </c>
      <c r="AE130" s="58">
        <f>CNI!AI214</f>
        <v>0</v>
      </c>
      <c r="AF130" s="26">
        <f t="shared" si="7"/>
        <v>0</v>
      </c>
      <c r="AG130" s="7"/>
      <c r="AH130" s="7"/>
      <c r="AI130" s="7"/>
      <c r="AJ130" s="7"/>
      <c r="AK130" s="7"/>
      <c r="AL130" s="7"/>
      <c r="AM130" s="7"/>
      <c r="AN130" s="7"/>
      <c r="AO130" s="7"/>
    </row>
    <row r="131" spans="1:41" ht="18.399999999999999" thickBot="1">
      <c r="A131" s="705" t="str">
        <f>CNI!$A$217</f>
        <v>Site-Other 4 (Specify)</v>
      </c>
      <c r="B131" s="706"/>
      <c r="C131" s="730">
        <f>CNI!B218</f>
        <v>18</v>
      </c>
      <c r="D131" s="730"/>
      <c r="E131" s="321">
        <f>CNI!B220</f>
        <v>3</v>
      </c>
      <c r="F131" s="317">
        <f>CNI!H224</f>
        <v>0</v>
      </c>
      <c r="G131" s="318">
        <f>CNI!G224</f>
        <v>0</v>
      </c>
      <c r="H131" s="503">
        <f>IF(CNI!O224=0,0,CNI!G224)</f>
        <v>0</v>
      </c>
      <c r="I131" s="322">
        <f>CNI!I224</f>
        <v>0</v>
      </c>
      <c r="J131" s="147">
        <f t="shared" si="8"/>
        <v>0</v>
      </c>
      <c r="K131" s="320">
        <f t="shared" si="6"/>
        <v>0</v>
      </c>
      <c r="L131" s="58">
        <f>CNI!P224</f>
        <v>0</v>
      </c>
      <c r="M131" s="58">
        <f>CNI!Q224</f>
        <v>0</v>
      </c>
      <c r="N131" s="58">
        <f>CNI!R224</f>
        <v>0</v>
      </c>
      <c r="O131" s="58">
        <f>CNI!S224</f>
        <v>0</v>
      </c>
      <c r="P131" s="58">
        <f>CNI!T224</f>
        <v>0</v>
      </c>
      <c r="Q131" s="58">
        <f>CNI!U224</f>
        <v>0</v>
      </c>
      <c r="R131" s="58">
        <f>CNI!V224</f>
        <v>0</v>
      </c>
      <c r="S131" s="58">
        <f>CNI!W224</f>
        <v>0</v>
      </c>
      <c r="T131" s="58">
        <f>CNI!X224</f>
        <v>0</v>
      </c>
      <c r="U131" s="58">
        <f>CNI!Y224</f>
        <v>0</v>
      </c>
      <c r="V131" s="58">
        <f>CNI!Z224</f>
        <v>0</v>
      </c>
      <c r="W131" s="58">
        <f>CNI!AA224</f>
        <v>0</v>
      </c>
      <c r="X131" s="58">
        <f>CNI!AB224</f>
        <v>0</v>
      </c>
      <c r="Y131" s="58">
        <f>CNI!AC224</f>
        <v>0</v>
      </c>
      <c r="Z131" s="58">
        <f>CNI!AD224</f>
        <v>0</v>
      </c>
      <c r="AA131" s="58">
        <f>CNI!AE224</f>
        <v>0</v>
      </c>
      <c r="AB131" s="58">
        <f>CNI!AF224</f>
        <v>0</v>
      </c>
      <c r="AC131" s="58">
        <f>CNI!AG224</f>
        <v>0</v>
      </c>
      <c r="AD131" s="58">
        <f>CNI!AH224</f>
        <v>0</v>
      </c>
      <c r="AE131" s="58">
        <f>CNI!AI224</f>
        <v>0</v>
      </c>
      <c r="AF131" s="26">
        <f t="shared" si="7"/>
        <v>0</v>
      </c>
      <c r="AG131" s="7"/>
      <c r="AH131" s="7"/>
      <c r="AI131" s="7"/>
      <c r="AJ131" s="7"/>
      <c r="AK131" s="7"/>
      <c r="AL131" s="7"/>
      <c r="AM131" s="7"/>
      <c r="AN131" s="7"/>
      <c r="AO131" s="7"/>
    </row>
    <row r="132" spans="1:41" ht="18.399999999999999" thickBot="1">
      <c r="A132" s="705" t="str">
        <f>CNI!$A$227</f>
        <v>Site-Other 5 (Specify)</v>
      </c>
      <c r="B132" s="706"/>
      <c r="C132" s="730">
        <f>CNI!B228</f>
        <v>19</v>
      </c>
      <c r="D132" s="730"/>
      <c r="E132" s="321">
        <f>CNI!B230</f>
        <v>4</v>
      </c>
      <c r="F132" s="317">
        <f>CNI!H234</f>
        <v>0</v>
      </c>
      <c r="G132" s="318">
        <f>CNI!G234</f>
        <v>0</v>
      </c>
      <c r="H132" s="503">
        <f>IF(CNI!O234=0,0,CNI!G234)</f>
        <v>0</v>
      </c>
      <c r="I132" s="322">
        <f>CNI!I234</f>
        <v>0</v>
      </c>
      <c r="J132" s="147">
        <f t="shared" si="8"/>
        <v>0</v>
      </c>
      <c r="K132" s="320">
        <f t="shared" si="6"/>
        <v>0</v>
      </c>
      <c r="L132" s="58">
        <f>CNI!P234</f>
        <v>0</v>
      </c>
      <c r="M132" s="58">
        <f>CNI!Q234</f>
        <v>0</v>
      </c>
      <c r="N132" s="58">
        <f>CNI!R234</f>
        <v>0</v>
      </c>
      <c r="O132" s="58">
        <f>CNI!S234</f>
        <v>0</v>
      </c>
      <c r="P132" s="58">
        <f>CNI!T234</f>
        <v>0</v>
      </c>
      <c r="Q132" s="58">
        <f>CNI!U234</f>
        <v>0</v>
      </c>
      <c r="R132" s="58">
        <f>CNI!V234</f>
        <v>0</v>
      </c>
      <c r="S132" s="58">
        <f>CNI!W234</f>
        <v>0</v>
      </c>
      <c r="T132" s="58">
        <f>CNI!X234</f>
        <v>0</v>
      </c>
      <c r="U132" s="58">
        <f>CNI!Y234</f>
        <v>0</v>
      </c>
      <c r="V132" s="58">
        <f>CNI!Z234</f>
        <v>0</v>
      </c>
      <c r="W132" s="58">
        <f>CNI!AA234</f>
        <v>0</v>
      </c>
      <c r="X132" s="58">
        <f>CNI!AB234</f>
        <v>0</v>
      </c>
      <c r="Y132" s="58">
        <f>CNI!AC234</f>
        <v>0</v>
      </c>
      <c r="Z132" s="58">
        <f>CNI!AD234</f>
        <v>0</v>
      </c>
      <c r="AA132" s="58">
        <f>CNI!AE234</f>
        <v>0</v>
      </c>
      <c r="AB132" s="58">
        <f>CNI!AF234</f>
        <v>0</v>
      </c>
      <c r="AC132" s="58">
        <f>CNI!AG234</f>
        <v>0</v>
      </c>
      <c r="AD132" s="58">
        <f>CNI!AH234</f>
        <v>0</v>
      </c>
      <c r="AE132" s="58">
        <f>CNI!AI234</f>
        <v>0</v>
      </c>
      <c r="AF132" s="26">
        <f t="shared" si="7"/>
        <v>0</v>
      </c>
      <c r="AG132" s="7"/>
      <c r="AH132" s="7"/>
      <c r="AI132" s="7"/>
      <c r="AJ132" s="7"/>
      <c r="AK132" s="7"/>
      <c r="AL132" s="7"/>
      <c r="AM132" s="7"/>
      <c r="AN132" s="7"/>
      <c r="AO132" s="7"/>
    </row>
    <row r="133" spans="1:41" ht="18.399999999999999" thickBot="1">
      <c r="A133" s="705" t="str">
        <f>CNI!$A$237</f>
        <v>Site-Other 6 (Specify)</v>
      </c>
      <c r="B133" s="706"/>
      <c r="C133" s="730">
        <f>CNI!B238</f>
        <v>20</v>
      </c>
      <c r="D133" s="730"/>
      <c r="E133" s="321">
        <f>CNI!B240</f>
        <v>5</v>
      </c>
      <c r="F133" s="317">
        <f>CNI!H244</f>
        <v>0</v>
      </c>
      <c r="G133" s="318">
        <f>CNI!G244</f>
        <v>0</v>
      </c>
      <c r="H133" s="503">
        <f>IF(CNI!O244=0,0,CNI!G244)</f>
        <v>0</v>
      </c>
      <c r="I133" s="322">
        <f>CNI!I244</f>
        <v>0</v>
      </c>
      <c r="J133" s="147">
        <f t="shared" si="8"/>
        <v>0</v>
      </c>
      <c r="K133" s="320">
        <f t="shared" si="6"/>
        <v>0</v>
      </c>
      <c r="L133" s="58">
        <f>CNI!P244</f>
        <v>0</v>
      </c>
      <c r="M133" s="58">
        <f>CNI!Q244</f>
        <v>0</v>
      </c>
      <c r="N133" s="58">
        <f>CNI!R244</f>
        <v>0</v>
      </c>
      <c r="O133" s="58">
        <f>CNI!S244</f>
        <v>0</v>
      </c>
      <c r="P133" s="58">
        <f>CNI!T244</f>
        <v>0</v>
      </c>
      <c r="Q133" s="58">
        <f>CNI!U244</f>
        <v>0</v>
      </c>
      <c r="R133" s="58">
        <f>CNI!V244</f>
        <v>0</v>
      </c>
      <c r="S133" s="58">
        <f>CNI!W244</f>
        <v>0</v>
      </c>
      <c r="T133" s="58">
        <f>CNI!X244</f>
        <v>0</v>
      </c>
      <c r="U133" s="58">
        <f>CNI!Y244</f>
        <v>0</v>
      </c>
      <c r="V133" s="58">
        <f>CNI!Z244</f>
        <v>0</v>
      </c>
      <c r="W133" s="58">
        <f>CNI!AA244</f>
        <v>0</v>
      </c>
      <c r="X133" s="58">
        <f>CNI!AB244</f>
        <v>0</v>
      </c>
      <c r="Y133" s="58">
        <f>CNI!AC244</f>
        <v>0</v>
      </c>
      <c r="Z133" s="58">
        <f>CNI!AD244</f>
        <v>0</v>
      </c>
      <c r="AA133" s="58">
        <f>CNI!AE244</f>
        <v>0</v>
      </c>
      <c r="AB133" s="58">
        <f>CNI!AF244</f>
        <v>0</v>
      </c>
      <c r="AC133" s="58">
        <f>CNI!AG244</f>
        <v>0</v>
      </c>
      <c r="AD133" s="58">
        <f>CNI!AH244</f>
        <v>0</v>
      </c>
      <c r="AE133" s="58">
        <f>CNI!AI244</f>
        <v>0</v>
      </c>
      <c r="AF133" s="26">
        <f t="shared" si="7"/>
        <v>0</v>
      </c>
      <c r="AG133" s="7"/>
      <c r="AH133" s="7"/>
      <c r="AI133" s="7"/>
      <c r="AJ133" s="7"/>
      <c r="AK133" s="7"/>
      <c r="AL133" s="7"/>
      <c r="AM133" s="7"/>
      <c r="AN133" s="7"/>
      <c r="AO133" s="7"/>
    </row>
    <row r="134" spans="1:41" ht="18.399999999999999" thickBot="1">
      <c r="A134" s="705" t="str">
        <f>CNI!$A$247</f>
        <v>Site-Other 7 (Specify)</v>
      </c>
      <c r="B134" s="706"/>
      <c r="C134" s="730">
        <f>CNI!B248</f>
        <v>14</v>
      </c>
      <c r="D134" s="730"/>
      <c r="E134" s="321">
        <f>CNI!B250</f>
        <v>0</v>
      </c>
      <c r="F134" s="317">
        <f>CNI!H254</f>
        <v>0</v>
      </c>
      <c r="G134" s="318">
        <f>CNI!G254</f>
        <v>0</v>
      </c>
      <c r="H134" s="503">
        <f>IF(CNI!O254=0,0,CNI!G254)</f>
        <v>0</v>
      </c>
      <c r="I134" s="322">
        <f>CNI!I254</f>
        <v>0</v>
      </c>
      <c r="J134" s="147">
        <f t="shared" si="8"/>
        <v>0</v>
      </c>
      <c r="K134" s="320">
        <f t="shared" si="6"/>
        <v>0</v>
      </c>
      <c r="L134" s="58">
        <f>CNI!P254</f>
        <v>0</v>
      </c>
      <c r="M134" s="58">
        <f>CNI!Q254</f>
        <v>0</v>
      </c>
      <c r="N134" s="58">
        <f>CNI!R254</f>
        <v>0</v>
      </c>
      <c r="O134" s="58">
        <f>CNI!S254</f>
        <v>0</v>
      </c>
      <c r="P134" s="58">
        <f>CNI!T254</f>
        <v>0</v>
      </c>
      <c r="Q134" s="58">
        <f>CNI!U254</f>
        <v>0</v>
      </c>
      <c r="R134" s="58">
        <f>CNI!V254</f>
        <v>0</v>
      </c>
      <c r="S134" s="58">
        <f>CNI!W254</f>
        <v>0</v>
      </c>
      <c r="T134" s="58">
        <f>CNI!X254</f>
        <v>0</v>
      </c>
      <c r="U134" s="58">
        <f>CNI!Y254</f>
        <v>0</v>
      </c>
      <c r="V134" s="58">
        <f>CNI!Z254</f>
        <v>0</v>
      </c>
      <c r="W134" s="58">
        <f>CNI!AA254</f>
        <v>0</v>
      </c>
      <c r="X134" s="58">
        <f>CNI!AB254</f>
        <v>0</v>
      </c>
      <c r="Y134" s="58">
        <f>CNI!AC254</f>
        <v>0</v>
      </c>
      <c r="Z134" s="58">
        <f>CNI!AD254</f>
        <v>0</v>
      </c>
      <c r="AA134" s="58">
        <f>CNI!AE254</f>
        <v>0</v>
      </c>
      <c r="AB134" s="58">
        <f>CNI!AF254</f>
        <v>0</v>
      </c>
      <c r="AC134" s="58">
        <f>CNI!AG254</f>
        <v>0</v>
      </c>
      <c r="AD134" s="58">
        <f>CNI!AH254</f>
        <v>0</v>
      </c>
      <c r="AE134" s="58">
        <f>CNI!AI254</f>
        <v>0</v>
      </c>
      <c r="AF134" s="26">
        <f t="shared" si="7"/>
        <v>0</v>
      </c>
      <c r="AG134" s="7"/>
      <c r="AH134" s="7"/>
      <c r="AI134" s="7"/>
      <c r="AJ134" s="7"/>
      <c r="AK134" s="7"/>
      <c r="AL134" s="7"/>
      <c r="AM134" s="7"/>
      <c r="AN134" s="7"/>
      <c r="AO134" s="7"/>
    </row>
    <row r="135" spans="1:41" ht="18.399999999999999" thickBot="1">
      <c r="A135" s="705" t="str">
        <f>CNI!$A$257</f>
        <v>Site-Other 8 (Specify)</v>
      </c>
      <c r="B135" s="706"/>
      <c r="C135" s="730">
        <f>CNI!B258</f>
        <v>15</v>
      </c>
      <c r="D135" s="730"/>
      <c r="E135" s="321">
        <f>CNI!B260</f>
        <v>1</v>
      </c>
      <c r="F135" s="317">
        <f>CNI!H264</f>
        <v>0</v>
      </c>
      <c r="G135" s="318">
        <f>CNI!G264</f>
        <v>0</v>
      </c>
      <c r="H135" s="503">
        <f>IF(CNI!O264=0,0,CNI!G264)</f>
        <v>0</v>
      </c>
      <c r="I135" s="322">
        <f>CNI!I264</f>
        <v>0</v>
      </c>
      <c r="J135" s="147">
        <f t="shared" si="8"/>
        <v>0</v>
      </c>
      <c r="K135" s="320">
        <f t="shared" si="6"/>
        <v>0</v>
      </c>
      <c r="L135" s="58">
        <f>CNI!P264</f>
        <v>0</v>
      </c>
      <c r="M135" s="58">
        <f>CNI!Q264</f>
        <v>0</v>
      </c>
      <c r="N135" s="58">
        <f>CNI!R264</f>
        <v>0</v>
      </c>
      <c r="O135" s="58">
        <f>CNI!S264</f>
        <v>0</v>
      </c>
      <c r="P135" s="58">
        <f>CNI!T264</f>
        <v>0</v>
      </c>
      <c r="Q135" s="58">
        <f>CNI!U264</f>
        <v>0</v>
      </c>
      <c r="R135" s="58">
        <f>CNI!V264</f>
        <v>0</v>
      </c>
      <c r="S135" s="58">
        <f>CNI!W264</f>
        <v>0</v>
      </c>
      <c r="T135" s="58">
        <f>CNI!X264</f>
        <v>0</v>
      </c>
      <c r="U135" s="58">
        <f>CNI!Y264</f>
        <v>0</v>
      </c>
      <c r="V135" s="58">
        <f>CNI!Z264</f>
        <v>0</v>
      </c>
      <c r="W135" s="58">
        <f>CNI!AA264</f>
        <v>0</v>
      </c>
      <c r="X135" s="58">
        <f>CNI!AB264</f>
        <v>0</v>
      </c>
      <c r="Y135" s="58">
        <f>CNI!AC264</f>
        <v>0</v>
      </c>
      <c r="Z135" s="58">
        <f>CNI!AD264</f>
        <v>0</v>
      </c>
      <c r="AA135" s="58">
        <f>CNI!AE264</f>
        <v>0</v>
      </c>
      <c r="AB135" s="58">
        <f>CNI!AF264</f>
        <v>0</v>
      </c>
      <c r="AC135" s="58">
        <f>CNI!AG264</f>
        <v>0</v>
      </c>
      <c r="AD135" s="58">
        <f>CNI!AH264</f>
        <v>0</v>
      </c>
      <c r="AE135" s="58">
        <f>CNI!AI264</f>
        <v>0</v>
      </c>
      <c r="AF135" s="26">
        <f t="shared" si="7"/>
        <v>0</v>
      </c>
      <c r="AG135" s="7"/>
      <c r="AH135" s="7"/>
      <c r="AI135" s="7"/>
      <c r="AJ135" s="7"/>
      <c r="AK135" s="7"/>
      <c r="AL135" s="7"/>
      <c r="AM135" s="7"/>
      <c r="AN135" s="7"/>
      <c r="AO135" s="7"/>
    </row>
    <row r="136" spans="1:41" ht="18.399999999999999" thickBot="1">
      <c r="A136" s="705" t="str">
        <f>CNI!$A$267</f>
        <v>Site-Other 9 (Specify)</v>
      </c>
      <c r="B136" s="706"/>
      <c r="C136" s="730">
        <f>CNI!B268</f>
        <v>16</v>
      </c>
      <c r="D136" s="730"/>
      <c r="E136" s="321">
        <f>CNI!B270</f>
        <v>2</v>
      </c>
      <c r="F136" s="317">
        <f>CNI!H274</f>
        <v>0</v>
      </c>
      <c r="G136" s="318">
        <f>CNI!G274</f>
        <v>0</v>
      </c>
      <c r="H136" s="503">
        <f>IF(CNI!O274=0,0,CNI!G274)</f>
        <v>0</v>
      </c>
      <c r="I136" s="322">
        <f>CNI!I274</f>
        <v>0</v>
      </c>
      <c r="J136" s="147">
        <f t="shared" si="8"/>
        <v>0</v>
      </c>
      <c r="K136" s="320">
        <f t="shared" si="6"/>
        <v>0</v>
      </c>
      <c r="L136" s="58">
        <f>CNI!P274</f>
        <v>0</v>
      </c>
      <c r="M136" s="58">
        <f>CNI!Q274</f>
        <v>0</v>
      </c>
      <c r="N136" s="58">
        <f>CNI!R274</f>
        <v>0</v>
      </c>
      <c r="O136" s="58">
        <f>CNI!S274</f>
        <v>0</v>
      </c>
      <c r="P136" s="58">
        <f>CNI!T274</f>
        <v>0</v>
      </c>
      <c r="Q136" s="58">
        <f>CNI!U274</f>
        <v>0</v>
      </c>
      <c r="R136" s="58">
        <f>CNI!V274</f>
        <v>0</v>
      </c>
      <c r="S136" s="58">
        <f>CNI!W274</f>
        <v>0</v>
      </c>
      <c r="T136" s="58">
        <f>CNI!X274</f>
        <v>0</v>
      </c>
      <c r="U136" s="58">
        <f>CNI!Y274</f>
        <v>0</v>
      </c>
      <c r="V136" s="58">
        <f>CNI!Z274</f>
        <v>0</v>
      </c>
      <c r="W136" s="58">
        <f>CNI!AA274</f>
        <v>0</v>
      </c>
      <c r="X136" s="58">
        <f>CNI!AB274</f>
        <v>0</v>
      </c>
      <c r="Y136" s="58">
        <f>CNI!AC274</f>
        <v>0</v>
      </c>
      <c r="Z136" s="58">
        <f>CNI!AD274</f>
        <v>0</v>
      </c>
      <c r="AA136" s="58">
        <f>CNI!AE274</f>
        <v>0</v>
      </c>
      <c r="AB136" s="58">
        <f>CNI!AF274</f>
        <v>0</v>
      </c>
      <c r="AC136" s="58">
        <f>CNI!AG274</f>
        <v>0</v>
      </c>
      <c r="AD136" s="58">
        <f>CNI!AH274</f>
        <v>0</v>
      </c>
      <c r="AE136" s="58">
        <f>CNI!AI274</f>
        <v>0</v>
      </c>
      <c r="AF136" s="26">
        <f t="shared" si="7"/>
        <v>0</v>
      </c>
      <c r="AG136" s="7"/>
      <c r="AH136" s="7"/>
      <c r="AI136" s="7"/>
      <c r="AJ136" s="7"/>
      <c r="AK136" s="7"/>
      <c r="AL136" s="7"/>
      <c r="AM136" s="7"/>
      <c r="AN136" s="7"/>
      <c r="AO136" s="7"/>
    </row>
    <row r="137" spans="1:41" ht="17.850000000000001">
      <c r="A137" s="705" t="str">
        <f>CNI!$A$277</f>
        <v>Site-Other 10 (Specify)</v>
      </c>
      <c r="B137" s="706"/>
      <c r="C137" s="730">
        <f>CNI!B278</f>
        <v>17</v>
      </c>
      <c r="D137" s="730"/>
      <c r="E137" s="321">
        <f>CNI!B280</f>
        <v>3</v>
      </c>
      <c r="F137" s="317">
        <f>CNI!H284</f>
        <v>0</v>
      </c>
      <c r="G137" s="318">
        <f>CNI!G284</f>
        <v>0</v>
      </c>
      <c r="H137" s="503">
        <f>IF(CNI!O284=0,0,CNI!G284)</f>
        <v>0</v>
      </c>
      <c r="I137" s="322">
        <f>CNI!I284</f>
        <v>0</v>
      </c>
      <c r="J137" s="147">
        <f t="shared" si="8"/>
        <v>0</v>
      </c>
      <c r="K137" s="320">
        <f t="shared" si="6"/>
        <v>0</v>
      </c>
      <c r="L137" s="58">
        <f>CNI!P284</f>
        <v>0</v>
      </c>
      <c r="M137" s="58">
        <f>CNI!Q284</f>
        <v>0</v>
      </c>
      <c r="N137" s="58">
        <f>CNI!R284</f>
        <v>0</v>
      </c>
      <c r="O137" s="58">
        <f>CNI!S284</f>
        <v>0</v>
      </c>
      <c r="P137" s="58">
        <f>CNI!T284</f>
        <v>0</v>
      </c>
      <c r="Q137" s="58">
        <f>CNI!U284</f>
        <v>0</v>
      </c>
      <c r="R137" s="58">
        <f>CNI!V284</f>
        <v>0</v>
      </c>
      <c r="S137" s="58">
        <f>CNI!W284</f>
        <v>0</v>
      </c>
      <c r="T137" s="58">
        <f>CNI!X284</f>
        <v>0</v>
      </c>
      <c r="U137" s="58">
        <f>CNI!Y284</f>
        <v>0</v>
      </c>
      <c r="V137" s="58">
        <f>CNI!Z284</f>
        <v>0</v>
      </c>
      <c r="W137" s="58">
        <f>CNI!AA284</f>
        <v>0</v>
      </c>
      <c r="X137" s="58">
        <f>CNI!AB284</f>
        <v>0</v>
      </c>
      <c r="Y137" s="58">
        <f>CNI!AC284</f>
        <v>0</v>
      </c>
      <c r="Z137" s="58">
        <f>CNI!AD284</f>
        <v>0</v>
      </c>
      <c r="AA137" s="58">
        <f>CNI!AE284</f>
        <v>0</v>
      </c>
      <c r="AB137" s="58">
        <f>CNI!AF284</f>
        <v>0</v>
      </c>
      <c r="AC137" s="58">
        <f>CNI!AG284</f>
        <v>0</v>
      </c>
      <c r="AD137" s="58">
        <f>CNI!AH284</f>
        <v>0</v>
      </c>
      <c r="AE137" s="58">
        <f>CNI!AI284</f>
        <v>0</v>
      </c>
      <c r="AF137" s="26">
        <f t="shared" si="7"/>
        <v>0</v>
      </c>
      <c r="AG137" s="7"/>
      <c r="AH137" s="7"/>
      <c r="AI137" s="7"/>
      <c r="AJ137" s="7"/>
      <c r="AK137" s="7"/>
      <c r="AL137" s="7"/>
      <c r="AM137" s="7"/>
      <c r="AN137" s="7"/>
      <c r="AO137" s="7"/>
    </row>
    <row r="138" spans="1:41" ht="18.95" thickBot="1">
      <c r="A138" s="759" t="s">
        <v>784</v>
      </c>
      <c r="B138" s="760"/>
      <c r="C138" s="761"/>
      <c r="D138" s="762"/>
      <c r="E138" s="762"/>
      <c r="F138" s="762"/>
      <c r="G138" s="762"/>
      <c r="H138" s="762"/>
      <c r="I138" s="763"/>
      <c r="J138" s="144">
        <f>SUM(J111:J137)</f>
        <v>162900</v>
      </c>
      <c r="K138" s="323">
        <f t="shared" si="6"/>
        <v>486036</v>
      </c>
      <c r="L138" s="145">
        <f t="shared" ref="L138:AE138" si="9">SUM(L111:L137)</f>
        <v>54516</v>
      </c>
      <c r="M138" s="142">
        <f t="shared" si="9"/>
        <v>127000</v>
      </c>
      <c r="N138" s="142">
        <f t="shared" si="9"/>
        <v>69000</v>
      </c>
      <c r="O138" s="142">
        <f t="shared" si="9"/>
        <v>5600</v>
      </c>
      <c r="P138" s="142">
        <f t="shared" si="9"/>
        <v>0</v>
      </c>
      <c r="Q138" s="142">
        <f t="shared" si="9"/>
        <v>7640</v>
      </c>
      <c r="R138" s="142">
        <f t="shared" si="9"/>
        <v>0</v>
      </c>
      <c r="S138" s="142">
        <f t="shared" si="9"/>
        <v>0</v>
      </c>
      <c r="T138" s="142">
        <f t="shared" si="9"/>
        <v>6850</v>
      </c>
      <c r="U138" s="142">
        <f t="shared" si="9"/>
        <v>0</v>
      </c>
      <c r="V138" s="142">
        <f t="shared" si="9"/>
        <v>0</v>
      </c>
      <c r="W138" s="142">
        <f t="shared" si="9"/>
        <v>7640</v>
      </c>
      <c r="X138" s="142">
        <f t="shared" si="9"/>
        <v>0</v>
      </c>
      <c r="Y138" s="142">
        <f t="shared" si="9"/>
        <v>0</v>
      </c>
      <c r="Z138" s="142">
        <f t="shared" si="9"/>
        <v>60000</v>
      </c>
      <c r="AA138" s="142">
        <f t="shared" si="9"/>
        <v>4000</v>
      </c>
      <c r="AB138" s="142">
        <f t="shared" si="9"/>
        <v>45000</v>
      </c>
      <c r="AC138" s="142">
        <f t="shared" si="9"/>
        <v>21990</v>
      </c>
      <c r="AD138" s="142">
        <f t="shared" si="9"/>
        <v>20800</v>
      </c>
      <c r="AE138" s="143">
        <f t="shared" si="9"/>
        <v>56000</v>
      </c>
      <c r="AF138" s="26">
        <f>SUM(L138:AE138)-K138</f>
        <v>0</v>
      </c>
      <c r="AG138" s="7"/>
      <c r="AH138" s="7"/>
      <c r="AI138" s="7"/>
      <c r="AJ138" s="7"/>
      <c r="AK138" s="7"/>
      <c r="AL138" s="7"/>
      <c r="AM138" s="7"/>
      <c r="AN138" s="7"/>
      <c r="AO138" s="7"/>
    </row>
    <row r="139" spans="1:41" ht="18.95" thickBot="1">
      <c r="A139" s="324"/>
      <c r="B139" s="80"/>
      <c r="C139" s="325"/>
      <c r="D139" s="325"/>
      <c r="E139" s="325"/>
      <c r="F139" s="325"/>
      <c r="G139" s="325"/>
      <c r="H139" s="325"/>
      <c r="I139" s="325"/>
      <c r="J139" s="50"/>
      <c r="K139" s="326"/>
      <c r="L139" s="44"/>
      <c r="M139" s="44"/>
      <c r="N139" s="44"/>
      <c r="O139" s="44"/>
      <c r="P139" s="44"/>
      <c r="Q139" s="44"/>
      <c r="R139" s="44"/>
      <c r="S139" s="44"/>
      <c r="T139" s="44"/>
      <c r="U139" s="44"/>
      <c r="V139" s="44"/>
      <c r="W139" s="44"/>
      <c r="X139" s="44"/>
      <c r="Y139" s="44"/>
      <c r="Z139" s="44"/>
      <c r="AA139" s="44"/>
      <c r="AB139" s="44"/>
      <c r="AC139" s="44"/>
      <c r="AD139" s="44"/>
      <c r="AE139" s="44"/>
      <c r="AF139" s="26"/>
      <c r="AG139" s="7"/>
      <c r="AH139" s="7"/>
      <c r="AI139" s="7"/>
      <c r="AJ139" s="7"/>
      <c r="AK139" s="7"/>
      <c r="AL139" s="7"/>
      <c r="AM139" s="7"/>
      <c r="AN139" s="7"/>
      <c r="AO139" s="7"/>
    </row>
    <row r="140" spans="1:41" ht="18.399999999999999" thickBot="1">
      <c r="A140" s="733" t="s">
        <v>785</v>
      </c>
      <c r="B140" s="734"/>
      <c r="C140" s="734"/>
      <c r="D140" s="734"/>
      <c r="E140" s="734"/>
      <c r="F140" s="734"/>
      <c r="G140" s="734"/>
      <c r="H140" s="734"/>
      <c r="I140" s="734"/>
      <c r="J140" s="734"/>
      <c r="K140" s="735"/>
      <c r="L140" s="44"/>
      <c r="M140" s="44"/>
      <c r="N140" s="44"/>
      <c r="O140" s="44"/>
      <c r="P140" s="44"/>
      <c r="Q140" s="44"/>
      <c r="R140" s="44"/>
      <c r="S140" s="44"/>
      <c r="T140" s="44"/>
      <c r="U140" s="44"/>
      <c r="V140" s="44"/>
      <c r="W140" s="44"/>
      <c r="X140" s="44"/>
      <c r="Y140" s="44"/>
      <c r="Z140" s="44"/>
      <c r="AA140" s="44"/>
      <c r="AB140" s="44"/>
      <c r="AC140" s="44"/>
      <c r="AD140" s="44"/>
      <c r="AE140" s="44"/>
      <c r="AF140" s="26"/>
      <c r="AG140" s="7"/>
      <c r="AH140" s="7"/>
      <c r="AI140" s="7"/>
      <c r="AJ140" s="7"/>
      <c r="AK140" s="7"/>
      <c r="AL140" s="7"/>
      <c r="AM140" s="7"/>
      <c r="AN140" s="7"/>
      <c r="AO140" s="7"/>
    </row>
    <row r="141" spans="1:41" ht="18.95" thickBot="1">
      <c r="A141" s="327"/>
      <c r="C141" s="17"/>
      <c r="D141" s="325"/>
      <c r="E141" s="17"/>
      <c r="F141" s="37"/>
      <c r="G141" s="45"/>
      <c r="H141" s="38"/>
      <c r="I141" s="328"/>
      <c r="J141" s="26"/>
      <c r="K141" s="326"/>
      <c r="L141" s="44"/>
      <c r="M141" s="44"/>
      <c r="N141" s="44"/>
      <c r="O141" s="44"/>
      <c r="P141" s="44"/>
      <c r="Q141" s="44"/>
      <c r="R141" s="44"/>
      <c r="S141" s="44"/>
      <c r="T141" s="44"/>
      <c r="U141" s="44"/>
      <c r="V141" s="44"/>
      <c r="W141" s="44"/>
      <c r="X141" s="44"/>
      <c r="Y141" s="44"/>
      <c r="Z141" s="44"/>
      <c r="AA141" s="44"/>
      <c r="AB141" s="44"/>
      <c r="AC141" s="44"/>
      <c r="AD141" s="44"/>
      <c r="AE141" s="44"/>
      <c r="AF141" s="44"/>
      <c r="AG141" s="7"/>
      <c r="AH141" s="7"/>
      <c r="AI141" s="7"/>
      <c r="AJ141" s="7"/>
      <c r="AK141" s="7"/>
      <c r="AL141" s="7"/>
      <c r="AM141" s="7"/>
      <c r="AN141" s="7"/>
      <c r="AO141" s="7"/>
    </row>
    <row r="142" spans="1:41" ht="66.599999999999994">
      <c r="A142" s="709" t="s">
        <v>769</v>
      </c>
      <c r="B142" s="710"/>
      <c r="C142" s="746" t="s">
        <v>770</v>
      </c>
      <c r="D142" s="747"/>
      <c r="E142" s="488" t="s">
        <v>771</v>
      </c>
      <c r="F142" s="488" t="s">
        <v>772</v>
      </c>
      <c r="G142" s="488" t="s">
        <v>773</v>
      </c>
      <c r="H142" s="488" t="s">
        <v>774</v>
      </c>
      <c r="I142" s="488" t="s">
        <v>775</v>
      </c>
      <c r="J142" s="488" t="s">
        <v>776</v>
      </c>
      <c r="K142" s="313" t="s">
        <v>777</v>
      </c>
      <c r="L142" s="54">
        <f>+$G$7+1</f>
        <v>2011</v>
      </c>
      <c r="M142" s="54">
        <f t="shared" ref="M142:AE142" si="10">1+L142</f>
        <v>2012</v>
      </c>
      <c r="N142" s="54">
        <f t="shared" si="10"/>
        <v>2013</v>
      </c>
      <c r="O142" s="54">
        <f t="shared" si="10"/>
        <v>2014</v>
      </c>
      <c r="P142" s="54">
        <f t="shared" si="10"/>
        <v>2015</v>
      </c>
      <c r="Q142" s="54">
        <f t="shared" si="10"/>
        <v>2016</v>
      </c>
      <c r="R142" s="54">
        <f t="shared" si="10"/>
        <v>2017</v>
      </c>
      <c r="S142" s="54">
        <f t="shared" si="10"/>
        <v>2018</v>
      </c>
      <c r="T142" s="54">
        <f t="shared" si="10"/>
        <v>2019</v>
      </c>
      <c r="U142" s="54">
        <f t="shared" si="10"/>
        <v>2020</v>
      </c>
      <c r="V142" s="54">
        <f t="shared" si="10"/>
        <v>2021</v>
      </c>
      <c r="W142" s="54">
        <f t="shared" si="10"/>
        <v>2022</v>
      </c>
      <c r="X142" s="54">
        <f t="shared" si="10"/>
        <v>2023</v>
      </c>
      <c r="Y142" s="54">
        <f t="shared" si="10"/>
        <v>2024</v>
      </c>
      <c r="Z142" s="54">
        <f t="shared" si="10"/>
        <v>2025</v>
      </c>
      <c r="AA142" s="54">
        <f t="shared" si="10"/>
        <v>2026</v>
      </c>
      <c r="AB142" s="54">
        <f t="shared" si="10"/>
        <v>2027</v>
      </c>
      <c r="AC142" s="54">
        <f t="shared" si="10"/>
        <v>2028</v>
      </c>
      <c r="AD142" s="54">
        <f t="shared" si="10"/>
        <v>2029</v>
      </c>
      <c r="AE142" s="54">
        <f t="shared" si="10"/>
        <v>2030</v>
      </c>
      <c r="AF142" s="44"/>
      <c r="AG142" s="7"/>
      <c r="AH142" s="7"/>
      <c r="AI142" s="7"/>
      <c r="AJ142" s="7"/>
      <c r="AK142" s="7"/>
      <c r="AL142" s="7"/>
      <c r="AM142" s="7"/>
      <c r="AN142" s="7"/>
      <c r="AO142" s="7"/>
    </row>
    <row r="143" spans="1:41" ht="18.95" thickBot="1">
      <c r="A143" s="707" t="s">
        <v>786</v>
      </c>
      <c r="B143" s="708"/>
      <c r="C143" s="725" t="s">
        <v>767</v>
      </c>
      <c r="D143" s="726"/>
      <c r="E143" s="486" t="s">
        <v>767</v>
      </c>
      <c r="F143" s="504"/>
      <c r="G143" s="329"/>
      <c r="H143" s="51"/>
      <c r="I143" s="505" t="s">
        <v>779</v>
      </c>
      <c r="J143" s="330" t="s">
        <v>779</v>
      </c>
      <c r="K143" s="331" t="s">
        <v>779</v>
      </c>
      <c r="L143" s="63"/>
      <c r="M143" s="63"/>
      <c r="N143" s="63"/>
      <c r="O143" s="55" t="s">
        <v>780</v>
      </c>
      <c r="P143" s="55">
        <f>SUM(L168:P168)</f>
        <v>78180</v>
      </c>
      <c r="Q143" s="55"/>
      <c r="R143" s="55"/>
      <c r="S143" s="55"/>
      <c r="T143" s="55" t="s">
        <v>781</v>
      </c>
      <c r="U143" s="55">
        <f>SUM(Q168:U168)</f>
        <v>18600</v>
      </c>
      <c r="V143" s="55"/>
      <c r="W143" s="55"/>
      <c r="X143" s="57"/>
      <c r="Y143" s="55" t="s">
        <v>782</v>
      </c>
      <c r="Z143" s="55">
        <f>SUM(U168:Y168)</f>
        <v>6550</v>
      </c>
      <c r="AA143" s="55"/>
      <c r="AB143" s="55"/>
      <c r="AC143" s="57"/>
      <c r="AD143" s="55" t="s">
        <v>783</v>
      </c>
      <c r="AE143" s="55">
        <f>SUM(Z168:AD168)</f>
        <v>9050</v>
      </c>
      <c r="AF143" s="23"/>
      <c r="AG143" s="7"/>
      <c r="AH143" s="7"/>
      <c r="AI143" s="7"/>
      <c r="AJ143" s="7"/>
      <c r="AK143" s="7"/>
      <c r="AL143" s="7"/>
      <c r="AM143" s="7"/>
      <c r="AN143" s="7"/>
      <c r="AO143" s="7"/>
    </row>
    <row r="144" spans="1:41" ht="18.399999999999999" thickBot="1">
      <c r="A144" s="718" t="str">
        <f>CNI!$A$297</f>
        <v>Administrative Building</v>
      </c>
      <c r="B144" s="719"/>
      <c r="C144" s="731">
        <f>CNI!B298</f>
        <v>18</v>
      </c>
      <c r="D144" s="732"/>
      <c r="E144" s="332">
        <f>CNI!B300</f>
        <v>4</v>
      </c>
      <c r="F144" s="506" t="str">
        <f>CNI!H304</f>
        <v>LUMP SUM</v>
      </c>
      <c r="G144" s="507">
        <f>CNI!G304</f>
        <v>1</v>
      </c>
      <c r="H144" s="503">
        <f>IF(CNI!O304=0,0,CNI!G304)</f>
        <v>0</v>
      </c>
      <c r="I144" s="508">
        <f>CNI!I304</f>
        <v>12000</v>
      </c>
      <c r="J144" s="147">
        <f t="shared" ref="J144:J167" si="11">ROUNDUP(+H144*I144,-2)</f>
        <v>0</v>
      </c>
      <c r="K144" s="320">
        <f>SUM(L144:AE144)</f>
        <v>12000</v>
      </c>
      <c r="L144" s="58">
        <f>CNI!P304</f>
        <v>0</v>
      </c>
      <c r="M144" s="58">
        <f>CNI!Q304</f>
        <v>0</v>
      </c>
      <c r="N144" s="58">
        <f>CNI!R304</f>
        <v>0</v>
      </c>
      <c r="O144" s="58">
        <f>CNI!S304</f>
        <v>12000</v>
      </c>
      <c r="P144" s="58">
        <f>CNI!T304</f>
        <v>0</v>
      </c>
      <c r="Q144" s="58">
        <f>CNI!U304</f>
        <v>0</v>
      </c>
      <c r="R144" s="58">
        <f>CNI!V304</f>
        <v>0</v>
      </c>
      <c r="S144" s="58">
        <f>CNI!W304</f>
        <v>0</v>
      </c>
      <c r="T144" s="58">
        <f>CNI!X304</f>
        <v>0</v>
      </c>
      <c r="U144" s="58">
        <f>CNI!Y304</f>
        <v>0</v>
      </c>
      <c r="V144" s="58">
        <f>CNI!Z304</f>
        <v>0</v>
      </c>
      <c r="W144" s="58">
        <f>CNI!AA304</f>
        <v>0</v>
      </c>
      <c r="X144" s="58">
        <f>CNI!AB304</f>
        <v>0</v>
      </c>
      <c r="Y144" s="58">
        <f>CNI!AC304</f>
        <v>0</v>
      </c>
      <c r="Z144" s="58">
        <f>CNI!AD304</f>
        <v>0</v>
      </c>
      <c r="AA144" s="58">
        <f>CNI!AE304</f>
        <v>0</v>
      </c>
      <c r="AB144" s="58">
        <f>CNI!AF304</f>
        <v>0</v>
      </c>
      <c r="AC144" s="58">
        <f>CNI!AG304</f>
        <v>0</v>
      </c>
      <c r="AD144" s="58">
        <f>CNI!AH304</f>
        <v>0</v>
      </c>
      <c r="AE144" s="58">
        <f>CNI!AI304</f>
        <v>0</v>
      </c>
      <c r="AF144" s="78">
        <f>SUM(L144:AE144)-K144</f>
        <v>0</v>
      </c>
      <c r="AG144" s="8"/>
      <c r="AH144" s="7"/>
      <c r="AI144" s="7"/>
      <c r="AJ144" s="7"/>
      <c r="AK144" s="7"/>
      <c r="AL144" s="7"/>
      <c r="AM144" s="7"/>
      <c r="AN144" s="7"/>
      <c r="AO144" s="7"/>
    </row>
    <row r="145" spans="1:41" ht="18.399999999999999" thickBot="1">
      <c r="A145" s="718" t="str">
        <f>CNI!$A$307</f>
        <v>Community Building</v>
      </c>
      <c r="B145" s="719"/>
      <c r="C145" s="731">
        <f>CNI!B308</f>
        <v>19</v>
      </c>
      <c r="D145" s="732"/>
      <c r="E145" s="332">
        <f>CNI!B310</f>
        <v>5</v>
      </c>
      <c r="F145" s="506" t="str">
        <f>CNI!H314</f>
        <v>LUMP SUM</v>
      </c>
      <c r="G145" s="507">
        <f>CNI!G314</f>
        <v>1</v>
      </c>
      <c r="H145" s="503">
        <f>IF(CNI!O314=0,0,CNI!G314)</f>
        <v>0</v>
      </c>
      <c r="I145" s="508">
        <f>CNI!I314</f>
        <v>50000</v>
      </c>
      <c r="J145" s="147">
        <f t="shared" si="11"/>
        <v>0</v>
      </c>
      <c r="K145" s="320">
        <f t="shared" ref="K145:K167" si="12">SUM(L145:AE145)</f>
        <v>50000</v>
      </c>
      <c r="L145" s="58">
        <f>CNI!P314</f>
        <v>0</v>
      </c>
      <c r="M145" s="58">
        <f>CNI!Q314</f>
        <v>0</v>
      </c>
      <c r="N145" s="58">
        <f>CNI!R314</f>
        <v>0</v>
      </c>
      <c r="O145" s="58">
        <f>CNI!S314</f>
        <v>0</v>
      </c>
      <c r="P145" s="58">
        <f>CNI!T314</f>
        <v>50000</v>
      </c>
      <c r="Q145" s="58">
        <f>CNI!U314</f>
        <v>0</v>
      </c>
      <c r="R145" s="58">
        <f>CNI!V314</f>
        <v>0</v>
      </c>
      <c r="S145" s="58">
        <f>CNI!W314</f>
        <v>0</v>
      </c>
      <c r="T145" s="58">
        <f>CNI!X314</f>
        <v>0</v>
      </c>
      <c r="U145" s="58">
        <f>CNI!Y314</f>
        <v>0</v>
      </c>
      <c r="V145" s="58">
        <f>CNI!Z314</f>
        <v>0</v>
      </c>
      <c r="W145" s="58">
        <f>CNI!AA314</f>
        <v>0</v>
      </c>
      <c r="X145" s="58">
        <f>CNI!AB314</f>
        <v>0</v>
      </c>
      <c r="Y145" s="58">
        <f>CNI!AC314</f>
        <v>0</v>
      </c>
      <c r="Z145" s="58">
        <f>CNI!AD314</f>
        <v>0</v>
      </c>
      <c r="AA145" s="58">
        <f>CNI!AE314</f>
        <v>0</v>
      </c>
      <c r="AB145" s="58">
        <f>CNI!AF314</f>
        <v>0</v>
      </c>
      <c r="AC145" s="58">
        <f>CNI!AG314</f>
        <v>0</v>
      </c>
      <c r="AD145" s="58">
        <f>CNI!AH314</f>
        <v>0</v>
      </c>
      <c r="AE145" s="58">
        <f>CNI!AI314</f>
        <v>0</v>
      </c>
      <c r="AF145" s="78">
        <f t="shared" ref="AF145:AF167" si="13">SUM(L145:AE145)-K145</f>
        <v>0</v>
      </c>
      <c r="AG145" s="7"/>
      <c r="AH145" s="7"/>
      <c r="AI145" s="7"/>
      <c r="AJ145" s="7"/>
      <c r="AK145" s="7"/>
      <c r="AL145" s="7"/>
      <c r="AM145" s="7"/>
      <c r="AN145" s="7"/>
      <c r="AO145" s="7"/>
    </row>
    <row r="146" spans="1:41" ht="18.399999999999999" thickBot="1">
      <c r="A146" s="718" t="str">
        <f>CNI!$A$317</f>
        <v>Shop</v>
      </c>
      <c r="B146" s="719"/>
      <c r="C146" s="731">
        <f>CNI!B318</f>
        <v>20</v>
      </c>
      <c r="D146" s="732"/>
      <c r="E146" s="332">
        <f>CNI!B320</f>
        <v>6</v>
      </c>
      <c r="F146" s="506" t="str">
        <f>CNI!H324</f>
        <v>LUMP SUM</v>
      </c>
      <c r="G146" s="507">
        <f>CNI!G324</f>
        <v>1</v>
      </c>
      <c r="H146" s="503">
        <f>IF(CNI!O324=0,0,CNI!G324)</f>
        <v>0</v>
      </c>
      <c r="I146" s="508">
        <f>CNI!I324</f>
        <v>1600</v>
      </c>
      <c r="J146" s="147">
        <f t="shared" si="11"/>
        <v>0</v>
      </c>
      <c r="K146" s="320">
        <f t="shared" si="12"/>
        <v>1600</v>
      </c>
      <c r="L146" s="58">
        <f>CNI!P324</f>
        <v>0</v>
      </c>
      <c r="M146" s="58">
        <f>CNI!Q324</f>
        <v>0</v>
      </c>
      <c r="N146" s="58">
        <f>CNI!R324</f>
        <v>0</v>
      </c>
      <c r="O146" s="58">
        <f>CNI!S324</f>
        <v>0</v>
      </c>
      <c r="P146" s="58">
        <f>CNI!T324</f>
        <v>0</v>
      </c>
      <c r="Q146" s="58">
        <f>CNI!U324</f>
        <v>1600</v>
      </c>
      <c r="R146" s="58">
        <f>CNI!V324</f>
        <v>0</v>
      </c>
      <c r="S146" s="58">
        <f>CNI!W324</f>
        <v>0</v>
      </c>
      <c r="T146" s="58">
        <f>CNI!X324</f>
        <v>0</v>
      </c>
      <c r="U146" s="58">
        <f>CNI!Y324</f>
        <v>0</v>
      </c>
      <c r="V146" s="58">
        <f>CNI!Z324</f>
        <v>0</v>
      </c>
      <c r="W146" s="58">
        <f>CNI!AA324</f>
        <v>0</v>
      </c>
      <c r="X146" s="58">
        <f>CNI!AB324</f>
        <v>0</v>
      </c>
      <c r="Y146" s="58">
        <f>CNI!AC324</f>
        <v>0</v>
      </c>
      <c r="Z146" s="58">
        <f>CNI!AD324</f>
        <v>0</v>
      </c>
      <c r="AA146" s="58">
        <f>CNI!AE324</f>
        <v>0</v>
      </c>
      <c r="AB146" s="58">
        <f>CNI!AF324</f>
        <v>0</v>
      </c>
      <c r="AC146" s="58">
        <f>CNI!AG324</f>
        <v>0</v>
      </c>
      <c r="AD146" s="58">
        <f>CNI!AH324</f>
        <v>0</v>
      </c>
      <c r="AE146" s="58">
        <f>CNI!AI324</f>
        <v>0</v>
      </c>
      <c r="AF146" s="78">
        <f t="shared" si="13"/>
        <v>0</v>
      </c>
      <c r="AG146" s="219"/>
      <c r="AH146" s="219"/>
      <c r="AI146" s="219"/>
      <c r="AJ146" s="219"/>
      <c r="AK146" s="7"/>
      <c r="AL146" s="7"/>
      <c r="AM146" s="7"/>
      <c r="AN146" s="7"/>
      <c r="AO146" s="7"/>
    </row>
    <row r="147" spans="1:41" ht="18.399999999999999" thickBot="1">
      <c r="A147" s="718" t="str">
        <f>CNI!$A$327</f>
        <v>Storage Area</v>
      </c>
      <c r="B147" s="719"/>
      <c r="C147" s="731">
        <f>CNI!B328</f>
        <v>13</v>
      </c>
      <c r="D147" s="732"/>
      <c r="E147" s="332">
        <f>CNI!B330</f>
        <v>0</v>
      </c>
      <c r="F147" s="506" t="str">
        <f>CNI!H334</f>
        <v>LUMP SUM</v>
      </c>
      <c r="G147" s="507">
        <f>CNI!G334</f>
        <v>1</v>
      </c>
      <c r="H147" s="503">
        <f>IF(CNI!O334=0,0,CNI!G334)</f>
        <v>1</v>
      </c>
      <c r="I147" s="508">
        <f>CNI!I334</f>
        <v>450</v>
      </c>
      <c r="J147" s="147">
        <f t="shared" si="11"/>
        <v>500</v>
      </c>
      <c r="K147" s="320">
        <f t="shared" si="12"/>
        <v>450</v>
      </c>
      <c r="L147" s="58">
        <f>CNI!P334</f>
        <v>0</v>
      </c>
      <c r="M147" s="58">
        <f>CNI!Q334</f>
        <v>0</v>
      </c>
      <c r="N147" s="58">
        <f>CNI!R334</f>
        <v>0</v>
      </c>
      <c r="O147" s="58">
        <f>CNI!S334</f>
        <v>0</v>
      </c>
      <c r="P147" s="58">
        <f>CNI!T334</f>
        <v>0</v>
      </c>
      <c r="Q147" s="58">
        <f>CNI!U334</f>
        <v>0</v>
      </c>
      <c r="R147" s="58">
        <f>CNI!V334</f>
        <v>0</v>
      </c>
      <c r="S147" s="58">
        <f>CNI!W334</f>
        <v>0</v>
      </c>
      <c r="T147" s="58">
        <f>CNI!X334</f>
        <v>0</v>
      </c>
      <c r="U147" s="58">
        <f>CNI!Y334</f>
        <v>0</v>
      </c>
      <c r="V147" s="58">
        <f>CNI!Z334</f>
        <v>0</v>
      </c>
      <c r="W147" s="58">
        <f>CNI!AA334</f>
        <v>0</v>
      </c>
      <c r="X147" s="58">
        <f>CNI!AB334</f>
        <v>450</v>
      </c>
      <c r="Y147" s="58">
        <f>CNI!AC334</f>
        <v>0</v>
      </c>
      <c r="Z147" s="58">
        <f>CNI!AD334</f>
        <v>0</v>
      </c>
      <c r="AA147" s="58">
        <f>CNI!AE334</f>
        <v>0</v>
      </c>
      <c r="AB147" s="58">
        <f>CNI!AF334</f>
        <v>0</v>
      </c>
      <c r="AC147" s="58">
        <f>CNI!AG334</f>
        <v>0</v>
      </c>
      <c r="AD147" s="58">
        <f>CNI!AH334</f>
        <v>0</v>
      </c>
      <c r="AE147" s="58">
        <f>CNI!AI334</f>
        <v>0</v>
      </c>
      <c r="AF147" s="78">
        <f t="shared" si="13"/>
        <v>0</v>
      </c>
      <c r="AG147" s="219"/>
      <c r="AH147" s="219"/>
      <c r="AI147" s="219"/>
      <c r="AJ147" s="219"/>
      <c r="AK147" s="7"/>
      <c r="AL147" s="7"/>
      <c r="AM147" s="7"/>
      <c r="AN147" s="7"/>
      <c r="AO147" s="7"/>
    </row>
    <row r="148" spans="1:41" ht="18.399999999999999" thickBot="1">
      <c r="A148" s="718" t="str">
        <f>CNI!$A$337</f>
        <v>Central Boiler</v>
      </c>
      <c r="B148" s="719"/>
      <c r="C148" s="731">
        <f>CNI!B338</f>
        <v>14</v>
      </c>
      <c r="D148" s="732"/>
      <c r="E148" s="332">
        <f>CNI!B340</f>
        <v>1</v>
      </c>
      <c r="F148" s="506" t="str">
        <f>CNI!H344</f>
        <v>LUMP SUM</v>
      </c>
      <c r="G148" s="507">
        <f>CNI!G344</f>
        <v>1</v>
      </c>
      <c r="H148" s="503">
        <f>IF(CNI!O344=0,0,CNI!G344)</f>
        <v>0</v>
      </c>
      <c r="I148" s="508">
        <f>CNI!I344</f>
        <v>2400</v>
      </c>
      <c r="J148" s="147">
        <f t="shared" si="11"/>
        <v>0</v>
      </c>
      <c r="K148" s="320">
        <f t="shared" si="12"/>
        <v>4800</v>
      </c>
      <c r="L148" s="58">
        <f>CNI!P344</f>
        <v>2400</v>
      </c>
      <c r="M148" s="58">
        <f>CNI!Q344</f>
        <v>0</v>
      </c>
      <c r="N148" s="58">
        <f>CNI!R344</f>
        <v>0</v>
      </c>
      <c r="O148" s="58">
        <f>CNI!S344</f>
        <v>0</v>
      </c>
      <c r="P148" s="58">
        <f>CNI!T344</f>
        <v>0</v>
      </c>
      <c r="Q148" s="58">
        <f>CNI!U344</f>
        <v>0</v>
      </c>
      <c r="R148" s="58">
        <f>CNI!V344</f>
        <v>0</v>
      </c>
      <c r="S148" s="58">
        <f>CNI!W344</f>
        <v>0</v>
      </c>
      <c r="T148" s="58">
        <f>CNI!X344</f>
        <v>0</v>
      </c>
      <c r="U148" s="58">
        <f>CNI!Y344</f>
        <v>0</v>
      </c>
      <c r="V148" s="58">
        <f>CNI!Z344</f>
        <v>0</v>
      </c>
      <c r="W148" s="58">
        <f>CNI!AA344</f>
        <v>0</v>
      </c>
      <c r="X148" s="58">
        <f>CNI!AB344</f>
        <v>0</v>
      </c>
      <c r="Y148" s="58">
        <f>CNI!AC344</f>
        <v>0</v>
      </c>
      <c r="Z148" s="58">
        <f>CNI!AD344</f>
        <v>2400</v>
      </c>
      <c r="AA148" s="58">
        <f>CNI!AE344</f>
        <v>0</v>
      </c>
      <c r="AB148" s="58">
        <f>CNI!AF344</f>
        <v>0</v>
      </c>
      <c r="AC148" s="58">
        <f>CNI!AG344</f>
        <v>0</v>
      </c>
      <c r="AD148" s="58">
        <f>CNI!AH344</f>
        <v>0</v>
      </c>
      <c r="AE148" s="58">
        <f>CNI!AI344</f>
        <v>0</v>
      </c>
      <c r="AF148" s="78">
        <f t="shared" si="13"/>
        <v>0</v>
      </c>
      <c r="AG148" s="219"/>
      <c r="AH148" s="219"/>
      <c r="AI148" s="219"/>
      <c r="AJ148" s="219"/>
      <c r="AK148" s="7"/>
      <c r="AL148" s="7"/>
      <c r="AM148" s="7"/>
      <c r="AN148" s="7"/>
      <c r="AO148" s="7"/>
    </row>
    <row r="149" spans="1:41" ht="18.399999999999999" thickBot="1">
      <c r="A149" s="718" t="str">
        <f>CNI!$A$347</f>
        <v>Central Chiller</v>
      </c>
      <c r="B149" s="719"/>
      <c r="C149" s="731">
        <f>CNI!B348</f>
        <v>15</v>
      </c>
      <c r="D149" s="732"/>
      <c r="E149" s="332">
        <f>CNI!B350</f>
        <v>2</v>
      </c>
      <c r="F149" s="506" t="str">
        <f>CNI!H354</f>
        <v>LUMP SUM</v>
      </c>
      <c r="G149" s="507">
        <f>CNI!G354</f>
        <v>1</v>
      </c>
      <c r="H149" s="503">
        <f>IF(CNI!O354=0,0,CNI!G354)</f>
        <v>0</v>
      </c>
      <c r="I149" s="508">
        <f>CNI!I354</f>
        <v>2500</v>
      </c>
      <c r="J149" s="147">
        <f t="shared" si="11"/>
        <v>0</v>
      </c>
      <c r="K149" s="320">
        <f t="shared" si="12"/>
        <v>5000</v>
      </c>
      <c r="L149" s="58">
        <f>CNI!P354</f>
        <v>0</v>
      </c>
      <c r="M149" s="58">
        <f>CNI!Q354</f>
        <v>2500</v>
      </c>
      <c r="N149" s="58">
        <f>CNI!R354</f>
        <v>0</v>
      </c>
      <c r="O149" s="58">
        <f>CNI!S354</f>
        <v>0</v>
      </c>
      <c r="P149" s="58">
        <f>CNI!T354</f>
        <v>0</v>
      </c>
      <c r="Q149" s="58">
        <f>CNI!U354</f>
        <v>0</v>
      </c>
      <c r="R149" s="58">
        <f>CNI!V354</f>
        <v>0</v>
      </c>
      <c r="S149" s="58">
        <f>CNI!W354</f>
        <v>0</v>
      </c>
      <c r="T149" s="58">
        <f>CNI!X354</f>
        <v>0</v>
      </c>
      <c r="U149" s="58">
        <f>CNI!Y354</f>
        <v>0</v>
      </c>
      <c r="V149" s="58">
        <f>CNI!Z354</f>
        <v>0</v>
      </c>
      <c r="W149" s="58">
        <f>CNI!AA354</f>
        <v>0</v>
      </c>
      <c r="X149" s="58">
        <f>CNI!AB354</f>
        <v>0</v>
      </c>
      <c r="Y149" s="58">
        <f>CNI!AC354</f>
        <v>0</v>
      </c>
      <c r="Z149" s="58">
        <f>CNI!AD354</f>
        <v>0</v>
      </c>
      <c r="AA149" s="58">
        <f>CNI!AE354</f>
        <v>0</v>
      </c>
      <c r="AB149" s="58">
        <f>CNI!AF354</f>
        <v>2500</v>
      </c>
      <c r="AC149" s="58">
        <f>CNI!AG354</f>
        <v>0</v>
      </c>
      <c r="AD149" s="58">
        <f>CNI!AH354</f>
        <v>0</v>
      </c>
      <c r="AE149" s="58">
        <f>CNI!AI354</f>
        <v>0</v>
      </c>
      <c r="AF149" s="78">
        <f t="shared" si="13"/>
        <v>0</v>
      </c>
      <c r="AG149" s="219"/>
      <c r="AH149" s="219"/>
      <c r="AI149" s="219"/>
      <c r="AJ149" s="219"/>
      <c r="AK149" s="7"/>
      <c r="AL149" s="7"/>
      <c r="AM149" s="7"/>
      <c r="AN149" s="7"/>
      <c r="AO149" s="7"/>
    </row>
    <row r="150" spans="1:41" ht="18.399999999999999" thickBot="1">
      <c r="A150" s="718" t="str">
        <f>CNI!$A$357</f>
        <v>Family Investment Center</v>
      </c>
      <c r="B150" s="719"/>
      <c r="C150" s="731">
        <f>CNI!B358</f>
        <v>16</v>
      </c>
      <c r="D150" s="732"/>
      <c r="E150" s="332">
        <f>CNI!B360</f>
        <v>3</v>
      </c>
      <c r="F150" s="506" t="str">
        <f>CNI!H364</f>
        <v>LUMP SUM</v>
      </c>
      <c r="G150" s="507">
        <f>CNI!G364</f>
        <v>1</v>
      </c>
      <c r="H150" s="503">
        <f>IF(CNI!O364=0,0,CNI!G364)</f>
        <v>0</v>
      </c>
      <c r="I150" s="508">
        <f>CNI!I364</f>
        <v>650</v>
      </c>
      <c r="J150" s="147">
        <f t="shared" si="11"/>
        <v>0</v>
      </c>
      <c r="K150" s="320">
        <f t="shared" si="12"/>
        <v>1300</v>
      </c>
      <c r="L150" s="58">
        <f>CNI!P364</f>
        <v>0</v>
      </c>
      <c r="M150" s="58">
        <f>CNI!Q364</f>
        <v>0</v>
      </c>
      <c r="N150" s="58">
        <f>CNI!R364</f>
        <v>650</v>
      </c>
      <c r="O150" s="58">
        <f>CNI!S364</f>
        <v>0</v>
      </c>
      <c r="P150" s="58">
        <f>CNI!T364</f>
        <v>0</v>
      </c>
      <c r="Q150" s="58">
        <f>CNI!U364</f>
        <v>0</v>
      </c>
      <c r="R150" s="58">
        <f>CNI!V364</f>
        <v>0</v>
      </c>
      <c r="S150" s="58">
        <f>CNI!W364</f>
        <v>0</v>
      </c>
      <c r="T150" s="58">
        <f>CNI!X364</f>
        <v>0</v>
      </c>
      <c r="U150" s="58">
        <f>CNI!Y364</f>
        <v>0</v>
      </c>
      <c r="V150" s="58">
        <f>CNI!Z364</f>
        <v>0</v>
      </c>
      <c r="W150" s="58">
        <f>CNI!AA364</f>
        <v>0</v>
      </c>
      <c r="X150" s="58">
        <f>CNI!AB364</f>
        <v>0</v>
      </c>
      <c r="Y150" s="58">
        <f>CNI!AC364</f>
        <v>0</v>
      </c>
      <c r="Z150" s="58">
        <f>CNI!AD364</f>
        <v>0</v>
      </c>
      <c r="AA150" s="58">
        <f>CNI!AE364</f>
        <v>0</v>
      </c>
      <c r="AB150" s="58">
        <f>CNI!AF364</f>
        <v>0</v>
      </c>
      <c r="AC150" s="58">
        <f>CNI!AG364</f>
        <v>0</v>
      </c>
      <c r="AD150" s="58">
        <f>CNI!AH364</f>
        <v>650</v>
      </c>
      <c r="AE150" s="58">
        <f>CNI!AI364</f>
        <v>0</v>
      </c>
      <c r="AF150" s="78">
        <f t="shared" si="13"/>
        <v>0</v>
      </c>
      <c r="AG150" s="219"/>
      <c r="AH150" s="219"/>
      <c r="AI150" s="219"/>
      <c r="AJ150" s="219"/>
      <c r="AK150" s="7"/>
      <c r="AL150" s="7"/>
      <c r="AM150" s="7"/>
      <c r="AN150" s="7"/>
      <c r="AO150" s="7"/>
    </row>
    <row r="151" spans="1:41" ht="18.399999999999999" thickBot="1">
      <c r="A151" s="718" t="str">
        <f>CNI!$A$367</f>
        <v>Day Care Center</v>
      </c>
      <c r="B151" s="719"/>
      <c r="C151" s="731">
        <f>CNI!B368</f>
        <v>17</v>
      </c>
      <c r="D151" s="732"/>
      <c r="E151" s="332">
        <f>CNI!B370</f>
        <v>4</v>
      </c>
      <c r="F151" s="506" t="str">
        <f>CNI!H374</f>
        <v>LUMP SUM</v>
      </c>
      <c r="G151" s="507">
        <f>CNI!G374</f>
        <v>1</v>
      </c>
      <c r="H151" s="503">
        <f>IF(CNI!O374=0,0,CNI!G374)</f>
        <v>0</v>
      </c>
      <c r="I151" s="508">
        <f>CNI!I374</f>
        <v>1750</v>
      </c>
      <c r="J151" s="147">
        <f t="shared" si="11"/>
        <v>0</v>
      </c>
      <c r="K151" s="320">
        <f t="shared" si="12"/>
        <v>1750</v>
      </c>
      <c r="L151" s="58">
        <f>CNI!P374</f>
        <v>0</v>
      </c>
      <c r="M151" s="58">
        <f>CNI!Q374</f>
        <v>0</v>
      </c>
      <c r="N151" s="58">
        <f>CNI!R374</f>
        <v>0</v>
      </c>
      <c r="O151" s="58">
        <f>CNI!S374</f>
        <v>1750</v>
      </c>
      <c r="P151" s="58">
        <f>CNI!T374</f>
        <v>0</v>
      </c>
      <c r="Q151" s="58">
        <f>CNI!U374</f>
        <v>0</v>
      </c>
      <c r="R151" s="58">
        <f>CNI!V374</f>
        <v>0</v>
      </c>
      <c r="S151" s="58">
        <f>CNI!W374</f>
        <v>0</v>
      </c>
      <c r="T151" s="58">
        <f>CNI!X374</f>
        <v>0</v>
      </c>
      <c r="U151" s="58">
        <f>CNI!Y374</f>
        <v>0</v>
      </c>
      <c r="V151" s="58">
        <f>CNI!Z374</f>
        <v>0</v>
      </c>
      <c r="W151" s="58">
        <f>CNI!AA374</f>
        <v>0</v>
      </c>
      <c r="X151" s="58">
        <f>CNI!AB374</f>
        <v>0</v>
      </c>
      <c r="Y151" s="58">
        <f>CNI!AC374</f>
        <v>0</v>
      </c>
      <c r="Z151" s="58">
        <f>CNI!AD374</f>
        <v>0</v>
      </c>
      <c r="AA151" s="58">
        <f>CNI!AE374</f>
        <v>0</v>
      </c>
      <c r="AB151" s="58">
        <f>CNI!AF374</f>
        <v>0</v>
      </c>
      <c r="AC151" s="58">
        <f>CNI!AG374</f>
        <v>0</v>
      </c>
      <c r="AD151" s="58">
        <f>CNI!AH374</f>
        <v>0</v>
      </c>
      <c r="AE151" s="58">
        <f>CNI!AI374</f>
        <v>0</v>
      </c>
      <c r="AF151" s="78">
        <f t="shared" si="13"/>
        <v>0</v>
      </c>
      <c r="AG151" s="219"/>
      <c r="AH151" s="219"/>
      <c r="AI151" s="219"/>
      <c r="AJ151" s="219"/>
      <c r="AK151" s="7"/>
      <c r="AL151" s="7"/>
      <c r="AM151" s="7"/>
      <c r="AN151" s="7"/>
      <c r="AO151" s="7"/>
    </row>
    <row r="152" spans="1:41" ht="18.399999999999999" thickBot="1">
      <c r="A152" s="718" t="str">
        <f>CNI!$A$377</f>
        <v>Laundry Areas</v>
      </c>
      <c r="B152" s="719"/>
      <c r="C152" s="731">
        <f>CNI!B378</f>
        <v>18</v>
      </c>
      <c r="D152" s="732"/>
      <c r="E152" s="332">
        <f>CNI!B380</f>
        <v>5</v>
      </c>
      <c r="F152" s="506" t="str">
        <f>CNI!H384</f>
        <v>LUMP SUM</v>
      </c>
      <c r="G152" s="507">
        <f>CNI!G384</f>
        <v>1</v>
      </c>
      <c r="H152" s="503">
        <f>IF(CNI!O384=0,0,CNI!G384)</f>
        <v>0</v>
      </c>
      <c r="I152" s="508">
        <f>CNI!I384</f>
        <v>4680</v>
      </c>
      <c r="J152" s="147">
        <f t="shared" si="11"/>
        <v>0</v>
      </c>
      <c r="K152" s="320">
        <f t="shared" si="12"/>
        <v>4680</v>
      </c>
      <c r="L152" s="58">
        <f>CNI!P384</f>
        <v>0</v>
      </c>
      <c r="M152" s="58">
        <f>CNI!Q384</f>
        <v>0</v>
      </c>
      <c r="N152" s="58">
        <f>CNI!R384</f>
        <v>0</v>
      </c>
      <c r="O152" s="58">
        <f>CNI!S384</f>
        <v>0</v>
      </c>
      <c r="P152" s="58">
        <f>CNI!T384</f>
        <v>4680</v>
      </c>
      <c r="Q152" s="58">
        <f>CNI!U384</f>
        <v>0</v>
      </c>
      <c r="R152" s="58">
        <f>CNI!V384</f>
        <v>0</v>
      </c>
      <c r="S152" s="58">
        <f>CNI!W384</f>
        <v>0</v>
      </c>
      <c r="T152" s="58">
        <f>CNI!X384</f>
        <v>0</v>
      </c>
      <c r="U152" s="58">
        <f>CNI!Y384</f>
        <v>0</v>
      </c>
      <c r="V152" s="58">
        <f>CNI!Z384</f>
        <v>0</v>
      </c>
      <c r="W152" s="58">
        <f>CNI!AA384</f>
        <v>0</v>
      </c>
      <c r="X152" s="58">
        <f>CNI!AB384</f>
        <v>0</v>
      </c>
      <c r="Y152" s="58">
        <f>CNI!AC384</f>
        <v>0</v>
      </c>
      <c r="Z152" s="58">
        <f>CNI!AD384</f>
        <v>0</v>
      </c>
      <c r="AA152" s="58">
        <f>CNI!AE384</f>
        <v>0</v>
      </c>
      <c r="AB152" s="58">
        <f>CNI!AF384</f>
        <v>0</v>
      </c>
      <c r="AC152" s="58">
        <f>CNI!AG384</f>
        <v>0</v>
      </c>
      <c r="AD152" s="58">
        <f>CNI!AH384</f>
        <v>0</v>
      </c>
      <c r="AE152" s="58">
        <f>CNI!AI384</f>
        <v>0</v>
      </c>
      <c r="AF152" s="78">
        <f t="shared" si="13"/>
        <v>0</v>
      </c>
      <c r="AG152" s="219"/>
      <c r="AH152" s="219"/>
      <c r="AI152" s="219"/>
      <c r="AJ152" s="219"/>
      <c r="AK152" s="7"/>
      <c r="AL152" s="7"/>
      <c r="AM152" s="7"/>
      <c r="AN152" s="7"/>
      <c r="AO152" s="7"/>
    </row>
    <row r="153" spans="1:41" ht="18.399999999999999" thickBot="1">
      <c r="A153" s="718" t="str">
        <f>CNI!$A$387</f>
        <v>Common Area Washers</v>
      </c>
      <c r="B153" s="719"/>
      <c r="C153" s="731">
        <f>CNI!B388</f>
        <v>19</v>
      </c>
      <c r="D153" s="732"/>
      <c r="E153" s="332">
        <f>CNI!B390</f>
        <v>6</v>
      </c>
      <c r="F153" s="506" t="str">
        <f>CNI!H394</f>
        <v>each</v>
      </c>
      <c r="G153" s="507">
        <f>CNI!G394</f>
        <v>20</v>
      </c>
      <c r="H153" s="503">
        <f>IF(CNI!O394=0,0,CNI!G394)</f>
        <v>0</v>
      </c>
      <c r="I153" s="508">
        <f>CNI!I394</f>
        <v>350</v>
      </c>
      <c r="J153" s="147">
        <f t="shared" si="11"/>
        <v>0</v>
      </c>
      <c r="K153" s="320">
        <f t="shared" si="12"/>
        <v>7000</v>
      </c>
      <c r="L153" s="58">
        <f>CNI!P394</f>
        <v>0</v>
      </c>
      <c r="M153" s="58">
        <f>CNI!Q394</f>
        <v>0</v>
      </c>
      <c r="N153" s="58">
        <f>CNI!R394</f>
        <v>0</v>
      </c>
      <c r="O153" s="58">
        <f>CNI!S394</f>
        <v>0</v>
      </c>
      <c r="P153" s="58">
        <f>CNI!T394</f>
        <v>0</v>
      </c>
      <c r="Q153" s="58">
        <f>CNI!U394</f>
        <v>7000</v>
      </c>
      <c r="R153" s="58">
        <f>CNI!V394</f>
        <v>0</v>
      </c>
      <c r="S153" s="58">
        <f>CNI!W394</f>
        <v>0</v>
      </c>
      <c r="T153" s="58">
        <f>CNI!X394</f>
        <v>0</v>
      </c>
      <c r="U153" s="58">
        <f>CNI!Y394</f>
        <v>0</v>
      </c>
      <c r="V153" s="58">
        <f>CNI!Z394</f>
        <v>0</v>
      </c>
      <c r="W153" s="58">
        <f>CNI!AA394</f>
        <v>0</v>
      </c>
      <c r="X153" s="58">
        <f>CNI!AB394</f>
        <v>0</v>
      </c>
      <c r="Y153" s="58">
        <f>CNI!AC394</f>
        <v>0</v>
      </c>
      <c r="Z153" s="58">
        <f>CNI!AD394</f>
        <v>0</v>
      </c>
      <c r="AA153" s="58">
        <f>CNI!AE394</f>
        <v>0</v>
      </c>
      <c r="AB153" s="58">
        <f>CNI!AF394</f>
        <v>0</v>
      </c>
      <c r="AC153" s="58">
        <f>CNI!AG394</f>
        <v>0</v>
      </c>
      <c r="AD153" s="58">
        <f>CNI!AH394</f>
        <v>0</v>
      </c>
      <c r="AE153" s="58">
        <f>CNI!AI394</f>
        <v>0</v>
      </c>
      <c r="AF153" s="78">
        <f t="shared" si="13"/>
        <v>0</v>
      </c>
      <c r="AG153" s="219"/>
      <c r="AH153" s="219"/>
      <c r="AI153" s="219"/>
      <c r="AJ153" s="219"/>
      <c r="AK153" s="7"/>
      <c r="AL153" s="7"/>
      <c r="AM153" s="7"/>
      <c r="AN153" s="7"/>
      <c r="AO153" s="7"/>
    </row>
    <row r="154" spans="1:41" ht="18.399999999999999" thickBot="1">
      <c r="A154" s="718" t="str">
        <f>CNI!$A$397</f>
        <v>Common Area Dryers</v>
      </c>
      <c r="B154" s="719"/>
      <c r="C154" s="731">
        <f>CNI!B398</f>
        <v>20</v>
      </c>
      <c r="D154" s="732"/>
      <c r="E154" s="332">
        <f>CNI!B400</f>
        <v>7</v>
      </c>
      <c r="F154" s="506" t="str">
        <f>CNI!H404</f>
        <v>each</v>
      </c>
      <c r="G154" s="507">
        <f>CNI!G404</f>
        <v>20</v>
      </c>
      <c r="H154" s="503">
        <f>IF(CNI!O404=0,0,CNI!G404)</f>
        <v>0</v>
      </c>
      <c r="I154" s="508">
        <f>CNI!I404</f>
        <v>500</v>
      </c>
      <c r="J154" s="147">
        <f t="shared" si="11"/>
        <v>0</v>
      </c>
      <c r="K154" s="320">
        <f t="shared" si="12"/>
        <v>10000</v>
      </c>
      <c r="L154" s="58">
        <f>CNI!P404</f>
        <v>0</v>
      </c>
      <c r="M154" s="58">
        <f>CNI!Q404</f>
        <v>0</v>
      </c>
      <c r="N154" s="58">
        <f>CNI!R404</f>
        <v>0</v>
      </c>
      <c r="O154" s="58">
        <f>CNI!S404</f>
        <v>0</v>
      </c>
      <c r="P154" s="58">
        <f>CNI!T404</f>
        <v>0</v>
      </c>
      <c r="Q154" s="58">
        <f>CNI!U404</f>
        <v>0</v>
      </c>
      <c r="R154" s="58">
        <f>CNI!V404</f>
        <v>10000</v>
      </c>
      <c r="S154" s="58">
        <f>CNI!W404</f>
        <v>0</v>
      </c>
      <c r="T154" s="58">
        <f>CNI!X404</f>
        <v>0</v>
      </c>
      <c r="U154" s="58">
        <f>CNI!Y404</f>
        <v>0</v>
      </c>
      <c r="V154" s="58">
        <f>CNI!Z404</f>
        <v>0</v>
      </c>
      <c r="W154" s="58">
        <f>CNI!AA404</f>
        <v>0</v>
      </c>
      <c r="X154" s="58">
        <f>CNI!AB404</f>
        <v>0</v>
      </c>
      <c r="Y154" s="58">
        <f>CNI!AC404</f>
        <v>0</v>
      </c>
      <c r="Z154" s="58">
        <f>CNI!AD404</f>
        <v>0</v>
      </c>
      <c r="AA154" s="58">
        <f>CNI!AE404</f>
        <v>0</v>
      </c>
      <c r="AB154" s="58">
        <f>CNI!AF404</f>
        <v>0</v>
      </c>
      <c r="AC154" s="58">
        <f>CNI!AG404</f>
        <v>0</v>
      </c>
      <c r="AD154" s="58">
        <f>CNI!AH404</f>
        <v>0</v>
      </c>
      <c r="AE154" s="58">
        <f>CNI!AI404</f>
        <v>0</v>
      </c>
      <c r="AF154" s="78">
        <f t="shared" si="13"/>
        <v>0</v>
      </c>
      <c r="AG154" s="219"/>
      <c r="AH154" s="219"/>
      <c r="AI154" s="219"/>
      <c r="AJ154" s="219"/>
      <c r="AK154" s="7"/>
      <c r="AL154" s="7"/>
      <c r="AM154" s="7"/>
      <c r="AN154" s="7"/>
      <c r="AO154" s="7"/>
    </row>
    <row r="155" spans="1:41" ht="18.399999999999999" thickBot="1">
      <c r="A155" s="718" t="str">
        <f>CNI!$A$407</f>
        <v>Common Facilities Kitchen</v>
      </c>
      <c r="B155" s="719"/>
      <c r="C155" s="731">
        <f>CNI!B408</f>
        <v>12</v>
      </c>
      <c r="D155" s="732"/>
      <c r="E155" s="332">
        <f>CNI!B410</f>
        <v>0</v>
      </c>
      <c r="F155" s="506" t="str">
        <f>CNI!H414</f>
        <v>LUMP SUM</v>
      </c>
      <c r="G155" s="507">
        <f>CNI!G414</f>
        <v>1</v>
      </c>
      <c r="H155" s="503">
        <f>IF(CNI!O414=0,0,CNI!G414)</f>
        <v>1</v>
      </c>
      <c r="I155" s="508">
        <f>CNI!I414</f>
        <v>5400</v>
      </c>
      <c r="J155" s="147">
        <f t="shared" si="11"/>
        <v>5400</v>
      </c>
      <c r="K155" s="320">
        <f t="shared" si="12"/>
        <v>5400</v>
      </c>
      <c r="L155" s="58">
        <f>CNI!P414</f>
        <v>0</v>
      </c>
      <c r="M155" s="58">
        <f>CNI!Q414</f>
        <v>0</v>
      </c>
      <c r="N155" s="58">
        <f>CNI!R414</f>
        <v>0</v>
      </c>
      <c r="O155" s="58">
        <f>CNI!S414</f>
        <v>0</v>
      </c>
      <c r="P155" s="58">
        <f>CNI!T414</f>
        <v>0</v>
      </c>
      <c r="Q155" s="58">
        <f>CNI!U414</f>
        <v>0</v>
      </c>
      <c r="R155" s="58">
        <f>CNI!V414</f>
        <v>0</v>
      </c>
      <c r="S155" s="58">
        <f>CNI!W414</f>
        <v>0</v>
      </c>
      <c r="T155" s="58">
        <f>CNI!X414</f>
        <v>0</v>
      </c>
      <c r="U155" s="58">
        <f>CNI!Y414</f>
        <v>0</v>
      </c>
      <c r="V155" s="58">
        <f>CNI!Z414</f>
        <v>0</v>
      </c>
      <c r="W155" s="58">
        <f>CNI!AA414</f>
        <v>5400</v>
      </c>
      <c r="X155" s="58">
        <f>CNI!AB414</f>
        <v>0</v>
      </c>
      <c r="Y155" s="58">
        <f>CNI!AC414</f>
        <v>0</v>
      </c>
      <c r="Z155" s="58">
        <f>CNI!AD414</f>
        <v>0</v>
      </c>
      <c r="AA155" s="58">
        <f>CNI!AE414</f>
        <v>0</v>
      </c>
      <c r="AB155" s="58">
        <f>CNI!AF414</f>
        <v>0</v>
      </c>
      <c r="AC155" s="58">
        <f>CNI!AG414</f>
        <v>0</v>
      </c>
      <c r="AD155" s="58">
        <f>CNI!AH414</f>
        <v>0</v>
      </c>
      <c r="AE155" s="58">
        <f>CNI!AI414</f>
        <v>0</v>
      </c>
      <c r="AF155" s="78">
        <f t="shared" si="13"/>
        <v>0</v>
      </c>
      <c r="AG155" s="219"/>
      <c r="AH155" s="219"/>
      <c r="AI155" s="219"/>
      <c r="AJ155" s="219"/>
      <c r="AK155" s="7"/>
      <c r="AL155" s="7"/>
      <c r="AM155" s="7"/>
      <c r="AN155" s="7"/>
      <c r="AO155" s="7"/>
    </row>
    <row r="156" spans="1:41" ht="18.399999999999999" thickBot="1">
      <c r="A156" s="718" t="str">
        <f>CNI!$A$417</f>
        <v>Common Facilities Appliances</v>
      </c>
      <c r="B156" s="719"/>
      <c r="C156" s="731">
        <f>CNI!B418</f>
        <v>13</v>
      </c>
      <c r="D156" s="732"/>
      <c r="E156" s="332">
        <f>CNI!B420</f>
        <v>1</v>
      </c>
      <c r="F156" s="506" t="str">
        <f>CNI!H424</f>
        <v>each</v>
      </c>
      <c r="G156" s="507">
        <f>CNI!G424</f>
        <v>2</v>
      </c>
      <c r="H156" s="503">
        <f>IF(CNI!O424=0,0,CNI!G424)</f>
        <v>0</v>
      </c>
      <c r="I156" s="508">
        <f>CNI!I424</f>
        <v>350</v>
      </c>
      <c r="J156" s="147">
        <f t="shared" si="11"/>
        <v>0</v>
      </c>
      <c r="K156" s="320">
        <f t="shared" si="12"/>
        <v>1400</v>
      </c>
      <c r="L156" s="58">
        <f>CNI!P424</f>
        <v>700</v>
      </c>
      <c r="M156" s="58">
        <f>CNI!Q424</f>
        <v>0</v>
      </c>
      <c r="N156" s="58">
        <f>CNI!R424</f>
        <v>0</v>
      </c>
      <c r="O156" s="58">
        <f>CNI!S424</f>
        <v>0</v>
      </c>
      <c r="P156" s="58">
        <f>CNI!T424</f>
        <v>0</v>
      </c>
      <c r="Q156" s="58">
        <f>CNI!U424</f>
        <v>0</v>
      </c>
      <c r="R156" s="58">
        <f>CNI!V424</f>
        <v>0</v>
      </c>
      <c r="S156" s="58">
        <f>CNI!W424</f>
        <v>0</v>
      </c>
      <c r="T156" s="58">
        <f>CNI!X424</f>
        <v>0</v>
      </c>
      <c r="U156" s="58">
        <f>CNI!Y424</f>
        <v>0</v>
      </c>
      <c r="V156" s="58">
        <f>CNI!Z424</f>
        <v>0</v>
      </c>
      <c r="W156" s="58">
        <f>CNI!AA424</f>
        <v>0</v>
      </c>
      <c r="X156" s="58">
        <f>CNI!AB424</f>
        <v>0</v>
      </c>
      <c r="Y156" s="58">
        <f>CNI!AC424</f>
        <v>700</v>
      </c>
      <c r="Z156" s="58">
        <f>CNI!AD424</f>
        <v>0</v>
      </c>
      <c r="AA156" s="58">
        <f>CNI!AE424</f>
        <v>0</v>
      </c>
      <c r="AB156" s="58">
        <f>CNI!AF424</f>
        <v>0</v>
      </c>
      <c r="AC156" s="58">
        <f>CNI!AG424</f>
        <v>0</v>
      </c>
      <c r="AD156" s="58">
        <f>CNI!AH424</f>
        <v>0</v>
      </c>
      <c r="AE156" s="58">
        <f>CNI!AI424</f>
        <v>0</v>
      </c>
      <c r="AF156" s="78">
        <f t="shared" si="13"/>
        <v>0</v>
      </c>
      <c r="AG156" s="219"/>
      <c r="AH156" s="219"/>
      <c r="AI156" s="219"/>
      <c r="AJ156" s="219"/>
      <c r="AK156" s="7"/>
      <c r="AL156" s="7"/>
      <c r="AM156" s="7"/>
      <c r="AN156" s="7"/>
      <c r="AO156" s="7"/>
    </row>
    <row r="157" spans="1:41" ht="18.399999999999999" thickBot="1">
      <c r="A157" s="718" t="str">
        <f>CNI!$A$427</f>
        <v>Common Area Finishes</v>
      </c>
      <c r="B157" s="719"/>
      <c r="C157" s="731">
        <f>CNI!B428</f>
        <v>14</v>
      </c>
      <c r="D157" s="732"/>
      <c r="E157" s="332">
        <f>CNI!B430</f>
        <v>2</v>
      </c>
      <c r="F157" s="506" t="str">
        <f>CNI!H434</f>
        <v>LUMP SUM</v>
      </c>
      <c r="G157" s="507">
        <f>CNI!G434</f>
        <v>1</v>
      </c>
      <c r="H157" s="503">
        <f>IF(CNI!O434=0,0,CNI!G434)</f>
        <v>0</v>
      </c>
      <c r="I157" s="508">
        <f>CNI!I434</f>
        <v>3500</v>
      </c>
      <c r="J157" s="147">
        <f t="shared" si="11"/>
        <v>0</v>
      </c>
      <c r="K157" s="320">
        <f t="shared" si="12"/>
        <v>7000</v>
      </c>
      <c r="L157" s="58">
        <f>CNI!P434</f>
        <v>0</v>
      </c>
      <c r="M157" s="58">
        <f>CNI!Q434</f>
        <v>3500</v>
      </c>
      <c r="N157" s="58">
        <f>CNI!R434</f>
        <v>0</v>
      </c>
      <c r="O157" s="58">
        <f>CNI!S434</f>
        <v>0</v>
      </c>
      <c r="P157" s="58">
        <f>CNI!T434</f>
        <v>0</v>
      </c>
      <c r="Q157" s="58">
        <f>CNI!U434</f>
        <v>0</v>
      </c>
      <c r="R157" s="58">
        <f>CNI!V434</f>
        <v>0</v>
      </c>
      <c r="S157" s="58">
        <f>CNI!W434</f>
        <v>0</v>
      </c>
      <c r="T157" s="58">
        <f>CNI!X434</f>
        <v>0</v>
      </c>
      <c r="U157" s="58">
        <f>CNI!Y434</f>
        <v>0</v>
      </c>
      <c r="V157" s="58">
        <f>CNI!Z434</f>
        <v>0</v>
      </c>
      <c r="W157" s="58">
        <f>CNI!AA434</f>
        <v>0</v>
      </c>
      <c r="X157" s="58">
        <f>CNI!AB434</f>
        <v>0</v>
      </c>
      <c r="Y157" s="58">
        <f>CNI!AC434</f>
        <v>0</v>
      </c>
      <c r="Z157" s="58">
        <f>CNI!AD434</f>
        <v>0</v>
      </c>
      <c r="AA157" s="58">
        <f>CNI!AE434</f>
        <v>3500</v>
      </c>
      <c r="AB157" s="58">
        <f>CNI!AF434</f>
        <v>0</v>
      </c>
      <c r="AC157" s="58">
        <f>CNI!AG434</f>
        <v>0</v>
      </c>
      <c r="AD157" s="58">
        <f>CNI!AH434</f>
        <v>0</v>
      </c>
      <c r="AE157" s="58">
        <f>CNI!AI434</f>
        <v>0</v>
      </c>
      <c r="AF157" s="78">
        <f t="shared" si="13"/>
        <v>0</v>
      </c>
      <c r="AG157" s="219"/>
      <c r="AH157" s="219"/>
      <c r="AI157" s="219"/>
      <c r="AJ157" s="219"/>
      <c r="AK157" s="7"/>
      <c r="AL157" s="7"/>
      <c r="AM157" s="7"/>
      <c r="AN157" s="7"/>
      <c r="AO157" s="7"/>
    </row>
    <row r="158" spans="1:41" ht="18.399999999999999" thickBot="1">
      <c r="A158" s="718" t="str">
        <f>CNI!$A$437</f>
        <v>Common-Other 1 (Specify)</v>
      </c>
      <c r="B158" s="719"/>
      <c r="C158" s="731">
        <f>CNI!B438</f>
        <v>15</v>
      </c>
      <c r="D158" s="732"/>
      <c r="E158" s="332">
        <f>CNI!B440</f>
        <v>3</v>
      </c>
      <c r="F158" s="506">
        <f>CNI!H444</f>
        <v>0</v>
      </c>
      <c r="G158" s="507">
        <f>CNI!G444</f>
        <v>0</v>
      </c>
      <c r="H158" s="503">
        <f>IF(CNI!O444=0,0,CNI!G444)</f>
        <v>0</v>
      </c>
      <c r="I158" s="508">
        <f>CNI!I444</f>
        <v>0</v>
      </c>
      <c r="J158" s="147">
        <f t="shared" si="11"/>
        <v>0</v>
      </c>
      <c r="K158" s="320">
        <f t="shared" si="12"/>
        <v>0</v>
      </c>
      <c r="L158" s="58">
        <f>CNI!P444</f>
        <v>0</v>
      </c>
      <c r="M158" s="58">
        <f>CNI!Q444</f>
        <v>0</v>
      </c>
      <c r="N158" s="58">
        <f>CNI!R444</f>
        <v>0</v>
      </c>
      <c r="O158" s="58">
        <f>CNI!S444</f>
        <v>0</v>
      </c>
      <c r="P158" s="58">
        <f>CNI!T444</f>
        <v>0</v>
      </c>
      <c r="Q158" s="58">
        <f>CNI!U444</f>
        <v>0</v>
      </c>
      <c r="R158" s="58">
        <f>CNI!V444</f>
        <v>0</v>
      </c>
      <c r="S158" s="58">
        <f>CNI!W444</f>
        <v>0</v>
      </c>
      <c r="T158" s="58">
        <f>CNI!X444</f>
        <v>0</v>
      </c>
      <c r="U158" s="58">
        <f>CNI!Y444</f>
        <v>0</v>
      </c>
      <c r="V158" s="58">
        <f>CNI!Z444</f>
        <v>0</v>
      </c>
      <c r="W158" s="58">
        <f>CNI!AA444</f>
        <v>0</v>
      </c>
      <c r="X158" s="58">
        <f>CNI!AB444</f>
        <v>0</v>
      </c>
      <c r="Y158" s="58">
        <f>CNI!AC444</f>
        <v>0</v>
      </c>
      <c r="Z158" s="58">
        <f>CNI!AD444</f>
        <v>0</v>
      </c>
      <c r="AA158" s="58">
        <f>CNI!AE444</f>
        <v>0</v>
      </c>
      <c r="AB158" s="58">
        <f>CNI!AF444</f>
        <v>0</v>
      </c>
      <c r="AC158" s="58">
        <f>CNI!AG444</f>
        <v>0</v>
      </c>
      <c r="AD158" s="58">
        <f>CNI!AH444</f>
        <v>0</v>
      </c>
      <c r="AE158" s="58">
        <f>CNI!AI444</f>
        <v>0</v>
      </c>
      <c r="AF158" s="78">
        <f t="shared" si="13"/>
        <v>0</v>
      </c>
      <c r="AG158" s="219"/>
      <c r="AH158" s="219"/>
      <c r="AI158" s="219"/>
      <c r="AJ158" s="219"/>
      <c r="AK158" s="7"/>
      <c r="AL158" s="7"/>
      <c r="AM158" s="7"/>
      <c r="AN158" s="7"/>
      <c r="AO158" s="7"/>
    </row>
    <row r="159" spans="1:41" ht="18.399999999999999" thickBot="1">
      <c r="A159" s="718" t="str">
        <f>CNI!$A$447</f>
        <v>Common-Other 2 (Specify)</v>
      </c>
      <c r="B159" s="719"/>
      <c r="C159" s="731">
        <f>CNI!B448</f>
        <v>16</v>
      </c>
      <c r="D159" s="732"/>
      <c r="E159" s="332">
        <f>CNI!B450</f>
        <v>4</v>
      </c>
      <c r="F159" s="506">
        <f>CNI!H454</f>
        <v>0</v>
      </c>
      <c r="G159" s="507">
        <f>CNI!G454</f>
        <v>0</v>
      </c>
      <c r="H159" s="503">
        <f>IF(CNI!O454=0,0,CNI!G454)</f>
        <v>0</v>
      </c>
      <c r="I159" s="508">
        <f>CNI!I454</f>
        <v>0</v>
      </c>
      <c r="J159" s="147">
        <f t="shared" si="11"/>
        <v>0</v>
      </c>
      <c r="K159" s="320">
        <f t="shared" si="12"/>
        <v>0</v>
      </c>
      <c r="L159" s="58">
        <f>CNI!P454</f>
        <v>0</v>
      </c>
      <c r="M159" s="58">
        <f>CNI!Q454</f>
        <v>0</v>
      </c>
      <c r="N159" s="58">
        <f>CNI!R454</f>
        <v>0</v>
      </c>
      <c r="O159" s="58">
        <f>CNI!S454</f>
        <v>0</v>
      </c>
      <c r="P159" s="58">
        <f>CNI!T454</f>
        <v>0</v>
      </c>
      <c r="Q159" s="58">
        <f>CNI!U454</f>
        <v>0</v>
      </c>
      <c r="R159" s="58">
        <f>CNI!V454</f>
        <v>0</v>
      </c>
      <c r="S159" s="58">
        <f>CNI!W454</f>
        <v>0</v>
      </c>
      <c r="T159" s="58">
        <f>CNI!X454</f>
        <v>0</v>
      </c>
      <c r="U159" s="58">
        <f>CNI!Y454</f>
        <v>0</v>
      </c>
      <c r="V159" s="58">
        <f>CNI!Z454</f>
        <v>0</v>
      </c>
      <c r="W159" s="58">
        <f>CNI!AA454</f>
        <v>0</v>
      </c>
      <c r="X159" s="58">
        <f>CNI!AB454</f>
        <v>0</v>
      </c>
      <c r="Y159" s="58">
        <f>CNI!AC454</f>
        <v>0</v>
      </c>
      <c r="Z159" s="58">
        <f>CNI!AD454</f>
        <v>0</v>
      </c>
      <c r="AA159" s="58">
        <f>CNI!AE454</f>
        <v>0</v>
      </c>
      <c r="AB159" s="58">
        <f>CNI!AF454</f>
        <v>0</v>
      </c>
      <c r="AC159" s="58">
        <f>CNI!AG454</f>
        <v>0</v>
      </c>
      <c r="AD159" s="58">
        <f>CNI!AH454</f>
        <v>0</v>
      </c>
      <c r="AE159" s="58">
        <f>CNI!AI454</f>
        <v>0</v>
      </c>
      <c r="AF159" s="78">
        <f t="shared" si="13"/>
        <v>0</v>
      </c>
      <c r="AG159" s="219"/>
      <c r="AH159" s="219"/>
      <c r="AI159" s="219"/>
      <c r="AJ159" s="219"/>
      <c r="AK159" s="7"/>
      <c r="AL159" s="7"/>
      <c r="AM159" s="7"/>
      <c r="AN159" s="7"/>
      <c r="AO159" s="7"/>
    </row>
    <row r="160" spans="1:41" ht="18.399999999999999" thickBot="1">
      <c r="A160" s="718" t="str">
        <f>CNI!$A$457</f>
        <v>Common-Other 3 (Specify)</v>
      </c>
      <c r="B160" s="719"/>
      <c r="C160" s="731">
        <f>CNI!B458</f>
        <v>17</v>
      </c>
      <c r="D160" s="732"/>
      <c r="E160" s="332">
        <f>CNI!B460</f>
        <v>5</v>
      </c>
      <c r="F160" s="506">
        <f>CNI!H464</f>
        <v>0</v>
      </c>
      <c r="G160" s="507">
        <f>CNI!G464</f>
        <v>0</v>
      </c>
      <c r="H160" s="503">
        <f>IF(CNI!O464=0,0,CNI!G464)</f>
        <v>0</v>
      </c>
      <c r="I160" s="508">
        <f>CNI!I464</f>
        <v>0</v>
      </c>
      <c r="J160" s="147">
        <f t="shared" si="11"/>
        <v>0</v>
      </c>
      <c r="K160" s="320">
        <f t="shared" si="12"/>
        <v>0</v>
      </c>
      <c r="L160" s="58">
        <f>CNI!P464</f>
        <v>0</v>
      </c>
      <c r="M160" s="58">
        <f>CNI!Q464</f>
        <v>0</v>
      </c>
      <c r="N160" s="58">
        <f>CNI!R464</f>
        <v>0</v>
      </c>
      <c r="O160" s="58">
        <f>CNI!S464</f>
        <v>0</v>
      </c>
      <c r="P160" s="58">
        <f>CNI!T464</f>
        <v>0</v>
      </c>
      <c r="Q160" s="58">
        <f>CNI!U464</f>
        <v>0</v>
      </c>
      <c r="R160" s="58">
        <f>CNI!V464</f>
        <v>0</v>
      </c>
      <c r="S160" s="58">
        <f>CNI!W464</f>
        <v>0</v>
      </c>
      <c r="T160" s="58">
        <f>CNI!X464</f>
        <v>0</v>
      </c>
      <c r="U160" s="58">
        <f>CNI!Y464</f>
        <v>0</v>
      </c>
      <c r="V160" s="58">
        <f>CNI!Z464</f>
        <v>0</v>
      </c>
      <c r="W160" s="58">
        <f>CNI!AA464</f>
        <v>0</v>
      </c>
      <c r="X160" s="58">
        <f>CNI!AB464</f>
        <v>0</v>
      </c>
      <c r="Y160" s="58">
        <f>CNI!AC464</f>
        <v>0</v>
      </c>
      <c r="Z160" s="58">
        <f>CNI!AD464</f>
        <v>0</v>
      </c>
      <c r="AA160" s="58">
        <f>CNI!AE464</f>
        <v>0</v>
      </c>
      <c r="AB160" s="58">
        <f>CNI!AF464</f>
        <v>0</v>
      </c>
      <c r="AC160" s="58">
        <f>CNI!AG464</f>
        <v>0</v>
      </c>
      <c r="AD160" s="58">
        <f>CNI!AH464</f>
        <v>0</v>
      </c>
      <c r="AE160" s="58">
        <f>CNI!AI464</f>
        <v>0</v>
      </c>
      <c r="AF160" s="78">
        <f t="shared" si="13"/>
        <v>0</v>
      </c>
      <c r="AG160" s="219"/>
      <c r="AH160" s="219"/>
      <c r="AI160" s="219"/>
      <c r="AJ160" s="219"/>
      <c r="AK160" s="7"/>
      <c r="AL160" s="7"/>
      <c r="AM160" s="7"/>
      <c r="AN160" s="7"/>
      <c r="AO160" s="7"/>
    </row>
    <row r="161" spans="1:41" ht="18.399999999999999" thickBot="1">
      <c r="A161" s="718" t="str">
        <f>CNI!$A$467</f>
        <v>Common-Other 4 (Specify)</v>
      </c>
      <c r="B161" s="719"/>
      <c r="C161" s="731">
        <f>CNI!B468</f>
        <v>18</v>
      </c>
      <c r="D161" s="732"/>
      <c r="E161" s="332">
        <f>CNI!B470</f>
        <v>6</v>
      </c>
      <c r="F161" s="506">
        <f>CNI!H474</f>
        <v>0</v>
      </c>
      <c r="G161" s="507">
        <f>CNI!G474</f>
        <v>0</v>
      </c>
      <c r="H161" s="503">
        <f>IF(CNI!O474=0,0,CNI!G474)</f>
        <v>0</v>
      </c>
      <c r="I161" s="508">
        <f>CNI!I474</f>
        <v>0</v>
      </c>
      <c r="J161" s="147">
        <f t="shared" si="11"/>
        <v>0</v>
      </c>
      <c r="K161" s="320">
        <f t="shared" si="12"/>
        <v>0</v>
      </c>
      <c r="L161" s="58">
        <f>CNI!P474</f>
        <v>0</v>
      </c>
      <c r="M161" s="58">
        <f>CNI!Q474</f>
        <v>0</v>
      </c>
      <c r="N161" s="58">
        <f>CNI!R474</f>
        <v>0</v>
      </c>
      <c r="O161" s="58">
        <f>CNI!S474</f>
        <v>0</v>
      </c>
      <c r="P161" s="58">
        <f>CNI!T474</f>
        <v>0</v>
      </c>
      <c r="Q161" s="58">
        <f>CNI!U474</f>
        <v>0</v>
      </c>
      <c r="R161" s="58">
        <f>CNI!V474</f>
        <v>0</v>
      </c>
      <c r="S161" s="58">
        <f>CNI!W474</f>
        <v>0</v>
      </c>
      <c r="T161" s="58">
        <f>CNI!X474</f>
        <v>0</v>
      </c>
      <c r="U161" s="58">
        <f>CNI!Y474</f>
        <v>0</v>
      </c>
      <c r="V161" s="58">
        <f>CNI!Z474</f>
        <v>0</v>
      </c>
      <c r="W161" s="58">
        <f>CNI!AA474</f>
        <v>0</v>
      </c>
      <c r="X161" s="58">
        <f>CNI!AB474</f>
        <v>0</v>
      </c>
      <c r="Y161" s="58">
        <f>CNI!AC474</f>
        <v>0</v>
      </c>
      <c r="Z161" s="58">
        <f>CNI!AD474</f>
        <v>0</v>
      </c>
      <c r="AA161" s="58">
        <f>CNI!AE474</f>
        <v>0</v>
      </c>
      <c r="AB161" s="58">
        <f>CNI!AF474</f>
        <v>0</v>
      </c>
      <c r="AC161" s="58">
        <f>CNI!AG474</f>
        <v>0</v>
      </c>
      <c r="AD161" s="58">
        <f>CNI!AH474</f>
        <v>0</v>
      </c>
      <c r="AE161" s="58">
        <f>CNI!AI474</f>
        <v>0</v>
      </c>
      <c r="AF161" s="78">
        <f t="shared" si="13"/>
        <v>0</v>
      </c>
      <c r="AG161" s="219"/>
      <c r="AH161" s="219"/>
      <c r="AI161" s="219"/>
      <c r="AJ161" s="219"/>
      <c r="AK161" s="7"/>
      <c r="AL161" s="7"/>
      <c r="AM161" s="7"/>
      <c r="AN161" s="7"/>
      <c r="AO161" s="7"/>
    </row>
    <row r="162" spans="1:41" ht="18.399999999999999" thickBot="1">
      <c r="A162" s="718" t="str">
        <f>CNI!$A$477</f>
        <v>Common-Other 5 (Specify)</v>
      </c>
      <c r="B162" s="719"/>
      <c r="C162" s="731">
        <f>CNI!B478</f>
        <v>19</v>
      </c>
      <c r="D162" s="732"/>
      <c r="E162" s="332">
        <f>CNI!B480</f>
        <v>7</v>
      </c>
      <c r="F162" s="506">
        <f>CNI!H484</f>
        <v>0</v>
      </c>
      <c r="G162" s="507">
        <f>CNI!G484</f>
        <v>0</v>
      </c>
      <c r="H162" s="503">
        <f>IF(CNI!O484=0,0,CNI!G484)</f>
        <v>0</v>
      </c>
      <c r="I162" s="508">
        <f>CNI!I484</f>
        <v>0</v>
      </c>
      <c r="J162" s="147">
        <f t="shared" si="11"/>
        <v>0</v>
      </c>
      <c r="K162" s="320">
        <f t="shared" si="12"/>
        <v>0</v>
      </c>
      <c r="L162" s="58">
        <f>CNI!P484</f>
        <v>0</v>
      </c>
      <c r="M162" s="58">
        <f>CNI!Q484</f>
        <v>0</v>
      </c>
      <c r="N162" s="58">
        <f>CNI!R484</f>
        <v>0</v>
      </c>
      <c r="O162" s="58">
        <f>CNI!S484</f>
        <v>0</v>
      </c>
      <c r="P162" s="58">
        <f>CNI!T484</f>
        <v>0</v>
      </c>
      <c r="Q162" s="58">
        <f>CNI!U484</f>
        <v>0</v>
      </c>
      <c r="R162" s="58">
        <f>CNI!V484</f>
        <v>0</v>
      </c>
      <c r="S162" s="58">
        <f>CNI!W484</f>
        <v>0</v>
      </c>
      <c r="T162" s="58">
        <f>CNI!X484</f>
        <v>0</v>
      </c>
      <c r="U162" s="58">
        <f>CNI!Y484</f>
        <v>0</v>
      </c>
      <c r="V162" s="58">
        <f>CNI!Z484</f>
        <v>0</v>
      </c>
      <c r="W162" s="58">
        <f>CNI!AA484</f>
        <v>0</v>
      </c>
      <c r="X162" s="58">
        <f>CNI!AB484</f>
        <v>0</v>
      </c>
      <c r="Y162" s="58">
        <f>CNI!AC484</f>
        <v>0</v>
      </c>
      <c r="Z162" s="58">
        <f>CNI!AD484</f>
        <v>0</v>
      </c>
      <c r="AA162" s="58">
        <f>CNI!AE484</f>
        <v>0</v>
      </c>
      <c r="AB162" s="58">
        <f>CNI!AF484</f>
        <v>0</v>
      </c>
      <c r="AC162" s="58">
        <f>CNI!AG484</f>
        <v>0</v>
      </c>
      <c r="AD162" s="58">
        <f>CNI!AH484</f>
        <v>0</v>
      </c>
      <c r="AE162" s="58">
        <f>CNI!AI484</f>
        <v>0</v>
      </c>
      <c r="AF162" s="78">
        <f t="shared" si="13"/>
        <v>0</v>
      </c>
      <c r="AG162" s="219"/>
      <c r="AH162" s="219"/>
      <c r="AI162" s="219"/>
      <c r="AJ162" s="219"/>
      <c r="AK162" s="7"/>
      <c r="AL162" s="7"/>
      <c r="AM162" s="7"/>
      <c r="AN162" s="7"/>
      <c r="AO162" s="7"/>
    </row>
    <row r="163" spans="1:41" ht="18.399999999999999" thickBot="1">
      <c r="A163" s="718" t="str">
        <f>CNI!$A$487</f>
        <v>Common-Other 6 (Specify)</v>
      </c>
      <c r="B163" s="719"/>
      <c r="C163" s="731">
        <f>CNI!B488</f>
        <v>20</v>
      </c>
      <c r="D163" s="732"/>
      <c r="E163" s="332">
        <f>CNI!B490</f>
        <v>8</v>
      </c>
      <c r="F163" s="506">
        <f>CNI!H494</f>
        <v>0</v>
      </c>
      <c r="G163" s="507">
        <f>CNI!G494</f>
        <v>0</v>
      </c>
      <c r="H163" s="503">
        <f>IF(CNI!O494=0,0,CNI!G494)</f>
        <v>0</v>
      </c>
      <c r="I163" s="508">
        <f>CNI!I494</f>
        <v>0</v>
      </c>
      <c r="J163" s="147">
        <f t="shared" si="11"/>
        <v>0</v>
      </c>
      <c r="K163" s="320">
        <f t="shared" si="12"/>
        <v>0</v>
      </c>
      <c r="L163" s="58">
        <f>CNI!P494</f>
        <v>0</v>
      </c>
      <c r="M163" s="58">
        <f>CNI!Q494</f>
        <v>0</v>
      </c>
      <c r="N163" s="58">
        <f>CNI!R494</f>
        <v>0</v>
      </c>
      <c r="O163" s="58">
        <f>CNI!S494</f>
        <v>0</v>
      </c>
      <c r="P163" s="58">
        <f>CNI!T494</f>
        <v>0</v>
      </c>
      <c r="Q163" s="58">
        <f>CNI!U494</f>
        <v>0</v>
      </c>
      <c r="R163" s="58">
        <f>CNI!V494</f>
        <v>0</v>
      </c>
      <c r="S163" s="58">
        <f>CNI!W494</f>
        <v>0</v>
      </c>
      <c r="T163" s="58">
        <f>CNI!X494</f>
        <v>0</v>
      </c>
      <c r="U163" s="58">
        <f>CNI!Y494</f>
        <v>0</v>
      </c>
      <c r="V163" s="58">
        <f>CNI!Z494</f>
        <v>0</v>
      </c>
      <c r="W163" s="58">
        <f>CNI!AA494</f>
        <v>0</v>
      </c>
      <c r="X163" s="58">
        <f>CNI!AB494</f>
        <v>0</v>
      </c>
      <c r="Y163" s="58">
        <f>CNI!AC494</f>
        <v>0</v>
      </c>
      <c r="Z163" s="58">
        <f>CNI!AD494</f>
        <v>0</v>
      </c>
      <c r="AA163" s="58">
        <f>CNI!AE494</f>
        <v>0</v>
      </c>
      <c r="AB163" s="58">
        <f>CNI!AF494</f>
        <v>0</v>
      </c>
      <c r="AC163" s="58">
        <f>CNI!AG494</f>
        <v>0</v>
      </c>
      <c r="AD163" s="58">
        <f>CNI!AH494</f>
        <v>0</v>
      </c>
      <c r="AE163" s="58">
        <f>CNI!AI494</f>
        <v>0</v>
      </c>
      <c r="AF163" s="78">
        <f t="shared" si="13"/>
        <v>0</v>
      </c>
      <c r="AG163" s="219"/>
      <c r="AH163" s="219"/>
      <c r="AI163" s="219"/>
      <c r="AJ163" s="219"/>
      <c r="AK163" s="7"/>
      <c r="AL163" s="7"/>
      <c r="AM163" s="7"/>
      <c r="AN163" s="7"/>
      <c r="AO163" s="7"/>
    </row>
    <row r="164" spans="1:41" ht="18.399999999999999" thickBot="1">
      <c r="A164" s="718" t="str">
        <f>CNI!$A$497</f>
        <v>Common-Other 7 (Specify)</v>
      </c>
      <c r="B164" s="719"/>
      <c r="C164" s="731">
        <f>CNI!B498</f>
        <v>11</v>
      </c>
      <c r="D164" s="732"/>
      <c r="E164" s="332">
        <f>CNI!B500</f>
        <v>0</v>
      </c>
      <c r="F164" s="506">
        <f>CNI!H504</f>
        <v>0</v>
      </c>
      <c r="G164" s="507">
        <f>CNI!G504</f>
        <v>0</v>
      </c>
      <c r="H164" s="503">
        <f>IF(CNI!O504=0,0,CNI!G504)</f>
        <v>0</v>
      </c>
      <c r="I164" s="508">
        <f>CNI!I504</f>
        <v>0</v>
      </c>
      <c r="J164" s="147">
        <f t="shared" si="11"/>
        <v>0</v>
      </c>
      <c r="K164" s="320">
        <f t="shared" si="12"/>
        <v>0</v>
      </c>
      <c r="L164" s="58">
        <f>CNI!P504</f>
        <v>0</v>
      </c>
      <c r="M164" s="58">
        <f>CNI!Q504</f>
        <v>0</v>
      </c>
      <c r="N164" s="58">
        <f>CNI!R504</f>
        <v>0</v>
      </c>
      <c r="O164" s="58">
        <f>CNI!S504</f>
        <v>0</v>
      </c>
      <c r="P164" s="58">
        <f>CNI!T504</f>
        <v>0</v>
      </c>
      <c r="Q164" s="58">
        <f>CNI!U504</f>
        <v>0</v>
      </c>
      <c r="R164" s="58">
        <f>CNI!V504</f>
        <v>0</v>
      </c>
      <c r="S164" s="58">
        <f>CNI!W504</f>
        <v>0</v>
      </c>
      <c r="T164" s="58">
        <f>CNI!X504</f>
        <v>0</v>
      </c>
      <c r="U164" s="58">
        <f>CNI!Y504</f>
        <v>0</v>
      </c>
      <c r="V164" s="58">
        <f>CNI!Z504</f>
        <v>0</v>
      </c>
      <c r="W164" s="58">
        <f>CNI!AA504</f>
        <v>0</v>
      </c>
      <c r="X164" s="58">
        <f>CNI!AB504</f>
        <v>0</v>
      </c>
      <c r="Y164" s="58">
        <f>CNI!AC504</f>
        <v>0</v>
      </c>
      <c r="Z164" s="58">
        <f>CNI!AD504</f>
        <v>0</v>
      </c>
      <c r="AA164" s="58">
        <f>CNI!AE504</f>
        <v>0</v>
      </c>
      <c r="AB164" s="58">
        <f>CNI!AF504</f>
        <v>0</v>
      </c>
      <c r="AC164" s="58">
        <f>CNI!AG504</f>
        <v>0</v>
      </c>
      <c r="AD164" s="58">
        <f>CNI!AH504</f>
        <v>0</v>
      </c>
      <c r="AE164" s="58">
        <f>CNI!AI504</f>
        <v>0</v>
      </c>
      <c r="AF164" s="78">
        <f t="shared" si="13"/>
        <v>0</v>
      </c>
      <c r="AG164" s="219"/>
      <c r="AH164" s="219"/>
      <c r="AI164" s="219"/>
      <c r="AJ164" s="219"/>
      <c r="AK164" s="7"/>
      <c r="AL164" s="7"/>
      <c r="AM164" s="7"/>
      <c r="AN164" s="7"/>
      <c r="AO164" s="7"/>
    </row>
    <row r="165" spans="1:41" ht="18.399999999999999" thickBot="1">
      <c r="A165" s="718" t="str">
        <f>CNI!$A$507</f>
        <v>Common-Other 8 (Specify)</v>
      </c>
      <c r="B165" s="719"/>
      <c r="C165" s="731">
        <f>CNI!B508</f>
        <v>12</v>
      </c>
      <c r="D165" s="732"/>
      <c r="E165" s="332">
        <f>CNI!B510</f>
        <v>1</v>
      </c>
      <c r="F165" s="506">
        <f>CNI!H514</f>
        <v>0</v>
      </c>
      <c r="G165" s="507">
        <f>CNI!G514</f>
        <v>0</v>
      </c>
      <c r="H165" s="503">
        <f>IF(CNI!O514=0,0,CNI!G514)</f>
        <v>0</v>
      </c>
      <c r="I165" s="508">
        <f>CNI!I514</f>
        <v>0</v>
      </c>
      <c r="J165" s="147">
        <f t="shared" si="11"/>
        <v>0</v>
      </c>
      <c r="K165" s="320">
        <f t="shared" si="12"/>
        <v>0</v>
      </c>
      <c r="L165" s="58">
        <f>CNI!P514</f>
        <v>0</v>
      </c>
      <c r="M165" s="58">
        <f>CNI!Q514</f>
        <v>0</v>
      </c>
      <c r="N165" s="58">
        <f>CNI!R514</f>
        <v>0</v>
      </c>
      <c r="O165" s="58">
        <f>CNI!S514</f>
        <v>0</v>
      </c>
      <c r="P165" s="58">
        <f>CNI!T514</f>
        <v>0</v>
      </c>
      <c r="Q165" s="58">
        <f>CNI!U514</f>
        <v>0</v>
      </c>
      <c r="R165" s="58">
        <f>CNI!V514</f>
        <v>0</v>
      </c>
      <c r="S165" s="58">
        <f>CNI!W514</f>
        <v>0</v>
      </c>
      <c r="T165" s="58">
        <f>CNI!X514</f>
        <v>0</v>
      </c>
      <c r="U165" s="58">
        <f>CNI!Y514</f>
        <v>0</v>
      </c>
      <c r="V165" s="58">
        <f>CNI!Z514</f>
        <v>0</v>
      </c>
      <c r="W165" s="58">
        <f>CNI!AA514</f>
        <v>0</v>
      </c>
      <c r="X165" s="58">
        <f>CNI!AB514</f>
        <v>0</v>
      </c>
      <c r="Y165" s="58">
        <f>CNI!AC514</f>
        <v>0</v>
      </c>
      <c r="Z165" s="58">
        <f>CNI!AD514</f>
        <v>0</v>
      </c>
      <c r="AA165" s="58">
        <f>CNI!AE514</f>
        <v>0</v>
      </c>
      <c r="AB165" s="58">
        <f>CNI!AF514</f>
        <v>0</v>
      </c>
      <c r="AC165" s="58">
        <f>CNI!AG514</f>
        <v>0</v>
      </c>
      <c r="AD165" s="58">
        <f>CNI!AH514</f>
        <v>0</v>
      </c>
      <c r="AE165" s="58">
        <f>CNI!AI514</f>
        <v>0</v>
      </c>
      <c r="AF165" s="78">
        <f t="shared" si="13"/>
        <v>0</v>
      </c>
      <c r="AG165" s="219"/>
      <c r="AH165" s="219"/>
      <c r="AI165" s="219"/>
      <c r="AJ165" s="219"/>
      <c r="AK165" s="7"/>
      <c r="AL165" s="7"/>
      <c r="AM165" s="7"/>
      <c r="AN165" s="7"/>
      <c r="AO165" s="7"/>
    </row>
    <row r="166" spans="1:41" ht="18.399999999999999" thickBot="1">
      <c r="A166" s="718" t="str">
        <f>CNI!$A$517</f>
        <v>Common-Other 9 (Specify)</v>
      </c>
      <c r="B166" s="719"/>
      <c r="C166" s="731">
        <f>CNI!B518</f>
        <v>13</v>
      </c>
      <c r="D166" s="732"/>
      <c r="E166" s="332">
        <f>CNI!B520</f>
        <v>2</v>
      </c>
      <c r="F166" s="506">
        <f>CNI!H524</f>
        <v>0</v>
      </c>
      <c r="G166" s="507">
        <f>CNI!G524</f>
        <v>0</v>
      </c>
      <c r="H166" s="503">
        <f>IF(CNI!O524=0,0,CNI!G524)</f>
        <v>0</v>
      </c>
      <c r="I166" s="508">
        <f>CNI!I524</f>
        <v>0</v>
      </c>
      <c r="J166" s="147">
        <f t="shared" si="11"/>
        <v>0</v>
      </c>
      <c r="K166" s="320">
        <f t="shared" si="12"/>
        <v>0</v>
      </c>
      <c r="L166" s="58">
        <f>CNI!P524</f>
        <v>0</v>
      </c>
      <c r="M166" s="58">
        <f>CNI!Q524</f>
        <v>0</v>
      </c>
      <c r="N166" s="58">
        <f>CNI!R524</f>
        <v>0</v>
      </c>
      <c r="O166" s="58">
        <f>CNI!S524</f>
        <v>0</v>
      </c>
      <c r="P166" s="58">
        <f>CNI!T524</f>
        <v>0</v>
      </c>
      <c r="Q166" s="58">
        <f>CNI!U524</f>
        <v>0</v>
      </c>
      <c r="R166" s="58">
        <f>CNI!V524</f>
        <v>0</v>
      </c>
      <c r="S166" s="58">
        <f>CNI!W524</f>
        <v>0</v>
      </c>
      <c r="T166" s="58">
        <f>CNI!X524</f>
        <v>0</v>
      </c>
      <c r="U166" s="58">
        <f>CNI!Y524</f>
        <v>0</v>
      </c>
      <c r="V166" s="58">
        <f>CNI!Z524</f>
        <v>0</v>
      </c>
      <c r="W166" s="58">
        <f>CNI!AA524</f>
        <v>0</v>
      </c>
      <c r="X166" s="58">
        <f>CNI!AB524</f>
        <v>0</v>
      </c>
      <c r="Y166" s="58">
        <f>CNI!AC524</f>
        <v>0</v>
      </c>
      <c r="Z166" s="58">
        <f>CNI!AD524</f>
        <v>0</v>
      </c>
      <c r="AA166" s="58">
        <f>CNI!AE524</f>
        <v>0</v>
      </c>
      <c r="AB166" s="58">
        <f>CNI!AF524</f>
        <v>0</v>
      </c>
      <c r="AC166" s="58">
        <f>CNI!AG524</f>
        <v>0</v>
      </c>
      <c r="AD166" s="58">
        <f>CNI!AH524</f>
        <v>0</v>
      </c>
      <c r="AE166" s="58">
        <f>CNI!AI524</f>
        <v>0</v>
      </c>
      <c r="AF166" s="78">
        <f t="shared" si="13"/>
        <v>0</v>
      </c>
      <c r="AG166" s="219"/>
      <c r="AH166" s="219"/>
      <c r="AI166" s="219"/>
      <c r="AJ166" s="219"/>
      <c r="AK166" s="7"/>
      <c r="AL166" s="7"/>
      <c r="AM166" s="7"/>
      <c r="AN166" s="7"/>
      <c r="AO166" s="7"/>
    </row>
    <row r="167" spans="1:41" ht="17.850000000000001">
      <c r="A167" s="718" t="str">
        <f>CNI!$A$527</f>
        <v>Common-Other 10 (Specify)</v>
      </c>
      <c r="B167" s="719"/>
      <c r="C167" s="731">
        <f>CNI!B528</f>
        <v>14</v>
      </c>
      <c r="D167" s="732"/>
      <c r="E167" s="332">
        <f>CNI!B530</f>
        <v>3</v>
      </c>
      <c r="F167" s="506">
        <f>CNI!H534</f>
        <v>0</v>
      </c>
      <c r="G167" s="507">
        <f>CNI!G534</f>
        <v>0</v>
      </c>
      <c r="H167" s="503">
        <f>IF(CNI!O534=0,0,CNI!G534)</f>
        <v>0</v>
      </c>
      <c r="I167" s="508">
        <f>CNI!I534</f>
        <v>0</v>
      </c>
      <c r="J167" s="147">
        <f t="shared" si="11"/>
        <v>0</v>
      </c>
      <c r="K167" s="320">
        <f t="shared" si="12"/>
        <v>0</v>
      </c>
      <c r="L167" s="58">
        <f>CNI!P534</f>
        <v>0</v>
      </c>
      <c r="M167" s="58">
        <f>CNI!Q534</f>
        <v>0</v>
      </c>
      <c r="N167" s="58">
        <f>CNI!R534</f>
        <v>0</v>
      </c>
      <c r="O167" s="58">
        <f>CNI!S534</f>
        <v>0</v>
      </c>
      <c r="P167" s="58">
        <f>CNI!T534</f>
        <v>0</v>
      </c>
      <c r="Q167" s="58">
        <f>CNI!U534</f>
        <v>0</v>
      </c>
      <c r="R167" s="58">
        <f>CNI!V534</f>
        <v>0</v>
      </c>
      <c r="S167" s="58">
        <f>CNI!W534</f>
        <v>0</v>
      </c>
      <c r="T167" s="58">
        <f>CNI!X534</f>
        <v>0</v>
      </c>
      <c r="U167" s="58">
        <f>CNI!Y534</f>
        <v>0</v>
      </c>
      <c r="V167" s="58">
        <f>CNI!Z534</f>
        <v>0</v>
      </c>
      <c r="W167" s="58">
        <f>CNI!AA534</f>
        <v>0</v>
      </c>
      <c r="X167" s="58">
        <f>CNI!AB534</f>
        <v>0</v>
      </c>
      <c r="Y167" s="58">
        <f>CNI!AC534</f>
        <v>0</v>
      </c>
      <c r="Z167" s="58">
        <f>CNI!AD534</f>
        <v>0</v>
      </c>
      <c r="AA167" s="58">
        <f>CNI!AE534</f>
        <v>0</v>
      </c>
      <c r="AB167" s="58">
        <f>CNI!AF534</f>
        <v>0</v>
      </c>
      <c r="AC167" s="58">
        <f>CNI!AG534</f>
        <v>0</v>
      </c>
      <c r="AD167" s="58">
        <f>CNI!AH534</f>
        <v>0</v>
      </c>
      <c r="AE167" s="58">
        <f>CNI!AI534</f>
        <v>0</v>
      </c>
      <c r="AF167" s="78">
        <f t="shared" si="13"/>
        <v>0</v>
      </c>
      <c r="AG167" s="219"/>
      <c r="AH167" s="219"/>
      <c r="AI167" s="219"/>
      <c r="AJ167" s="219"/>
      <c r="AK167" s="7"/>
      <c r="AL167" s="7"/>
      <c r="AM167" s="7"/>
      <c r="AN167" s="7"/>
      <c r="AO167" s="7"/>
    </row>
    <row r="168" spans="1:41" ht="18.95" thickBot="1">
      <c r="A168" s="720" t="s">
        <v>787</v>
      </c>
      <c r="B168" s="721"/>
      <c r="C168" s="811"/>
      <c r="D168" s="812"/>
      <c r="E168" s="812"/>
      <c r="F168" s="812"/>
      <c r="G168" s="812"/>
      <c r="H168" s="812"/>
      <c r="I168" s="813"/>
      <c r="J168" s="144">
        <f>SUM(J144:J167)</f>
        <v>5900</v>
      </c>
      <c r="K168" s="323">
        <f t="shared" ref="K168:P168" si="14">SUM(K144:K167)</f>
        <v>112380</v>
      </c>
      <c r="L168" s="145">
        <f t="shared" si="14"/>
        <v>3100</v>
      </c>
      <c r="M168" s="142">
        <f t="shared" si="14"/>
        <v>6000</v>
      </c>
      <c r="N168" s="142">
        <f t="shared" si="14"/>
        <v>650</v>
      </c>
      <c r="O168" s="142">
        <f t="shared" si="14"/>
        <v>13750</v>
      </c>
      <c r="P168" s="142">
        <f t="shared" si="14"/>
        <v>54680</v>
      </c>
      <c r="Q168" s="142">
        <f t="shared" ref="Q168:AE168" si="15">SUM(Q144:Q167)</f>
        <v>8600</v>
      </c>
      <c r="R168" s="142">
        <f t="shared" si="15"/>
        <v>10000</v>
      </c>
      <c r="S168" s="142">
        <f t="shared" si="15"/>
        <v>0</v>
      </c>
      <c r="T168" s="142">
        <f t="shared" si="15"/>
        <v>0</v>
      </c>
      <c r="U168" s="142">
        <f t="shared" si="15"/>
        <v>0</v>
      </c>
      <c r="V168" s="142">
        <f t="shared" si="15"/>
        <v>0</v>
      </c>
      <c r="W168" s="142">
        <f t="shared" si="15"/>
        <v>5400</v>
      </c>
      <c r="X168" s="142">
        <f t="shared" si="15"/>
        <v>450</v>
      </c>
      <c r="Y168" s="142">
        <f t="shared" si="15"/>
        <v>700</v>
      </c>
      <c r="Z168" s="142">
        <f t="shared" si="15"/>
        <v>2400</v>
      </c>
      <c r="AA168" s="142">
        <f t="shared" si="15"/>
        <v>3500</v>
      </c>
      <c r="AB168" s="142">
        <f t="shared" si="15"/>
        <v>2500</v>
      </c>
      <c r="AC168" s="142">
        <f t="shared" si="15"/>
        <v>0</v>
      </c>
      <c r="AD168" s="142">
        <f t="shared" si="15"/>
        <v>650</v>
      </c>
      <c r="AE168" s="143">
        <f t="shared" si="15"/>
        <v>0</v>
      </c>
      <c r="AF168" s="78">
        <f>SUM(L168:AE168)-K168</f>
        <v>0</v>
      </c>
      <c r="AG168" s="219"/>
      <c r="AH168" s="219"/>
      <c r="AI168" s="219"/>
      <c r="AJ168" s="219"/>
      <c r="AK168" s="7"/>
      <c r="AL168" s="7"/>
      <c r="AM168" s="7"/>
      <c r="AN168" s="7"/>
      <c r="AO168" s="7"/>
    </row>
    <row r="169" spans="1:41" ht="18.399999999999999">
      <c r="A169" s="327"/>
      <c r="C169" s="509"/>
      <c r="D169" s="509"/>
      <c r="E169" s="509"/>
      <c r="F169" s="509"/>
      <c r="G169" s="509"/>
      <c r="H169" s="509"/>
      <c r="I169" s="509"/>
      <c r="J169" s="26"/>
      <c r="K169" s="326"/>
      <c r="L169" s="43"/>
      <c r="M169" s="43"/>
      <c r="N169" s="43"/>
      <c r="O169" s="43"/>
      <c r="P169" s="43"/>
      <c r="Q169" s="43"/>
      <c r="R169" s="43"/>
      <c r="S169" s="43"/>
      <c r="T169" s="43"/>
      <c r="U169" s="43"/>
      <c r="V169" s="43"/>
      <c r="W169" s="43"/>
      <c r="X169" s="43"/>
      <c r="Y169" s="43"/>
      <c r="Z169" s="43"/>
      <c r="AA169" s="43"/>
      <c r="AB169" s="43"/>
      <c r="AC169" s="43"/>
      <c r="AD169" s="43"/>
      <c r="AE169" s="43"/>
      <c r="AF169" s="510"/>
      <c r="AG169" s="219"/>
      <c r="AH169" s="219"/>
      <c r="AI169" s="219"/>
      <c r="AJ169" s="219"/>
      <c r="AK169" s="7"/>
      <c r="AL169" s="7"/>
      <c r="AM169" s="7"/>
      <c r="AN169" s="7"/>
      <c r="AO169" s="7"/>
    </row>
    <row r="170" spans="1:41" ht="17.850000000000001">
      <c r="A170" s="810"/>
      <c r="B170" s="810"/>
      <c r="C170" s="810"/>
      <c r="D170" s="810"/>
      <c r="E170" s="810"/>
      <c r="F170" s="810"/>
      <c r="G170" s="810"/>
      <c r="H170" s="810"/>
      <c r="I170" s="810"/>
      <c r="J170" s="810"/>
      <c r="K170" s="810"/>
      <c r="L170" s="43"/>
      <c r="M170" s="43"/>
      <c r="N170" s="43"/>
      <c r="O170" s="43"/>
      <c r="P170" s="43"/>
      <c r="Q170" s="43"/>
      <c r="R170" s="43"/>
      <c r="S170" s="43"/>
      <c r="T170" s="43"/>
      <c r="U170" s="43"/>
      <c r="V170" s="43"/>
      <c r="W170" s="43"/>
      <c r="X170" s="43"/>
      <c r="Y170" s="43"/>
      <c r="Z170" s="43"/>
      <c r="AA170" s="43"/>
      <c r="AB170" s="43"/>
      <c r="AC170" s="43"/>
      <c r="AD170" s="43"/>
      <c r="AE170" s="43"/>
      <c r="AF170" s="510"/>
      <c r="AG170" s="219"/>
      <c r="AH170" s="219"/>
      <c r="AI170" s="219"/>
      <c r="AJ170" s="219"/>
      <c r="AK170" s="7"/>
      <c r="AL170" s="7"/>
      <c r="AM170" s="7"/>
      <c r="AN170" s="7"/>
      <c r="AO170" s="7"/>
    </row>
    <row r="171" spans="1:41" ht="10.5" customHeight="1" thickBot="1">
      <c r="A171" s="489"/>
      <c r="B171" s="489"/>
      <c r="C171" s="489"/>
      <c r="D171" s="489"/>
      <c r="E171" s="489"/>
      <c r="F171" s="489"/>
      <c r="G171" s="489"/>
      <c r="H171" s="489"/>
      <c r="I171" s="489"/>
      <c r="J171" s="489"/>
      <c r="K171" s="489"/>
      <c r="L171" s="43"/>
      <c r="M171" s="43"/>
      <c r="N171" s="43"/>
      <c r="O171" s="43"/>
      <c r="P171" s="43"/>
      <c r="Q171" s="43"/>
      <c r="R171" s="43"/>
      <c r="S171" s="43"/>
      <c r="T171" s="43"/>
      <c r="U171" s="43"/>
      <c r="V171" s="43"/>
      <c r="W171" s="43"/>
      <c r="X171" s="43"/>
      <c r="Y171" s="43"/>
      <c r="Z171" s="43"/>
      <c r="AA171" s="43"/>
      <c r="AB171" s="43"/>
      <c r="AC171" s="43"/>
      <c r="AD171" s="43"/>
      <c r="AE171" s="43"/>
      <c r="AF171" s="510"/>
      <c r="AG171" s="219"/>
      <c r="AH171" s="219"/>
      <c r="AI171" s="219"/>
      <c r="AJ171" s="219"/>
      <c r="AK171" s="7"/>
      <c r="AL171" s="7"/>
      <c r="AM171" s="7"/>
      <c r="AN171" s="7"/>
      <c r="AO171" s="7"/>
    </row>
    <row r="172" spans="1:41" ht="66.599999999999994">
      <c r="A172" s="709" t="s">
        <v>769</v>
      </c>
      <c r="B172" s="710"/>
      <c r="C172" s="710" t="s">
        <v>770</v>
      </c>
      <c r="D172" s="710"/>
      <c r="E172" s="488" t="s">
        <v>771</v>
      </c>
      <c r="F172" s="488" t="s">
        <v>772</v>
      </c>
      <c r="G172" s="488" t="s">
        <v>773</v>
      </c>
      <c r="H172" s="488" t="s">
        <v>774</v>
      </c>
      <c r="I172" s="488" t="s">
        <v>775</v>
      </c>
      <c r="J172" s="488" t="s">
        <v>776</v>
      </c>
      <c r="K172" s="313" t="s">
        <v>777</v>
      </c>
      <c r="L172" s="54">
        <f>+$G$7+1</f>
        <v>2011</v>
      </c>
      <c r="M172" s="54">
        <f t="shared" ref="M172:AE172" si="16">1+L172</f>
        <v>2012</v>
      </c>
      <c r="N172" s="54">
        <f t="shared" si="16"/>
        <v>2013</v>
      </c>
      <c r="O172" s="54">
        <f t="shared" si="16"/>
        <v>2014</v>
      </c>
      <c r="P172" s="54">
        <f t="shared" si="16"/>
        <v>2015</v>
      </c>
      <c r="Q172" s="54">
        <f t="shared" si="16"/>
        <v>2016</v>
      </c>
      <c r="R172" s="54">
        <f t="shared" si="16"/>
        <v>2017</v>
      </c>
      <c r="S172" s="54">
        <f t="shared" si="16"/>
        <v>2018</v>
      </c>
      <c r="T172" s="54">
        <f t="shared" si="16"/>
        <v>2019</v>
      </c>
      <c r="U172" s="54">
        <f t="shared" si="16"/>
        <v>2020</v>
      </c>
      <c r="V172" s="54">
        <f t="shared" si="16"/>
        <v>2021</v>
      </c>
      <c r="W172" s="54">
        <f t="shared" si="16"/>
        <v>2022</v>
      </c>
      <c r="X172" s="54">
        <f t="shared" si="16"/>
        <v>2023</v>
      </c>
      <c r="Y172" s="54">
        <f t="shared" si="16"/>
        <v>2024</v>
      </c>
      <c r="Z172" s="54">
        <f t="shared" si="16"/>
        <v>2025</v>
      </c>
      <c r="AA172" s="54">
        <f t="shared" si="16"/>
        <v>2026</v>
      </c>
      <c r="AB172" s="54">
        <f t="shared" si="16"/>
        <v>2027</v>
      </c>
      <c r="AC172" s="54">
        <f t="shared" si="16"/>
        <v>2028</v>
      </c>
      <c r="AD172" s="54">
        <f t="shared" si="16"/>
        <v>2029</v>
      </c>
      <c r="AE172" s="54">
        <f t="shared" si="16"/>
        <v>2030</v>
      </c>
      <c r="AF172" s="511"/>
      <c r="AG172" s="219"/>
      <c r="AH172" s="219"/>
      <c r="AI172" s="219"/>
      <c r="AJ172" s="219"/>
      <c r="AK172" s="7"/>
      <c r="AL172" s="7"/>
      <c r="AM172" s="7"/>
      <c r="AN172" s="7"/>
      <c r="AO172" s="7"/>
    </row>
    <row r="173" spans="1:41" ht="18.95" thickBot="1">
      <c r="A173" s="707" t="s">
        <v>788</v>
      </c>
      <c r="B173" s="708"/>
      <c r="C173" s="711" t="s">
        <v>767</v>
      </c>
      <c r="D173" s="711"/>
      <c r="E173" s="486" t="s">
        <v>767</v>
      </c>
      <c r="F173" s="504"/>
      <c r="G173" s="329"/>
      <c r="H173" s="51"/>
      <c r="I173" s="330" t="s">
        <v>779</v>
      </c>
      <c r="J173" s="330" t="s">
        <v>779</v>
      </c>
      <c r="K173" s="331" t="s">
        <v>779</v>
      </c>
      <c r="L173" s="55"/>
      <c r="M173" s="55"/>
      <c r="N173" s="55"/>
      <c r="O173" s="55" t="s">
        <v>780</v>
      </c>
      <c r="P173" s="55">
        <f>SUM(L210:P210)</f>
        <v>56160</v>
      </c>
      <c r="Q173" s="55"/>
      <c r="R173" s="55"/>
      <c r="S173" s="55"/>
      <c r="T173" s="55" t="s">
        <v>781</v>
      </c>
      <c r="U173" s="55">
        <f>SUM(Q210:U210)</f>
        <v>27210</v>
      </c>
      <c r="V173" s="55"/>
      <c r="W173" s="55"/>
      <c r="X173" s="57"/>
      <c r="Y173" s="55" t="s">
        <v>782</v>
      </c>
      <c r="Z173" s="55">
        <f>SUM(V210:Z210)</f>
        <v>354760</v>
      </c>
      <c r="AA173" s="55"/>
      <c r="AB173" s="55"/>
      <c r="AC173" s="57"/>
      <c r="AD173" s="55" t="s">
        <v>783</v>
      </c>
      <c r="AE173" s="55">
        <f>SUM(AA210:AE210)</f>
        <v>52365</v>
      </c>
      <c r="AF173" s="23"/>
      <c r="AG173" s="219"/>
      <c r="AH173" s="219"/>
      <c r="AI173" s="219"/>
      <c r="AJ173" s="219"/>
      <c r="AK173" s="7"/>
      <c r="AL173" s="7"/>
      <c r="AM173" s="7"/>
      <c r="AN173" s="7"/>
      <c r="AO173" s="7"/>
    </row>
    <row r="174" spans="1:41" ht="18.399999999999999" thickBot="1">
      <c r="A174" s="705" t="str">
        <f>CNI!$A$547</f>
        <v>Carports/Surface Garage</v>
      </c>
      <c r="B174" s="706"/>
      <c r="C174" s="729">
        <f>CNI!B548</f>
        <v>15</v>
      </c>
      <c r="D174" s="729"/>
      <c r="E174" s="332">
        <f>CNI!B550</f>
        <v>4</v>
      </c>
      <c r="F174" s="506" t="str">
        <f>CNI!H554</f>
        <v>LUMP SUM</v>
      </c>
      <c r="G174" s="507">
        <f>CNI!G554</f>
        <v>1</v>
      </c>
      <c r="H174" s="503">
        <f>IF(CNI!O554=0,0,CNI!G554)</f>
        <v>0</v>
      </c>
      <c r="I174" s="512">
        <f>CNI!I554</f>
        <v>5000</v>
      </c>
      <c r="J174" s="147">
        <f t="shared" ref="J174:J197" si="17">ROUNDUP(+H174*I174,-2)</f>
        <v>0</v>
      </c>
      <c r="K174" s="320">
        <f>SUM(L174:AE174)</f>
        <v>10000</v>
      </c>
      <c r="L174" s="146">
        <f>CNI!P554</f>
        <v>0</v>
      </c>
      <c r="M174" s="146">
        <f>CNI!Q554</f>
        <v>0</v>
      </c>
      <c r="N174" s="146">
        <f>CNI!R554</f>
        <v>0</v>
      </c>
      <c r="O174" s="146">
        <f>CNI!S554</f>
        <v>5000</v>
      </c>
      <c r="P174" s="146">
        <f>CNI!T554</f>
        <v>0</v>
      </c>
      <c r="Q174" s="146">
        <f>CNI!U554</f>
        <v>0</v>
      </c>
      <c r="R174" s="146">
        <f>CNI!V554</f>
        <v>0</v>
      </c>
      <c r="S174" s="146">
        <f>CNI!W554</f>
        <v>0</v>
      </c>
      <c r="T174" s="146">
        <f>CNI!X554</f>
        <v>0</v>
      </c>
      <c r="U174" s="146">
        <f>CNI!Y554</f>
        <v>0</v>
      </c>
      <c r="V174" s="146">
        <f>CNI!Z554</f>
        <v>0</v>
      </c>
      <c r="W174" s="146">
        <f>CNI!AA554</f>
        <v>0</v>
      </c>
      <c r="X174" s="146">
        <f>CNI!AB554</f>
        <v>0</v>
      </c>
      <c r="Y174" s="146">
        <f>CNI!AC554</f>
        <v>0</v>
      </c>
      <c r="Z174" s="146">
        <f>CNI!AD554</f>
        <v>0</v>
      </c>
      <c r="AA174" s="146">
        <f>CNI!AE554</f>
        <v>0</v>
      </c>
      <c r="AB174" s="146">
        <f>CNI!AF554</f>
        <v>0</v>
      </c>
      <c r="AC174" s="146">
        <f>CNI!AG554</f>
        <v>0</v>
      </c>
      <c r="AD174" s="146">
        <f>CNI!AH554</f>
        <v>5000</v>
      </c>
      <c r="AE174" s="146">
        <f>CNI!AI554</f>
        <v>0</v>
      </c>
      <c r="AF174" s="513">
        <f t="shared" ref="AF174:AF210" si="18">SUM(L174:AE174)-K174</f>
        <v>0</v>
      </c>
      <c r="AG174" s="219"/>
      <c r="AH174" s="219"/>
      <c r="AI174" s="219"/>
      <c r="AJ174" s="219"/>
      <c r="AK174" s="7"/>
      <c r="AL174" s="7"/>
      <c r="AM174" s="7"/>
      <c r="AN174" s="7"/>
      <c r="AO174" s="7"/>
    </row>
    <row r="175" spans="1:41" ht="18.399999999999999" thickBot="1">
      <c r="A175" s="705" t="str">
        <f>CNI!$A$557</f>
        <v>Foundation</v>
      </c>
      <c r="B175" s="706"/>
      <c r="C175" s="729">
        <f>CNI!B558</f>
        <v>16</v>
      </c>
      <c r="D175" s="729"/>
      <c r="E175" s="332">
        <f>CNI!B560</f>
        <v>5</v>
      </c>
      <c r="F175" s="506">
        <f>CNI!H564</f>
        <v>0</v>
      </c>
      <c r="G175" s="507">
        <f>CNI!G564</f>
        <v>0</v>
      </c>
      <c r="H175" s="503">
        <f>IF(CNI!O564=0,0,CNI!G564)</f>
        <v>0</v>
      </c>
      <c r="I175" s="512">
        <f>CNI!I564</f>
        <v>0</v>
      </c>
      <c r="J175" s="147">
        <f t="shared" si="17"/>
        <v>0</v>
      </c>
      <c r="K175" s="320">
        <f t="shared" ref="K175:K210" si="19">SUM(L175:AE175)</f>
        <v>0</v>
      </c>
      <c r="L175" s="146">
        <f>CNI!P564</f>
        <v>0</v>
      </c>
      <c r="M175" s="146">
        <f>CNI!Q564</f>
        <v>0</v>
      </c>
      <c r="N175" s="146">
        <f>CNI!R564</f>
        <v>0</v>
      </c>
      <c r="O175" s="146">
        <f>CNI!S564</f>
        <v>0</v>
      </c>
      <c r="P175" s="146">
        <f>CNI!T564</f>
        <v>0</v>
      </c>
      <c r="Q175" s="146">
        <f>CNI!U564</f>
        <v>0</v>
      </c>
      <c r="R175" s="146">
        <f>CNI!V564</f>
        <v>0</v>
      </c>
      <c r="S175" s="146">
        <f>CNI!W564</f>
        <v>0</v>
      </c>
      <c r="T175" s="146">
        <f>CNI!X564</f>
        <v>0</v>
      </c>
      <c r="U175" s="146">
        <f>CNI!Y564</f>
        <v>0</v>
      </c>
      <c r="V175" s="146">
        <f>CNI!Z564</f>
        <v>0</v>
      </c>
      <c r="W175" s="146">
        <f>CNI!AA564</f>
        <v>0</v>
      </c>
      <c r="X175" s="146">
        <f>CNI!AB564</f>
        <v>0</v>
      </c>
      <c r="Y175" s="146">
        <f>CNI!AC564</f>
        <v>0</v>
      </c>
      <c r="Z175" s="146">
        <f>CNI!AD564</f>
        <v>0</v>
      </c>
      <c r="AA175" s="146">
        <f>CNI!AE564</f>
        <v>0</v>
      </c>
      <c r="AB175" s="146">
        <f>CNI!AF564</f>
        <v>0</v>
      </c>
      <c r="AC175" s="146">
        <f>CNI!AG564</f>
        <v>0</v>
      </c>
      <c r="AD175" s="146">
        <f>CNI!AH564</f>
        <v>0</v>
      </c>
      <c r="AE175" s="146">
        <f>CNI!AI564</f>
        <v>0</v>
      </c>
      <c r="AF175" s="513">
        <f t="shared" si="18"/>
        <v>0</v>
      </c>
      <c r="AG175" s="7"/>
      <c r="AH175" s="7"/>
      <c r="AI175" s="7"/>
      <c r="AJ175" s="7"/>
      <c r="AK175" s="7"/>
      <c r="AL175" s="7"/>
      <c r="AM175" s="7"/>
      <c r="AN175" s="7"/>
      <c r="AO175" s="7"/>
    </row>
    <row r="176" spans="1:41" ht="18.399999999999999" thickBot="1">
      <c r="A176" s="705" t="str">
        <f>CNI!$A$567</f>
        <v>Foundation Waterproofing</v>
      </c>
      <c r="B176" s="706"/>
      <c r="C176" s="729">
        <f>CNI!B568</f>
        <v>17</v>
      </c>
      <c r="D176" s="729"/>
      <c r="E176" s="332">
        <f>CNI!B570</f>
        <v>6</v>
      </c>
      <c r="F176" s="506">
        <f>CNI!H574</f>
        <v>0</v>
      </c>
      <c r="G176" s="507">
        <f>CNI!G574</f>
        <v>0</v>
      </c>
      <c r="H176" s="503">
        <f>IF(CNI!O574=0,0,CNI!G574)</f>
        <v>0</v>
      </c>
      <c r="I176" s="512">
        <f>CNI!I574</f>
        <v>0</v>
      </c>
      <c r="J176" s="147">
        <f t="shared" si="17"/>
        <v>0</v>
      </c>
      <c r="K176" s="320">
        <f t="shared" si="19"/>
        <v>0</v>
      </c>
      <c r="L176" s="146">
        <f>CNI!P574</f>
        <v>0</v>
      </c>
      <c r="M176" s="146">
        <f>CNI!Q574</f>
        <v>0</v>
      </c>
      <c r="N176" s="146">
        <f>CNI!R574</f>
        <v>0</v>
      </c>
      <c r="O176" s="146">
        <f>CNI!S574</f>
        <v>0</v>
      </c>
      <c r="P176" s="146">
        <f>CNI!T574</f>
        <v>0</v>
      </c>
      <c r="Q176" s="146">
        <f>CNI!U574</f>
        <v>0</v>
      </c>
      <c r="R176" s="146">
        <f>CNI!V574</f>
        <v>0</v>
      </c>
      <c r="S176" s="146">
        <f>CNI!W574</f>
        <v>0</v>
      </c>
      <c r="T176" s="146">
        <f>CNI!X574</f>
        <v>0</v>
      </c>
      <c r="U176" s="146">
        <f>CNI!Y574</f>
        <v>0</v>
      </c>
      <c r="V176" s="146">
        <f>CNI!Z574</f>
        <v>0</v>
      </c>
      <c r="W176" s="146">
        <f>CNI!AA574</f>
        <v>0</v>
      </c>
      <c r="X176" s="146">
        <f>CNI!AB574</f>
        <v>0</v>
      </c>
      <c r="Y176" s="146">
        <f>CNI!AC574</f>
        <v>0</v>
      </c>
      <c r="Z176" s="146">
        <f>CNI!AD574</f>
        <v>0</v>
      </c>
      <c r="AA176" s="146">
        <f>CNI!AE574</f>
        <v>0</v>
      </c>
      <c r="AB176" s="146">
        <f>CNI!AF574</f>
        <v>0</v>
      </c>
      <c r="AC176" s="146">
        <f>CNI!AG574</f>
        <v>0</v>
      </c>
      <c r="AD176" s="146">
        <f>CNI!AH574</f>
        <v>0</v>
      </c>
      <c r="AE176" s="146">
        <f>CNI!AI574</f>
        <v>0</v>
      </c>
      <c r="AF176" s="513">
        <f t="shared" si="18"/>
        <v>0</v>
      </c>
      <c r="AG176" s="7"/>
      <c r="AH176" s="7"/>
      <c r="AI176" s="7"/>
      <c r="AJ176" s="7"/>
      <c r="AK176" s="7"/>
      <c r="AL176" s="7"/>
      <c r="AM176" s="7"/>
      <c r="AN176" s="7"/>
      <c r="AO176" s="7"/>
    </row>
    <row r="177" spans="1:41" ht="18.399999999999999" thickBot="1">
      <c r="A177" s="705" t="str">
        <f>CNI!$A$577</f>
        <v>Building Slab</v>
      </c>
      <c r="B177" s="706"/>
      <c r="C177" s="729">
        <f>CNI!B578</f>
        <v>18</v>
      </c>
      <c r="D177" s="729"/>
      <c r="E177" s="332">
        <f>CNI!B580</f>
        <v>7</v>
      </c>
      <c r="F177" s="506">
        <f>CNI!H584</f>
        <v>0</v>
      </c>
      <c r="G177" s="507">
        <f>CNI!G584</f>
        <v>0</v>
      </c>
      <c r="H177" s="503">
        <f>IF(CNI!O584=0,0,CNI!G584)</f>
        <v>0</v>
      </c>
      <c r="I177" s="512">
        <f>CNI!I584</f>
        <v>0</v>
      </c>
      <c r="J177" s="147">
        <f t="shared" si="17"/>
        <v>0</v>
      </c>
      <c r="K177" s="320">
        <f t="shared" si="19"/>
        <v>0</v>
      </c>
      <c r="L177" s="146">
        <f>CNI!P584</f>
        <v>0</v>
      </c>
      <c r="M177" s="146">
        <f>CNI!Q584</f>
        <v>0</v>
      </c>
      <c r="N177" s="146">
        <f>CNI!R584</f>
        <v>0</v>
      </c>
      <c r="O177" s="146">
        <f>CNI!S584</f>
        <v>0</v>
      </c>
      <c r="P177" s="146">
        <f>CNI!T584</f>
        <v>0</v>
      </c>
      <c r="Q177" s="146">
        <f>CNI!U584</f>
        <v>0</v>
      </c>
      <c r="R177" s="146">
        <f>CNI!V584</f>
        <v>0</v>
      </c>
      <c r="S177" s="146">
        <f>CNI!W584</f>
        <v>0</v>
      </c>
      <c r="T177" s="146">
        <f>CNI!X584</f>
        <v>0</v>
      </c>
      <c r="U177" s="146">
        <f>CNI!Y584</f>
        <v>0</v>
      </c>
      <c r="V177" s="146">
        <f>CNI!Z584</f>
        <v>0</v>
      </c>
      <c r="W177" s="146">
        <f>CNI!AA584</f>
        <v>0</v>
      </c>
      <c r="X177" s="146">
        <f>CNI!AB584</f>
        <v>0</v>
      </c>
      <c r="Y177" s="146">
        <f>CNI!AC584</f>
        <v>0</v>
      </c>
      <c r="Z177" s="146">
        <f>CNI!AD584</f>
        <v>0</v>
      </c>
      <c r="AA177" s="146">
        <f>CNI!AE584</f>
        <v>0</v>
      </c>
      <c r="AB177" s="146">
        <f>CNI!AF584</f>
        <v>0</v>
      </c>
      <c r="AC177" s="146">
        <f>CNI!AG584</f>
        <v>0</v>
      </c>
      <c r="AD177" s="146">
        <f>CNI!AH584</f>
        <v>0</v>
      </c>
      <c r="AE177" s="146">
        <f>CNI!AI584</f>
        <v>0</v>
      </c>
      <c r="AF177" s="513">
        <f t="shared" si="18"/>
        <v>0</v>
      </c>
      <c r="AG177" s="219"/>
      <c r="AH177" s="219"/>
      <c r="AI177" s="219"/>
      <c r="AJ177" s="7"/>
      <c r="AK177" s="7"/>
      <c r="AL177" s="7"/>
      <c r="AM177" s="7"/>
      <c r="AN177" s="7"/>
      <c r="AO177" s="7"/>
    </row>
    <row r="178" spans="1:41" ht="18.399999999999999" thickBot="1">
      <c r="A178" s="705" t="str">
        <f>CNI!$A$587</f>
        <v>Roofs</v>
      </c>
      <c r="B178" s="706"/>
      <c r="C178" s="729">
        <f>CNI!B588</f>
        <v>15</v>
      </c>
      <c r="D178" s="729"/>
      <c r="E178" s="332">
        <f>CNI!B594</f>
        <v>0</v>
      </c>
      <c r="F178" s="506" t="str">
        <f>CNI!H600</f>
        <v>LUMP SUM</v>
      </c>
      <c r="G178" s="507">
        <f>CNI!G600</f>
        <v>3</v>
      </c>
      <c r="H178" s="503">
        <f>IF(CNI!O600=0,0,CNI!G600)</f>
        <v>3</v>
      </c>
      <c r="I178" s="512">
        <f>CNI!I600</f>
        <v>25400</v>
      </c>
      <c r="J178" s="147">
        <f t="shared" si="17"/>
        <v>76200</v>
      </c>
      <c r="K178" s="320">
        <f t="shared" si="19"/>
        <v>76200</v>
      </c>
      <c r="L178" s="146">
        <f>CNI!P600</f>
        <v>0</v>
      </c>
      <c r="M178" s="146">
        <f>CNI!Q600</f>
        <v>0</v>
      </c>
      <c r="N178" s="146">
        <f>CNI!R600</f>
        <v>0</v>
      </c>
      <c r="O178" s="146">
        <f>CNI!S600</f>
        <v>0</v>
      </c>
      <c r="P178" s="146">
        <f>CNI!T600</f>
        <v>0</v>
      </c>
      <c r="Q178" s="146">
        <f>CNI!U600</f>
        <v>0</v>
      </c>
      <c r="R178" s="146">
        <f>CNI!V600</f>
        <v>0</v>
      </c>
      <c r="S178" s="146">
        <f>CNI!W600</f>
        <v>0</v>
      </c>
      <c r="T178" s="146">
        <f>CNI!X600</f>
        <v>0</v>
      </c>
      <c r="U178" s="146">
        <f>CNI!Y600</f>
        <v>0</v>
      </c>
      <c r="V178" s="146">
        <f>CNI!Z600</f>
        <v>0</v>
      </c>
      <c r="W178" s="146">
        <f>CNI!AA600</f>
        <v>0</v>
      </c>
      <c r="X178" s="146">
        <f>CNI!AB600</f>
        <v>0</v>
      </c>
      <c r="Y178" s="146">
        <f>CNI!AC600</f>
        <v>0</v>
      </c>
      <c r="Z178" s="146">
        <f>CNI!AD600</f>
        <v>76200</v>
      </c>
      <c r="AA178" s="146">
        <f>CNI!AE600</f>
        <v>0</v>
      </c>
      <c r="AB178" s="146">
        <f>CNI!AF600</f>
        <v>0</v>
      </c>
      <c r="AC178" s="146">
        <f>CNI!AG600</f>
        <v>0</v>
      </c>
      <c r="AD178" s="146">
        <f>CNI!AH600</f>
        <v>0</v>
      </c>
      <c r="AE178" s="146">
        <f>CNI!AI600</f>
        <v>0</v>
      </c>
      <c r="AF178" s="513">
        <f t="shared" si="18"/>
        <v>0</v>
      </c>
      <c r="AG178" s="219"/>
      <c r="AH178" s="219"/>
      <c r="AI178" s="219"/>
      <c r="AJ178" s="7"/>
      <c r="AK178" s="7"/>
      <c r="AL178" s="7"/>
      <c r="AM178" s="7"/>
      <c r="AN178" s="7"/>
      <c r="AO178" s="7"/>
    </row>
    <row r="179" spans="1:41" ht="18.399999999999999" thickBot="1">
      <c r="A179" s="705" t="str">
        <f>CNI!$A$603</f>
        <v>Exterior Walls - Structural</v>
      </c>
      <c r="B179" s="706"/>
      <c r="C179" s="729">
        <f>CNI!B604</f>
        <v>15</v>
      </c>
      <c r="D179" s="729"/>
      <c r="E179" s="332">
        <f>CNI!B610</f>
        <v>0</v>
      </c>
      <c r="F179" s="506" t="str">
        <f>CNI!H616</f>
        <v>LUMP SUM</v>
      </c>
      <c r="G179" s="507">
        <f>CNI!G616</f>
        <v>3</v>
      </c>
      <c r="H179" s="503">
        <f>IF(CNI!O616=0,0,CNI!G616)</f>
        <v>3</v>
      </c>
      <c r="I179" s="512">
        <f>CNI!I616</f>
        <v>17600</v>
      </c>
      <c r="J179" s="147">
        <f t="shared" si="17"/>
        <v>52800</v>
      </c>
      <c r="K179" s="320">
        <f t="shared" si="19"/>
        <v>52800</v>
      </c>
      <c r="L179" s="146">
        <f>CNI!P616</f>
        <v>0</v>
      </c>
      <c r="M179" s="146">
        <f>CNI!Q616</f>
        <v>0</v>
      </c>
      <c r="N179" s="146">
        <f>CNI!R616</f>
        <v>0</v>
      </c>
      <c r="O179" s="146">
        <f>CNI!S616</f>
        <v>0</v>
      </c>
      <c r="P179" s="146">
        <f>CNI!T616</f>
        <v>0</v>
      </c>
      <c r="Q179" s="146">
        <f>CNI!U616</f>
        <v>0</v>
      </c>
      <c r="R179" s="146">
        <f>CNI!V616</f>
        <v>0</v>
      </c>
      <c r="S179" s="146">
        <f>CNI!W616</f>
        <v>0</v>
      </c>
      <c r="T179" s="146">
        <f>CNI!X616</f>
        <v>0</v>
      </c>
      <c r="U179" s="146">
        <f>CNI!Y616</f>
        <v>0</v>
      </c>
      <c r="V179" s="146">
        <f>CNI!Z616</f>
        <v>0</v>
      </c>
      <c r="W179" s="146">
        <f>CNI!AA616</f>
        <v>0</v>
      </c>
      <c r="X179" s="146">
        <f>CNI!AB616</f>
        <v>0</v>
      </c>
      <c r="Y179" s="146">
        <f>CNI!AC616</f>
        <v>0</v>
      </c>
      <c r="Z179" s="146">
        <f>CNI!AD616</f>
        <v>52800</v>
      </c>
      <c r="AA179" s="146">
        <f>CNI!AE616</f>
        <v>0</v>
      </c>
      <c r="AB179" s="146">
        <f>CNI!AF616</f>
        <v>0</v>
      </c>
      <c r="AC179" s="146">
        <f>CNI!AG616</f>
        <v>0</v>
      </c>
      <c r="AD179" s="146">
        <f>CNI!AH616</f>
        <v>0</v>
      </c>
      <c r="AE179" s="146">
        <f>CNI!AI616</f>
        <v>0</v>
      </c>
      <c r="AF179" s="513">
        <f t="shared" si="18"/>
        <v>0</v>
      </c>
      <c r="AG179" s="219"/>
      <c r="AH179" s="219"/>
      <c r="AI179" s="219"/>
      <c r="AJ179" s="7"/>
      <c r="AK179" s="7"/>
      <c r="AL179" s="7"/>
      <c r="AM179" s="7"/>
      <c r="AN179" s="7"/>
      <c r="AO179" s="7"/>
    </row>
    <row r="180" spans="1:41" ht="18.399999999999999" thickBot="1">
      <c r="A180" s="705" t="str">
        <f>CNI!$A$619</f>
        <v>Exterior Walls - Finishes</v>
      </c>
      <c r="B180" s="706"/>
      <c r="C180" s="729">
        <f>CNI!B620</f>
        <v>10</v>
      </c>
      <c r="D180" s="729"/>
      <c r="E180" s="332">
        <f>CNI!B622</f>
        <v>0</v>
      </c>
      <c r="F180" s="506" t="str">
        <f>CNI!H626</f>
        <v>LUMP SUM</v>
      </c>
      <c r="G180" s="507">
        <f>CNI!G626</f>
        <v>1</v>
      </c>
      <c r="H180" s="503">
        <f>IF(CNI!O626=0,0,CNI!G626)</f>
        <v>1</v>
      </c>
      <c r="I180" s="512">
        <f>CNI!I626</f>
        <v>12500</v>
      </c>
      <c r="J180" s="147">
        <f t="shared" si="17"/>
        <v>12500</v>
      </c>
      <c r="K180" s="320">
        <f t="shared" si="19"/>
        <v>25000</v>
      </c>
      <c r="L180" s="146">
        <f>CNI!P626</f>
        <v>0</v>
      </c>
      <c r="M180" s="146">
        <f>CNI!Q626</f>
        <v>0</v>
      </c>
      <c r="N180" s="146">
        <f>CNI!R626</f>
        <v>0</v>
      </c>
      <c r="O180" s="146">
        <f>CNI!S626</f>
        <v>0</v>
      </c>
      <c r="P180" s="146">
        <f>CNI!T626</f>
        <v>0</v>
      </c>
      <c r="Q180" s="146">
        <f>CNI!U626</f>
        <v>0</v>
      </c>
      <c r="R180" s="146">
        <f>CNI!V626</f>
        <v>0</v>
      </c>
      <c r="S180" s="146">
        <f>CNI!W626</f>
        <v>0</v>
      </c>
      <c r="T180" s="146">
        <f>CNI!X626</f>
        <v>0</v>
      </c>
      <c r="U180" s="146">
        <f>CNI!Y626</f>
        <v>12500</v>
      </c>
      <c r="V180" s="146">
        <f>CNI!Z626</f>
        <v>0</v>
      </c>
      <c r="W180" s="146">
        <f>CNI!AA626</f>
        <v>0</v>
      </c>
      <c r="X180" s="146">
        <f>CNI!AB626</f>
        <v>0</v>
      </c>
      <c r="Y180" s="146">
        <f>CNI!AC626</f>
        <v>0</v>
      </c>
      <c r="Z180" s="146">
        <f>CNI!AD626</f>
        <v>0</v>
      </c>
      <c r="AA180" s="146">
        <f>CNI!AE626</f>
        <v>0</v>
      </c>
      <c r="AB180" s="146">
        <f>CNI!AF626</f>
        <v>0</v>
      </c>
      <c r="AC180" s="146">
        <f>CNI!AG626</f>
        <v>0</v>
      </c>
      <c r="AD180" s="146">
        <f>CNI!AH626</f>
        <v>0</v>
      </c>
      <c r="AE180" s="146">
        <f>CNI!AI626</f>
        <v>12500</v>
      </c>
      <c r="AF180" s="513">
        <f t="shared" si="18"/>
        <v>0</v>
      </c>
      <c r="AG180" s="219"/>
      <c r="AH180" s="219"/>
      <c r="AI180" s="219"/>
      <c r="AJ180" s="7"/>
      <c r="AK180" s="7"/>
      <c r="AL180" s="7"/>
      <c r="AM180" s="7"/>
      <c r="AN180" s="7"/>
      <c r="AO180" s="7"/>
    </row>
    <row r="181" spans="1:41" ht="18.399999999999999" thickBot="1">
      <c r="A181" s="705" t="str">
        <f>CNI!$A$629</f>
        <v>Canopies</v>
      </c>
      <c r="B181" s="706"/>
      <c r="C181" s="729">
        <f>CNI!B630</f>
        <v>11</v>
      </c>
      <c r="D181" s="729"/>
      <c r="E181" s="332">
        <f>CNI!B632</f>
        <v>1</v>
      </c>
      <c r="F181" s="506">
        <f>CNI!H636</f>
        <v>0</v>
      </c>
      <c r="G181" s="507">
        <f>CNI!G636</f>
        <v>0</v>
      </c>
      <c r="H181" s="503">
        <f>IF(CNI!O636=0,0,CNI!G636)</f>
        <v>0</v>
      </c>
      <c r="I181" s="512">
        <f>CNI!I636</f>
        <v>0</v>
      </c>
      <c r="J181" s="147">
        <f t="shared" si="17"/>
        <v>0</v>
      </c>
      <c r="K181" s="320">
        <f t="shared" si="19"/>
        <v>0</v>
      </c>
      <c r="L181" s="146">
        <f>CNI!P636</f>
        <v>0</v>
      </c>
      <c r="M181" s="146">
        <f>CNI!Q636</f>
        <v>0</v>
      </c>
      <c r="N181" s="146">
        <f>CNI!R636</f>
        <v>0</v>
      </c>
      <c r="O181" s="146">
        <f>CNI!S636</f>
        <v>0</v>
      </c>
      <c r="P181" s="146">
        <f>CNI!T636</f>
        <v>0</v>
      </c>
      <c r="Q181" s="146">
        <f>CNI!U636</f>
        <v>0</v>
      </c>
      <c r="R181" s="146">
        <f>CNI!V636</f>
        <v>0</v>
      </c>
      <c r="S181" s="146">
        <f>CNI!W636</f>
        <v>0</v>
      </c>
      <c r="T181" s="146">
        <f>CNI!X636</f>
        <v>0</v>
      </c>
      <c r="U181" s="146">
        <f>CNI!Y636</f>
        <v>0</v>
      </c>
      <c r="V181" s="146">
        <f>CNI!Z636</f>
        <v>0</v>
      </c>
      <c r="W181" s="146">
        <f>CNI!AA636</f>
        <v>0</v>
      </c>
      <c r="X181" s="146">
        <f>CNI!AB636</f>
        <v>0</v>
      </c>
      <c r="Y181" s="146">
        <f>CNI!AC636</f>
        <v>0</v>
      </c>
      <c r="Z181" s="146">
        <f>CNI!AD636</f>
        <v>0</v>
      </c>
      <c r="AA181" s="146">
        <f>CNI!AE636</f>
        <v>0</v>
      </c>
      <c r="AB181" s="146">
        <f>CNI!AF636</f>
        <v>0</v>
      </c>
      <c r="AC181" s="146">
        <f>CNI!AG636</f>
        <v>0</v>
      </c>
      <c r="AD181" s="146">
        <f>CNI!AH636</f>
        <v>0</v>
      </c>
      <c r="AE181" s="146">
        <f>CNI!AI636</f>
        <v>0</v>
      </c>
      <c r="AF181" s="513">
        <f t="shared" si="18"/>
        <v>0</v>
      </c>
      <c r="AG181" s="219"/>
      <c r="AH181" s="219"/>
      <c r="AI181" s="219"/>
      <c r="AJ181" s="7"/>
      <c r="AK181" s="7"/>
      <c r="AL181" s="7"/>
      <c r="AM181" s="7"/>
      <c r="AN181" s="7"/>
      <c r="AO181" s="7"/>
    </row>
    <row r="182" spans="1:41" ht="18.399999999999999" thickBot="1">
      <c r="A182" s="705" t="str">
        <f>CNI!$A$639</f>
        <v>Tuck-Pointing</v>
      </c>
      <c r="B182" s="706"/>
      <c r="C182" s="729">
        <f>CNI!B640</f>
        <v>12</v>
      </c>
      <c r="D182" s="729"/>
      <c r="E182" s="332">
        <f>CNI!B642</f>
        <v>2</v>
      </c>
      <c r="F182" s="506">
        <f>CNI!H646</f>
        <v>0</v>
      </c>
      <c r="G182" s="507">
        <f>CNI!G646</f>
        <v>0</v>
      </c>
      <c r="H182" s="503">
        <f>IF(CNI!O646=0,0,CNI!G686)</f>
        <v>0</v>
      </c>
      <c r="I182" s="512">
        <f>CNI!I646</f>
        <v>0</v>
      </c>
      <c r="J182" s="147">
        <f t="shared" si="17"/>
        <v>0</v>
      </c>
      <c r="K182" s="320">
        <f t="shared" si="19"/>
        <v>0</v>
      </c>
      <c r="L182" s="146">
        <f>CNI!P646</f>
        <v>0</v>
      </c>
      <c r="M182" s="146">
        <f>CNI!Q646</f>
        <v>0</v>
      </c>
      <c r="N182" s="146">
        <f>CNI!R646</f>
        <v>0</v>
      </c>
      <c r="O182" s="146">
        <f>CNI!S646</f>
        <v>0</v>
      </c>
      <c r="P182" s="146">
        <f>CNI!T646</f>
        <v>0</v>
      </c>
      <c r="Q182" s="146">
        <f>CNI!U646</f>
        <v>0</v>
      </c>
      <c r="R182" s="146">
        <f>CNI!V646</f>
        <v>0</v>
      </c>
      <c r="S182" s="146">
        <f>CNI!W646</f>
        <v>0</v>
      </c>
      <c r="T182" s="146">
        <f>CNI!X646</f>
        <v>0</v>
      </c>
      <c r="U182" s="146">
        <f>CNI!Y646</f>
        <v>0</v>
      </c>
      <c r="V182" s="146">
        <f>CNI!Z646</f>
        <v>0</v>
      </c>
      <c r="W182" s="146">
        <f>CNI!AA646</f>
        <v>0</v>
      </c>
      <c r="X182" s="146">
        <f>CNI!AB646</f>
        <v>0</v>
      </c>
      <c r="Y182" s="146">
        <f>CNI!AC646</f>
        <v>0</v>
      </c>
      <c r="Z182" s="146">
        <f>CNI!AD646</f>
        <v>0</v>
      </c>
      <c r="AA182" s="146">
        <f>CNI!AE646</f>
        <v>0</v>
      </c>
      <c r="AB182" s="146">
        <f>CNI!AF646</f>
        <v>0</v>
      </c>
      <c r="AC182" s="146">
        <f>CNI!AG646</f>
        <v>0</v>
      </c>
      <c r="AD182" s="146">
        <f>CNI!AH646</f>
        <v>0</v>
      </c>
      <c r="AE182" s="146">
        <f>CNI!AI646</f>
        <v>0</v>
      </c>
      <c r="AF182" s="513">
        <f t="shared" si="18"/>
        <v>0</v>
      </c>
      <c r="AG182" s="219"/>
      <c r="AH182" s="219"/>
      <c r="AI182" s="219"/>
      <c r="AJ182" s="7"/>
      <c r="AK182" s="7"/>
      <c r="AL182" s="7"/>
      <c r="AM182" s="7"/>
      <c r="AN182" s="7"/>
      <c r="AO182" s="7"/>
    </row>
    <row r="183" spans="1:41" ht="18.399999999999999" thickBot="1">
      <c r="A183" s="705" t="str">
        <f>CNI!$A$649</f>
        <v>Exterior Paint &amp; Caulking</v>
      </c>
      <c r="B183" s="706"/>
      <c r="C183" s="729">
        <f>CNI!B650</f>
        <v>13</v>
      </c>
      <c r="D183" s="729"/>
      <c r="E183" s="332">
        <f>CNI!B652</f>
        <v>3</v>
      </c>
      <c r="F183" s="506" t="str">
        <f>CNI!H656</f>
        <v>LUMP SUM</v>
      </c>
      <c r="G183" s="507">
        <f>CNI!G656</f>
        <v>1</v>
      </c>
      <c r="H183" s="503">
        <f>IF(CNI!O656=0,0,CNI!G656)</f>
        <v>0</v>
      </c>
      <c r="I183" s="512">
        <f>CNI!I656</f>
        <v>23600</v>
      </c>
      <c r="J183" s="147">
        <f t="shared" si="17"/>
        <v>0</v>
      </c>
      <c r="K183" s="320">
        <f t="shared" si="19"/>
        <v>47200</v>
      </c>
      <c r="L183" s="146">
        <f>CNI!P656</f>
        <v>0</v>
      </c>
      <c r="M183" s="146">
        <f>CNI!Q656</f>
        <v>0</v>
      </c>
      <c r="N183" s="146">
        <f>CNI!R656</f>
        <v>23600</v>
      </c>
      <c r="O183" s="146">
        <f>CNI!S656</f>
        <v>0</v>
      </c>
      <c r="P183" s="146">
        <f>CNI!T656</f>
        <v>0</v>
      </c>
      <c r="Q183" s="146">
        <f>CNI!U656</f>
        <v>0</v>
      </c>
      <c r="R183" s="146">
        <f>CNI!V656</f>
        <v>0</v>
      </c>
      <c r="S183" s="146">
        <f>CNI!W656</f>
        <v>0</v>
      </c>
      <c r="T183" s="146">
        <f>CNI!X656</f>
        <v>0</v>
      </c>
      <c r="U183" s="146">
        <f>CNI!Y656</f>
        <v>0</v>
      </c>
      <c r="V183" s="146">
        <f>CNI!Z656</f>
        <v>0</v>
      </c>
      <c r="W183" s="146">
        <f>CNI!AA656</f>
        <v>0</v>
      </c>
      <c r="X183" s="146">
        <f>CNI!AB656</f>
        <v>0</v>
      </c>
      <c r="Y183" s="146">
        <f>CNI!AC656</f>
        <v>0</v>
      </c>
      <c r="Z183" s="146">
        <f>CNI!AD656</f>
        <v>0</v>
      </c>
      <c r="AA183" s="146">
        <f>CNI!AE656</f>
        <v>23600</v>
      </c>
      <c r="AB183" s="146">
        <f>CNI!AF656</f>
        <v>0</v>
      </c>
      <c r="AC183" s="146">
        <f>CNI!AG656</f>
        <v>0</v>
      </c>
      <c r="AD183" s="146">
        <f>CNI!AH656</f>
        <v>0</v>
      </c>
      <c r="AE183" s="146">
        <f>CNI!AI656</f>
        <v>0</v>
      </c>
      <c r="AF183" s="513">
        <f t="shared" si="18"/>
        <v>0</v>
      </c>
      <c r="AG183" s="219"/>
      <c r="AH183" s="219"/>
      <c r="AI183" s="219"/>
      <c r="AJ183" s="7"/>
      <c r="AK183" s="7"/>
      <c r="AL183" s="7"/>
      <c r="AM183" s="7"/>
      <c r="AN183" s="7"/>
      <c r="AO183" s="7"/>
    </row>
    <row r="184" spans="1:41" ht="18.399999999999999" thickBot="1">
      <c r="A184" s="705" t="str">
        <f>CNI!$A$659</f>
        <v>Soffits</v>
      </c>
      <c r="B184" s="706"/>
      <c r="C184" s="729">
        <f>CNI!B660</f>
        <v>14</v>
      </c>
      <c r="D184" s="729"/>
      <c r="E184" s="332">
        <f>CNI!B662</f>
        <v>4</v>
      </c>
      <c r="F184" s="506" t="str">
        <f>CNI!H666</f>
        <v>LUMP SUM</v>
      </c>
      <c r="G184" s="507">
        <f>CNI!G666</f>
        <v>1</v>
      </c>
      <c r="H184" s="503">
        <f>IF(CNI!O666=0,0,CNI!G666)</f>
        <v>0</v>
      </c>
      <c r="I184" s="512">
        <f>CNI!I666</f>
        <v>1500</v>
      </c>
      <c r="J184" s="147">
        <f t="shared" si="17"/>
        <v>0</v>
      </c>
      <c r="K184" s="320">
        <f t="shared" si="19"/>
        <v>3000</v>
      </c>
      <c r="L184" s="146">
        <f>CNI!P666</f>
        <v>0</v>
      </c>
      <c r="M184" s="146">
        <f>CNI!Q666</f>
        <v>0</v>
      </c>
      <c r="N184" s="146">
        <f>CNI!R666</f>
        <v>0</v>
      </c>
      <c r="O184" s="146">
        <f>CNI!S666</f>
        <v>1500</v>
      </c>
      <c r="P184" s="146">
        <f>CNI!T666</f>
        <v>0</v>
      </c>
      <c r="Q184" s="146">
        <f>CNI!U666</f>
        <v>0</v>
      </c>
      <c r="R184" s="146">
        <f>CNI!V666</f>
        <v>0</v>
      </c>
      <c r="S184" s="146">
        <f>CNI!W666</f>
        <v>0</v>
      </c>
      <c r="T184" s="146">
        <f>CNI!X666</f>
        <v>0</v>
      </c>
      <c r="U184" s="146">
        <f>CNI!Y666</f>
        <v>0</v>
      </c>
      <c r="V184" s="146">
        <f>CNI!Z666</f>
        <v>0</v>
      </c>
      <c r="W184" s="146">
        <f>CNI!AA666</f>
        <v>0</v>
      </c>
      <c r="X184" s="146">
        <f>CNI!AB666</f>
        <v>0</v>
      </c>
      <c r="Y184" s="146">
        <f>CNI!AC666</f>
        <v>0</v>
      </c>
      <c r="Z184" s="146">
        <f>CNI!AD666</f>
        <v>0</v>
      </c>
      <c r="AA184" s="146">
        <f>CNI!AE666</f>
        <v>0</v>
      </c>
      <c r="AB184" s="146">
        <f>CNI!AF666</f>
        <v>0</v>
      </c>
      <c r="AC184" s="146">
        <f>CNI!AG666</f>
        <v>1500</v>
      </c>
      <c r="AD184" s="146">
        <f>CNI!AH666</f>
        <v>0</v>
      </c>
      <c r="AE184" s="146">
        <f>CNI!AI666</f>
        <v>0</v>
      </c>
      <c r="AF184" s="513">
        <f t="shared" si="18"/>
        <v>0</v>
      </c>
      <c r="AG184" s="219"/>
      <c r="AH184" s="219"/>
      <c r="AI184" s="219"/>
      <c r="AJ184" s="7"/>
      <c r="AK184" s="7"/>
      <c r="AL184" s="7"/>
      <c r="AM184" s="7"/>
      <c r="AN184" s="7"/>
      <c r="AO184" s="7"/>
    </row>
    <row r="185" spans="1:41" ht="18.399999999999999" thickBot="1">
      <c r="A185" s="705" t="str">
        <f>CNI!$A$669</f>
        <v>Siding</v>
      </c>
      <c r="B185" s="706"/>
      <c r="C185" s="729">
        <f>CNI!B670</f>
        <v>15</v>
      </c>
      <c r="D185" s="729"/>
      <c r="E185" s="332">
        <f>CNI!B672</f>
        <v>5</v>
      </c>
      <c r="F185" s="506" t="str">
        <f>CNI!H676</f>
        <v>LUMP SUM</v>
      </c>
      <c r="G185" s="507">
        <f>CNI!G676</f>
        <v>1</v>
      </c>
      <c r="H185" s="503">
        <f>IF(CNI!O676=0,0,CNI!G676)</f>
        <v>0</v>
      </c>
      <c r="I185" s="512">
        <f>CNI!I676</f>
        <v>2500</v>
      </c>
      <c r="J185" s="147">
        <f t="shared" si="17"/>
        <v>0</v>
      </c>
      <c r="K185" s="320">
        <f t="shared" si="19"/>
        <v>5000</v>
      </c>
      <c r="L185" s="146">
        <f>CNI!P676</f>
        <v>0</v>
      </c>
      <c r="M185" s="146">
        <f>CNI!Q676</f>
        <v>0</v>
      </c>
      <c r="N185" s="146">
        <f>CNI!R676</f>
        <v>0</v>
      </c>
      <c r="O185" s="146">
        <f>CNI!S676</f>
        <v>0</v>
      </c>
      <c r="P185" s="146">
        <f>CNI!T676</f>
        <v>2500</v>
      </c>
      <c r="Q185" s="146">
        <f>CNI!U676</f>
        <v>0</v>
      </c>
      <c r="R185" s="146">
        <f>CNI!V676</f>
        <v>0</v>
      </c>
      <c r="S185" s="146">
        <f>CNI!W676</f>
        <v>0</v>
      </c>
      <c r="T185" s="146">
        <f>CNI!X676</f>
        <v>0</v>
      </c>
      <c r="U185" s="146">
        <f>CNI!Y676</f>
        <v>0</v>
      </c>
      <c r="V185" s="146">
        <f>CNI!Z676</f>
        <v>0</v>
      </c>
      <c r="W185" s="146">
        <f>CNI!AA676</f>
        <v>0</v>
      </c>
      <c r="X185" s="146">
        <f>CNI!AB676</f>
        <v>0</v>
      </c>
      <c r="Y185" s="146">
        <f>CNI!AC676</f>
        <v>0</v>
      </c>
      <c r="Z185" s="146">
        <f>CNI!AD676</f>
        <v>0</v>
      </c>
      <c r="AA185" s="146">
        <f>CNI!AE676</f>
        <v>0</v>
      </c>
      <c r="AB185" s="146">
        <f>CNI!AF676</f>
        <v>0</v>
      </c>
      <c r="AC185" s="146">
        <f>CNI!AG676</f>
        <v>0</v>
      </c>
      <c r="AD185" s="146">
        <f>CNI!AH676</f>
        <v>0</v>
      </c>
      <c r="AE185" s="146">
        <f>CNI!AI676</f>
        <v>2500</v>
      </c>
      <c r="AF185" s="513">
        <f t="shared" si="18"/>
        <v>0</v>
      </c>
      <c r="AG185" s="219"/>
      <c r="AH185" s="219"/>
      <c r="AI185" s="219"/>
      <c r="AJ185" s="7"/>
      <c r="AK185" s="7"/>
      <c r="AL185" s="7"/>
      <c r="AM185" s="7"/>
      <c r="AN185" s="7"/>
      <c r="AO185" s="7"/>
    </row>
    <row r="186" spans="1:41" ht="18.399999999999999" thickBot="1">
      <c r="A186" s="705" t="str">
        <f>CNI!$A$679</f>
        <v>Exterior Stairwells/Fire Escapes</v>
      </c>
      <c r="B186" s="706"/>
      <c r="C186" s="729">
        <f>CNI!B680</f>
        <v>16</v>
      </c>
      <c r="D186" s="729"/>
      <c r="E186" s="332">
        <f>CNI!B682</f>
        <v>6</v>
      </c>
      <c r="F186" s="506">
        <f>CNI!H686</f>
        <v>0</v>
      </c>
      <c r="G186" s="507">
        <f>CNI!G686</f>
        <v>0</v>
      </c>
      <c r="H186" s="503">
        <f>IF(CNI!O686=0,0,CNI!G686)</f>
        <v>0</v>
      </c>
      <c r="I186" s="512">
        <f>CNI!I686</f>
        <v>0</v>
      </c>
      <c r="J186" s="147">
        <f t="shared" si="17"/>
        <v>0</v>
      </c>
      <c r="K186" s="320">
        <f t="shared" si="19"/>
        <v>0</v>
      </c>
      <c r="L186" s="146">
        <f>CNI!P686</f>
        <v>0</v>
      </c>
      <c r="M186" s="146">
        <f>CNI!Q686</f>
        <v>0</v>
      </c>
      <c r="N186" s="146">
        <f>CNI!R686</f>
        <v>0</v>
      </c>
      <c r="O186" s="146">
        <f>CNI!S686</f>
        <v>0</v>
      </c>
      <c r="P186" s="146">
        <f>CNI!T686</f>
        <v>0</v>
      </c>
      <c r="Q186" s="146">
        <f>CNI!U686</f>
        <v>0</v>
      </c>
      <c r="R186" s="146">
        <f>CNI!V686</f>
        <v>0</v>
      </c>
      <c r="S186" s="146">
        <f>CNI!W686</f>
        <v>0</v>
      </c>
      <c r="T186" s="146">
        <f>CNI!X686</f>
        <v>0</v>
      </c>
      <c r="U186" s="146">
        <f>CNI!Y686</f>
        <v>0</v>
      </c>
      <c r="V186" s="146">
        <f>CNI!Z686</f>
        <v>0</v>
      </c>
      <c r="W186" s="146">
        <f>CNI!AA686</f>
        <v>0</v>
      </c>
      <c r="X186" s="146">
        <f>CNI!AB686</f>
        <v>0</v>
      </c>
      <c r="Y186" s="146">
        <f>CNI!AC686</f>
        <v>0</v>
      </c>
      <c r="Z186" s="146">
        <f>CNI!AD686</f>
        <v>0</v>
      </c>
      <c r="AA186" s="146">
        <f>CNI!AE686</f>
        <v>0</v>
      </c>
      <c r="AB186" s="146">
        <f>CNI!AF686</f>
        <v>0</v>
      </c>
      <c r="AC186" s="146">
        <f>CNI!AG686</f>
        <v>0</v>
      </c>
      <c r="AD186" s="146">
        <f>CNI!AH686</f>
        <v>0</v>
      </c>
      <c r="AE186" s="146">
        <f>CNI!AI686</f>
        <v>0</v>
      </c>
      <c r="AF186" s="513">
        <f t="shared" si="18"/>
        <v>0</v>
      </c>
      <c r="AG186" s="219"/>
      <c r="AH186" s="219"/>
      <c r="AI186" s="219"/>
      <c r="AJ186" s="7"/>
      <c r="AK186" s="7"/>
      <c r="AL186" s="7"/>
      <c r="AM186" s="7"/>
      <c r="AN186" s="7"/>
      <c r="AO186" s="7"/>
    </row>
    <row r="187" spans="1:41" ht="18.399999999999999" thickBot="1">
      <c r="A187" s="705" t="str">
        <f>CNI!$A$689</f>
        <v>Landings &amp; Railings</v>
      </c>
      <c r="B187" s="706"/>
      <c r="C187" s="729">
        <f>CNI!B690</f>
        <v>17</v>
      </c>
      <c r="D187" s="729"/>
      <c r="E187" s="332">
        <f>CNI!B692</f>
        <v>7</v>
      </c>
      <c r="F187" s="506">
        <f>CNI!H696</f>
        <v>0</v>
      </c>
      <c r="G187" s="507">
        <f>CNI!G696</f>
        <v>0</v>
      </c>
      <c r="H187" s="503">
        <f>IF(CNI!O696=0,0,CNI!G696)</f>
        <v>0</v>
      </c>
      <c r="I187" s="512">
        <f>CNI!I696</f>
        <v>0</v>
      </c>
      <c r="J187" s="147">
        <f t="shared" si="17"/>
        <v>0</v>
      </c>
      <c r="K187" s="320">
        <f t="shared" si="19"/>
        <v>0</v>
      </c>
      <c r="L187" s="146">
        <f>CNI!P696</f>
        <v>0</v>
      </c>
      <c r="M187" s="146">
        <f>CNI!Q696</f>
        <v>0</v>
      </c>
      <c r="N187" s="146">
        <f>CNI!R696</f>
        <v>0</v>
      </c>
      <c r="O187" s="146">
        <f>CNI!S696</f>
        <v>0</v>
      </c>
      <c r="P187" s="146">
        <f>CNI!T696</f>
        <v>0</v>
      </c>
      <c r="Q187" s="146">
        <f>CNI!U696</f>
        <v>0</v>
      </c>
      <c r="R187" s="146">
        <f>CNI!V696</f>
        <v>0</v>
      </c>
      <c r="S187" s="146">
        <f>CNI!W696</f>
        <v>0</v>
      </c>
      <c r="T187" s="146">
        <f>CNI!X696</f>
        <v>0</v>
      </c>
      <c r="U187" s="146">
        <f>CNI!Y696</f>
        <v>0</v>
      </c>
      <c r="V187" s="146">
        <f>CNI!Z696</f>
        <v>0</v>
      </c>
      <c r="W187" s="146">
        <f>CNI!AA696</f>
        <v>0</v>
      </c>
      <c r="X187" s="146">
        <f>CNI!AB696</f>
        <v>0</v>
      </c>
      <c r="Y187" s="146">
        <f>CNI!AC696</f>
        <v>0</v>
      </c>
      <c r="Z187" s="146">
        <f>CNI!AD696</f>
        <v>0</v>
      </c>
      <c r="AA187" s="146">
        <f>CNI!AE696</f>
        <v>0</v>
      </c>
      <c r="AB187" s="146">
        <f>CNI!AF696</f>
        <v>0</v>
      </c>
      <c r="AC187" s="146">
        <f>CNI!AG696</f>
        <v>0</v>
      </c>
      <c r="AD187" s="146">
        <f>CNI!AH696</f>
        <v>0</v>
      </c>
      <c r="AE187" s="146">
        <f>CNI!AI696</f>
        <v>0</v>
      </c>
      <c r="AF187" s="513">
        <f t="shared" si="18"/>
        <v>0</v>
      </c>
      <c r="AG187" s="219"/>
      <c r="AH187" s="219"/>
      <c r="AI187" s="219"/>
      <c r="AJ187" s="7"/>
      <c r="AK187" s="7"/>
      <c r="AL187" s="7"/>
      <c r="AM187" s="7"/>
      <c r="AN187" s="7"/>
      <c r="AO187" s="7"/>
    </row>
    <row r="188" spans="1:41" ht="18.399999999999999" thickBot="1">
      <c r="A188" s="705" t="str">
        <f>CNI!$A$699</f>
        <v>Balconies &amp; Railings</v>
      </c>
      <c r="B188" s="706"/>
      <c r="C188" s="729">
        <f>CNI!B700</f>
        <v>18</v>
      </c>
      <c r="D188" s="729"/>
      <c r="E188" s="332">
        <f>CNI!B702</f>
        <v>8</v>
      </c>
      <c r="F188" s="506">
        <f>CNI!H706</f>
        <v>0</v>
      </c>
      <c r="G188" s="507">
        <f>CNI!G706</f>
        <v>0</v>
      </c>
      <c r="H188" s="503">
        <f>IF(CNI!O706=0,0,CNI!G706)</f>
        <v>0</v>
      </c>
      <c r="I188" s="512">
        <f>CNI!I706</f>
        <v>0</v>
      </c>
      <c r="J188" s="147">
        <f t="shared" si="17"/>
        <v>0</v>
      </c>
      <c r="K188" s="320">
        <f t="shared" si="19"/>
        <v>0</v>
      </c>
      <c r="L188" s="146">
        <f>CNI!P706</f>
        <v>0</v>
      </c>
      <c r="M188" s="146">
        <f>CNI!Q706</f>
        <v>0</v>
      </c>
      <c r="N188" s="146">
        <f>CNI!R706</f>
        <v>0</v>
      </c>
      <c r="O188" s="146">
        <f>CNI!S706</f>
        <v>0</v>
      </c>
      <c r="P188" s="146">
        <f>CNI!T706</f>
        <v>0</v>
      </c>
      <c r="Q188" s="146">
        <f>CNI!U706</f>
        <v>0</v>
      </c>
      <c r="R188" s="146">
        <f>CNI!V706</f>
        <v>0</v>
      </c>
      <c r="S188" s="146">
        <f>CNI!W706</f>
        <v>0</v>
      </c>
      <c r="T188" s="146">
        <f>CNI!X706</f>
        <v>0</v>
      </c>
      <c r="U188" s="146">
        <f>CNI!Y706</f>
        <v>0</v>
      </c>
      <c r="V188" s="146">
        <f>CNI!Z706</f>
        <v>0</v>
      </c>
      <c r="W188" s="146">
        <f>CNI!AA706</f>
        <v>0</v>
      </c>
      <c r="X188" s="146">
        <f>CNI!AB706</f>
        <v>0</v>
      </c>
      <c r="Y188" s="146">
        <f>CNI!AC706</f>
        <v>0</v>
      </c>
      <c r="Z188" s="146">
        <f>CNI!AD706</f>
        <v>0</v>
      </c>
      <c r="AA188" s="146">
        <f>CNI!AE706</f>
        <v>0</v>
      </c>
      <c r="AB188" s="146">
        <f>CNI!AF706</f>
        <v>0</v>
      </c>
      <c r="AC188" s="146">
        <f>CNI!AG706</f>
        <v>0</v>
      </c>
      <c r="AD188" s="146">
        <f>CNI!AH706</f>
        <v>0</v>
      </c>
      <c r="AE188" s="146">
        <f>CNI!AI706</f>
        <v>0</v>
      </c>
      <c r="AF188" s="513">
        <f t="shared" si="18"/>
        <v>0</v>
      </c>
      <c r="AG188" s="219"/>
      <c r="AH188" s="219"/>
      <c r="AI188" s="219"/>
      <c r="AJ188" s="7"/>
      <c r="AK188" s="7"/>
      <c r="AL188" s="7"/>
      <c r="AM188" s="7"/>
      <c r="AN188" s="7"/>
      <c r="AO188" s="7"/>
    </row>
    <row r="189" spans="1:41" ht="18.399999999999999" thickBot="1">
      <c r="A189" s="705" t="str">
        <f>CNI!$A$709</f>
        <v>Mail Facilities</v>
      </c>
      <c r="B189" s="706"/>
      <c r="C189" s="729">
        <f>CNI!B710</f>
        <v>19</v>
      </c>
      <c r="D189" s="729"/>
      <c r="E189" s="332">
        <f>CNI!B712</f>
        <v>9</v>
      </c>
      <c r="F189" s="506">
        <f>CNI!H716</f>
        <v>0</v>
      </c>
      <c r="G189" s="507">
        <f>CNI!G834</f>
        <v>3</v>
      </c>
      <c r="H189" s="503">
        <f>IF(CNI!O716=0,0,CNI!G716)</f>
        <v>0</v>
      </c>
      <c r="I189" s="512">
        <f>CNI!I716</f>
        <v>0</v>
      </c>
      <c r="J189" s="147">
        <f t="shared" si="17"/>
        <v>0</v>
      </c>
      <c r="K189" s="320">
        <f t="shared" si="19"/>
        <v>0</v>
      </c>
      <c r="L189" s="146">
        <f>CNI!P716</f>
        <v>0</v>
      </c>
      <c r="M189" s="146">
        <f>CNI!Q716</f>
        <v>0</v>
      </c>
      <c r="N189" s="146">
        <f>CNI!R716</f>
        <v>0</v>
      </c>
      <c r="O189" s="146">
        <f>CNI!S716</f>
        <v>0</v>
      </c>
      <c r="P189" s="146">
        <f>CNI!T716</f>
        <v>0</v>
      </c>
      <c r="Q189" s="146">
        <f>CNI!U716</f>
        <v>0</v>
      </c>
      <c r="R189" s="146">
        <f>CNI!V716</f>
        <v>0</v>
      </c>
      <c r="S189" s="146">
        <f>CNI!W716</f>
        <v>0</v>
      </c>
      <c r="T189" s="146">
        <f>CNI!X716</f>
        <v>0</v>
      </c>
      <c r="U189" s="146">
        <f>CNI!Y716</f>
        <v>0</v>
      </c>
      <c r="V189" s="146">
        <f>CNI!Z716</f>
        <v>0</v>
      </c>
      <c r="W189" s="146">
        <f>CNI!AA716</f>
        <v>0</v>
      </c>
      <c r="X189" s="146">
        <f>CNI!AB716</f>
        <v>0</v>
      </c>
      <c r="Y189" s="146">
        <f>CNI!AC716</f>
        <v>0</v>
      </c>
      <c r="Z189" s="146">
        <f>CNI!AD716</f>
        <v>0</v>
      </c>
      <c r="AA189" s="146">
        <f>CNI!AE716</f>
        <v>0</v>
      </c>
      <c r="AB189" s="146">
        <f>CNI!AF716</f>
        <v>0</v>
      </c>
      <c r="AC189" s="146">
        <f>CNI!AG716</f>
        <v>0</v>
      </c>
      <c r="AD189" s="146">
        <f>CNI!AH716</f>
        <v>0</v>
      </c>
      <c r="AE189" s="146">
        <f>CNI!AI716</f>
        <v>0</v>
      </c>
      <c r="AF189" s="513">
        <f t="shared" si="18"/>
        <v>0</v>
      </c>
      <c r="AG189" s="219"/>
      <c r="AH189" s="219"/>
      <c r="AI189" s="219"/>
      <c r="AJ189" s="7"/>
      <c r="AK189" s="7"/>
      <c r="AL189" s="7"/>
      <c r="AM189" s="7"/>
      <c r="AN189" s="7"/>
      <c r="AO189" s="7"/>
    </row>
    <row r="190" spans="1:41" ht="18.399999999999999" thickBot="1">
      <c r="A190" s="705" t="str">
        <f>CNI!$A$719</f>
        <v>Exterior Doors</v>
      </c>
      <c r="B190" s="706"/>
      <c r="C190" s="729">
        <f>CNI!B720</f>
        <v>15</v>
      </c>
      <c r="D190" s="729"/>
      <c r="E190" s="332">
        <f>CNI!B726</f>
        <v>0</v>
      </c>
      <c r="F190" s="506" t="str">
        <f>CNI!H732</f>
        <v>LUMP SUM</v>
      </c>
      <c r="G190" s="507">
        <f>CNI!G732</f>
        <v>3</v>
      </c>
      <c r="H190" s="503">
        <f>IF(CNI!O732=0,0,CNI!G732)</f>
        <v>3</v>
      </c>
      <c r="I190" s="512">
        <f>CNI!I732</f>
        <v>2400</v>
      </c>
      <c r="J190" s="147">
        <f t="shared" si="17"/>
        <v>7200</v>
      </c>
      <c r="K190" s="320">
        <f t="shared" si="19"/>
        <v>7200</v>
      </c>
      <c r="L190" s="146">
        <f>CNI!P732</f>
        <v>0</v>
      </c>
      <c r="M190" s="146">
        <f>CNI!Q732</f>
        <v>0</v>
      </c>
      <c r="N190" s="146">
        <f>CNI!R732</f>
        <v>0</v>
      </c>
      <c r="O190" s="146">
        <f>CNI!S732</f>
        <v>0</v>
      </c>
      <c r="P190" s="146">
        <f>CNI!T732</f>
        <v>0</v>
      </c>
      <c r="Q190" s="146">
        <f>CNI!U732</f>
        <v>0</v>
      </c>
      <c r="R190" s="146">
        <f>CNI!V732</f>
        <v>0</v>
      </c>
      <c r="S190" s="146">
        <f>CNI!W732</f>
        <v>0</v>
      </c>
      <c r="T190" s="146">
        <f>CNI!X732</f>
        <v>0</v>
      </c>
      <c r="U190" s="146">
        <f>CNI!Y732</f>
        <v>0</v>
      </c>
      <c r="V190" s="146">
        <f>CNI!Z732</f>
        <v>0</v>
      </c>
      <c r="W190" s="146">
        <f>CNI!AA732</f>
        <v>0</v>
      </c>
      <c r="X190" s="146">
        <f>CNI!AB732</f>
        <v>0</v>
      </c>
      <c r="Y190" s="146">
        <f>CNI!AC732</f>
        <v>0</v>
      </c>
      <c r="Z190" s="146">
        <f>CNI!AD732</f>
        <v>7200</v>
      </c>
      <c r="AA190" s="146">
        <f>CNI!AE732</f>
        <v>0</v>
      </c>
      <c r="AB190" s="146">
        <f>CNI!AF732</f>
        <v>0</v>
      </c>
      <c r="AC190" s="146">
        <f>CNI!AG732</f>
        <v>0</v>
      </c>
      <c r="AD190" s="146">
        <f>CNI!AH732</f>
        <v>0</v>
      </c>
      <c r="AE190" s="146">
        <f>CNI!AI732</f>
        <v>0</v>
      </c>
      <c r="AF190" s="513">
        <f t="shared" si="18"/>
        <v>0</v>
      </c>
      <c r="AG190" s="219"/>
      <c r="AH190" s="219"/>
      <c r="AI190" s="219"/>
      <c r="AJ190" s="7"/>
      <c r="AK190" s="7"/>
      <c r="AL190" s="7"/>
      <c r="AM190" s="7"/>
      <c r="AN190" s="7"/>
      <c r="AO190" s="7"/>
    </row>
    <row r="191" spans="1:41" ht="18.399999999999999" thickBot="1">
      <c r="A191" s="705" t="str">
        <f>CNI!$A$735</f>
        <v>Exterior Door Frames</v>
      </c>
      <c r="B191" s="706"/>
      <c r="C191" s="729">
        <f>CNI!B736</f>
        <v>9</v>
      </c>
      <c r="D191" s="729"/>
      <c r="E191" s="332">
        <f>CNI!B738</f>
        <v>0</v>
      </c>
      <c r="F191" s="506" t="str">
        <f>CNI!H742</f>
        <v>LUMP SUM</v>
      </c>
      <c r="G191" s="507">
        <f>CNI!G742</f>
        <v>1</v>
      </c>
      <c r="H191" s="503">
        <f>IF(CNI!O742=0,0,CNI!G742)</f>
        <v>1</v>
      </c>
      <c r="I191" s="512">
        <f>CNI!I742</f>
        <v>1265</v>
      </c>
      <c r="J191" s="147">
        <f>ROUNDUP(+H191*I191,-2)</f>
        <v>1300</v>
      </c>
      <c r="K191" s="320">
        <f t="shared" si="19"/>
        <v>2530</v>
      </c>
      <c r="L191" s="146">
        <f>CNI!P742</f>
        <v>0</v>
      </c>
      <c r="M191" s="146">
        <f>CNI!Q742</f>
        <v>0</v>
      </c>
      <c r="N191" s="146">
        <f>CNI!R742</f>
        <v>0</v>
      </c>
      <c r="O191" s="146">
        <f>CNI!S742</f>
        <v>0</v>
      </c>
      <c r="P191" s="146">
        <f>CNI!T742</f>
        <v>0</v>
      </c>
      <c r="Q191" s="146">
        <f>CNI!U742</f>
        <v>0</v>
      </c>
      <c r="R191" s="146">
        <f>CNI!V742</f>
        <v>0</v>
      </c>
      <c r="S191" s="146">
        <f>CNI!W742</f>
        <v>0</v>
      </c>
      <c r="T191" s="146">
        <f>CNI!X742</f>
        <v>1265</v>
      </c>
      <c r="U191" s="146">
        <f>CNI!Y742</f>
        <v>0</v>
      </c>
      <c r="V191" s="146">
        <f>CNI!Z742</f>
        <v>0</v>
      </c>
      <c r="W191" s="146">
        <f>CNI!AA742</f>
        <v>0</v>
      </c>
      <c r="X191" s="146">
        <f>CNI!AB742</f>
        <v>0</v>
      </c>
      <c r="Y191" s="146">
        <f>CNI!AC742</f>
        <v>0</v>
      </c>
      <c r="Z191" s="146">
        <f>CNI!AD742</f>
        <v>0</v>
      </c>
      <c r="AA191" s="146">
        <f>CNI!AE742</f>
        <v>0</v>
      </c>
      <c r="AB191" s="146">
        <f>CNI!AF742</f>
        <v>0</v>
      </c>
      <c r="AC191" s="146">
        <f>CNI!AG742</f>
        <v>1265</v>
      </c>
      <c r="AD191" s="146">
        <f>CNI!AH742</f>
        <v>0</v>
      </c>
      <c r="AE191" s="146">
        <f>CNI!AI742</f>
        <v>0</v>
      </c>
      <c r="AF191" s="513">
        <f t="shared" si="18"/>
        <v>0</v>
      </c>
      <c r="AG191" s="219"/>
      <c r="AH191" s="219"/>
      <c r="AI191" s="219"/>
      <c r="AJ191" s="7"/>
      <c r="AK191" s="7"/>
      <c r="AL191" s="7"/>
      <c r="AM191" s="7"/>
      <c r="AN191" s="7"/>
      <c r="AO191" s="7"/>
    </row>
    <row r="192" spans="1:41" ht="18.399999999999999" thickBot="1">
      <c r="A192" s="705" t="str">
        <f>CNI!$A$745</f>
        <v>Patio Doors</v>
      </c>
      <c r="B192" s="706"/>
      <c r="C192" s="729">
        <f>CNI!B746</f>
        <v>10</v>
      </c>
      <c r="D192" s="729"/>
      <c r="E192" s="332">
        <f>CNI!B748</f>
        <v>1</v>
      </c>
      <c r="F192" s="506" t="str">
        <f>CNI!H752</f>
        <v>LUMP SUM</v>
      </c>
      <c r="G192" s="507">
        <f>CNI!G752</f>
        <v>1</v>
      </c>
      <c r="H192" s="503">
        <f>IF(CNI!O752=0,0,CNI!G752)</f>
        <v>0</v>
      </c>
      <c r="I192" s="512">
        <f>CNI!I752</f>
        <v>3560</v>
      </c>
      <c r="J192" s="147">
        <f>ROUNDUP(+H192*I192,-2)</f>
        <v>0</v>
      </c>
      <c r="K192" s="320">
        <f t="shared" si="19"/>
        <v>7120</v>
      </c>
      <c r="L192" s="146">
        <f>CNI!P752</f>
        <v>3560</v>
      </c>
      <c r="M192" s="146">
        <f>CNI!Q752</f>
        <v>0</v>
      </c>
      <c r="N192" s="146">
        <f>CNI!R752</f>
        <v>0</v>
      </c>
      <c r="O192" s="146">
        <f>CNI!S752</f>
        <v>0</v>
      </c>
      <c r="P192" s="146">
        <f>CNI!T752</f>
        <v>0</v>
      </c>
      <c r="Q192" s="146">
        <f>CNI!U752</f>
        <v>0</v>
      </c>
      <c r="R192" s="146">
        <f>CNI!V752</f>
        <v>0</v>
      </c>
      <c r="S192" s="146">
        <f>CNI!W752</f>
        <v>0</v>
      </c>
      <c r="T192" s="146">
        <f>CNI!X752</f>
        <v>0</v>
      </c>
      <c r="U192" s="146">
        <f>CNI!Y752</f>
        <v>0</v>
      </c>
      <c r="V192" s="146">
        <f>CNI!Z752</f>
        <v>3560</v>
      </c>
      <c r="W192" s="146">
        <f>CNI!AA752</f>
        <v>0</v>
      </c>
      <c r="X192" s="146">
        <f>CNI!AB752</f>
        <v>0</v>
      </c>
      <c r="Y192" s="146">
        <f>CNI!AC752</f>
        <v>0</v>
      </c>
      <c r="Z192" s="146">
        <f>CNI!AD752</f>
        <v>0</v>
      </c>
      <c r="AA192" s="146">
        <f>CNI!AE752</f>
        <v>0</v>
      </c>
      <c r="AB192" s="146">
        <f>CNI!AF752</f>
        <v>0</v>
      </c>
      <c r="AC192" s="146">
        <f>CNI!AG752</f>
        <v>0</v>
      </c>
      <c r="AD192" s="146">
        <f>CNI!AH752</f>
        <v>0</v>
      </c>
      <c r="AE192" s="146">
        <f>CNI!AI752</f>
        <v>0</v>
      </c>
      <c r="AF192" s="513">
        <f t="shared" si="18"/>
        <v>0</v>
      </c>
      <c r="AG192" s="219"/>
      <c r="AH192" s="219"/>
      <c r="AI192" s="219"/>
      <c r="AJ192" s="7"/>
      <c r="AK192" s="7"/>
      <c r="AL192" s="7"/>
      <c r="AM192" s="7"/>
      <c r="AN192" s="7"/>
      <c r="AO192" s="7"/>
    </row>
    <row r="193" spans="1:41" ht="18.399999999999999" thickBot="1">
      <c r="A193" s="705" t="str">
        <f>CNI!$A$755</f>
        <v>Windows</v>
      </c>
      <c r="B193" s="706"/>
      <c r="C193" s="729">
        <f>CNI!B756</f>
        <v>15</v>
      </c>
      <c r="D193" s="729"/>
      <c r="E193" s="332">
        <f>CNI!B762</f>
        <v>0</v>
      </c>
      <c r="F193" s="506" t="str">
        <f>CNI!H768</f>
        <v>LUMP SUM</v>
      </c>
      <c r="G193" s="507">
        <f>CNI!G768</f>
        <v>3</v>
      </c>
      <c r="H193" s="503">
        <f>IF(CNI!O768=0,0,CNI!G768)</f>
        <v>3</v>
      </c>
      <c r="I193" s="512">
        <f>CNI!I768</f>
        <v>32000</v>
      </c>
      <c r="J193" s="147">
        <f t="shared" si="17"/>
        <v>96000</v>
      </c>
      <c r="K193" s="320">
        <f t="shared" si="19"/>
        <v>96000</v>
      </c>
      <c r="L193" s="146">
        <f>CNI!P768</f>
        <v>0</v>
      </c>
      <c r="M193" s="146">
        <f>CNI!Q768</f>
        <v>0</v>
      </c>
      <c r="N193" s="146">
        <f>CNI!R768</f>
        <v>0</v>
      </c>
      <c r="O193" s="146">
        <f>CNI!S768</f>
        <v>0</v>
      </c>
      <c r="P193" s="146">
        <f>CNI!T768</f>
        <v>0</v>
      </c>
      <c r="Q193" s="146">
        <f>CNI!U768</f>
        <v>0</v>
      </c>
      <c r="R193" s="146">
        <f>CNI!V768</f>
        <v>0</v>
      </c>
      <c r="S193" s="146">
        <f>CNI!W768</f>
        <v>0</v>
      </c>
      <c r="T193" s="146">
        <f>CNI!X768</f>
        <v>0</v>
      </c>
      <c r="U193" s="146">
        <f>CNI!Y768</f>
        <v>0</v>
      </c>
      <c r="V193" s="146">
        <f>CNI!Z768</f>
        <v>0</v>
      </c>
      <c r="W193" s="146">
        <f>CNI!AA768</f>
        <v>0</v>
      </c>
      <c r="X193" s="146">
        <f>CNI!AB768</f>
        <v>0</v>
      </c>
      <c r="Y193" s="146">
        <f>CNI!AC768</f>
        <v>0</v>
      </c>
      <c r="Z193" s="146">
        <f>CNI!AD768</f>
        <v>96000</v>
      </c>
      <c r="AA193" s="146">
        <f>CNI!AE768</f>
        <v>0</v>
      </c>
      <c r="AB193" s="146">
        <f>CNI!AF768</f>
        <v>0</v>
      </c>
      <c r="AC193" s="146">
        <f>CNI!AG768</f>
        <v>0</v>
      </c>
      <c r="AD193" s="146">
        <f>CNI!AH768</f>
        <v>0</v>
      </c>
      <c r="AE193" s="146">
        <f>CNI!AI768</f>
        <v>0</v>
      </c>
      <c r="AF193" s="513">
        <f t="shared" si="18"/>
        <v>0</v>
      </c>
      <c r="AG193" s="219"/>
      <c r="AH193" s="219"/>
      <c r="AI193" s="219"/>
      <c r="AJ193" s="7"/>
      <c r="AK193" s="7"/>
      <c r="AL193" s="7"/>
      <c r="AM193" s="7"/>
      <c r="AN193" s="7"/>
      <c r="AO193" s="7"/>
    </row>
    <row r="194" spans="1:41" ht="18.399999999999999" thickBot="1">
      <c r="A194" s="705" t="str">
        <f>CNI!$A$771</f>
        <v>Window Frames</v>
      </c>
      <c r="B194" s="706"/>
      <c r="C194" s="729">
        <f>CNI!B772</f>
        <v>12</v>
      </c>
      <c r="D194" s="729"/>
      <c r="E194" s="332">
        <f>CNI!B774</f>
        <v>3</v>
      </c>
      <c r="F194" s="506" t="str">
        <f>CNI!H778</f>
        <v>LUMP SUM</v>
      </c>
      <c r="G194" s="507">
        <f>CNI!G778</f>
        <v>1</v>
      </c>
      <c r="H194" s="503">
        <f>IF(CNI!O778=0,0,CNI!G778)</f>
        <v>0</v>
      </c>
      <c r="I194" s="512">
        <f>CNI!I778</f>
        <v>14000</v>
      </c>
      <c r="J194" s="147">
        <f>ROUNDUP(+H194*I194,-2)</f>
        <v>0</v>
      </c>
      <c r="K194" s="320">
        <f t="shared" si="19"/>
        <v>28000</v>
      </c>
      <c r="L194" s="146">
        <f>CNI!P778</f>
        <v>0</v>
      </c>
      <c r="M194" s="146">
        <f>CNI!Q778</f>
        <v>0</v>
      </c>
      <c r="N194" s="146">
        <f>CNI!R778</f>
        <v>14000</v>
      </c>
      <c r="O194" s="146">
        <f>CNI!S778</f>
        <v>0</v>
      </c>
      <c r="P194" s="146">
        <f>CNI!T778</f>
        <v>0</v>
      </c>
      <c r="Q194" s="146">
        <f>CNI!U778</f>
        <v>0</v>
      </c>
      <c r="R194" s="146">
        <f>CNI!V778</f>
        <v>0</v>
      </c>
      <c r="S194" s="146">
        <f>CNI!W778</f>
        <v>0</v>
      </c>
      <c r="T194" s="146">
        <f>CNI!X778</f>
        <v>0</v>
      </c>
      <c r="U194" s="146">
        <f>CNI!Y778</f>
        <v>0</v>
      </c>
      <c r="V194" s="146">
        <f>CNI!Z778</f>
        <v>0</v>
      </c>
      <c r="W194" s="146">
        <f>CNI!AA778</f>
        <v>0</v>
      </c>
      <c r="X194" s="146">
        <f>CNI!AB778</f>
        <v>0</v>
      </c>
      <c r="Y194" s="146">
        <f>CNI!AC778</f>
        <v>0</v>
      </c>
      <c r="Z194" s="146">
        <f>CNI!AD778</f>
        <v>14000</v>
      </c>
      <c r="AA194" s="146">
        <f>CNI!AE778</f>
        <v>0</v>
      </c>
      <c r="AB194" s="146">
        <f>CNI!AF778</f>
        <v>0</v>
      </c>
      <c r="AC194" s="146">
        <f>CNI!AG778</f>
        <v>0</v>
      </c>
      <c r="AD194" s="146">
        <f>CNI!AH778</f>
        <v>0</v>
      </c>
      <c r="AE194" s="146">
        <f>CNI!AI778</f>
        <v>0</v>
      </c>
      <c r="AF194" s="513">
        <f t="shared" si="18"/>
        <v>0</v>
      </c>
      <c r="AG194" s="219"/>
      <c r="AH194" s="219"/>
      <c r="AI194" s="219"/>
      <c r="AJ194" s="7"/>
      <c r="AK194" s="7"/>
      <c r="AL194" s="7"/>
      <c r="AM194" s="7"/>
      <c r="AN194" s="7"/>
      <c r="AO194" s="7"/>
    </row>
    <row r="195" spans="1:41" ht="18.399999999999999" thickBot="1">
      <c r="A195" s="705" t="str">
        <f>CNI!$A$781</f>
        <v>Gutters/Downspouts</v>
      </c>
      <c r="B195" s="706"/>
      <c r="C195" s="729">
        <f>CNI!B782</f>
        <v>13</v>
      </c>
      <c r="D195" s="729"/>
      <c r="E195" s="332">
        <f>CNI!B784</f>
        <v>4</v>
      </c>
      <c r="F195" s="506" t="str">
        <f>CNI!H788</f>
        <v>LUMP SUM</v>
      </c>
      <c r="G195" s="507">
        <f>CNI!G788</f>
        <v>1</v>
      </c>
      <c r="H195" s="503">
        <f>IF(CNI!O788=0,0,CNI!G788)</f>
        <v>0</v>
      </c>
      <c r="I195" s="512">
        <f>CNI!I788</f>
        <v>3500</v>
      </c>
      <c r="J195" s="147">
        <f t="shared" si="17"/>
        <v>0</v>
      </c>
      <c r="K195" s="320">
        <f t="shared" si="19"/>
        <v>7000</v>
      </c>
      <c r="L195" s="146">
        <f>CNI!P788</f>
        <v>0</v>
      </c>
      <c r="M195" s="146">
        <f>CNI!Q788</f>
        <v>0</v>
      </c>
      <c r="N195" s="146">
        <f>CNI!R788</f>
        <v>0</v>
      </c>
      <c r="O195" s="146">
        <f>CNI!S788</f>
        <v>3500</v>
      </c>
      <c r="P195" s="146">
        <f>CNI!T788</f>
        <v>0</v>
      </c>
      <c r="Q195" s="146">
        <f>CNI!U788</f>
        <v>0</v>
      </c>
      <c r="R195" s="146">
        <f>CNI!V788</f>
        <v>0</v>
      </c>
      <c r="S195" s="146">
        <f>CNI!W788</f>
        <v>0</v>
      </c>
      <c r="T195" s="146">
        <f>CNI!X788</f>
        <v>0</v>
      </c>
      <c r="U195" s="146">
        <f>CNI!Y788</f>
        <v>0</v>
      </c>
      <c r="V195" s="146">
        <f>CNI!Z788</f>
        <v>0</v>
      </c>
      <c r="W195" s="146">
        <f>CNI!AA788</f>
        <v>0</v>
      </c>
      <c r="X195" s="146">
        <f>CNI!AB788</f>
        <v>0</v>
      </c>
      <c r="Y195" s="146">
        <f>CNI!AC788</f>
        <v>0</v>
      </c>
      <c r="Z195" s="146">
        <f>CNI!AD788</f>
        <v>0</v>
      </c>
      <c r="AA195" s="146">
        <f>CNI!AE788</f>
        <v>0</v>
      </c>
      <c r="AB195" s="146">
        <f>CNI!AF788</f>
        <v>3500</v>
      </c>
      <c r="AC195" s="146">
        <f>CNI!AG788</f>
        <v>0</v>
      </c>
      <c r="AD195" s="146">
        <f>CNI!AH788</f>
        <v>0</v>
      </c>
      <c r="AE195" s="146">
        <f>CNI!AI788</f>
        <v>0</v>
      </c>
      <c r="AF195" s="513">
        <f t="shared" si="18"/>
        <v>0</v>
      </c>
      <c r="AG195" s="219"/>
      <c r="AH195" s="219"/>
      <c r="AI195" s="219"/>
      <c r="AJ195" s="7"/>
      <c r="AK195" s="7"/>
      <c r="AL195" s="7"/>
      <c r="AM195" s="7"/>
      <c r="AN195" s="7"/>
      <c r="AO195" s="7"/>
    </row>
    <row r="196" spans="1:41" ht="18.399999999999999" thickBot="1">
      <c r="A196" s="705" t="str">
        <f>CNI!$A$791</f>
        <v>Columns &amp; Porches</v>
      </c>
      <c r="B196" s="706"/>
      <c r="C196" s="729">
        <f>CNI!B792</f>
        <v>14</v>
      </c>
      <c r="D196" s="729"/>
      <c r="E196" s="332">
        <f>CNI!B794</f>
        <v>5</v>
      </c>
      <c r="F196" s="506" t="str">
        <f>CNI!H798</f>
        <v>LUMP SUM</v>
      </c>
      <c r="G196" s="507">
        <f>CNI!G798</f>
        <v>1</v>
      </c>
      <c r="H196" s="503">
        <f>IF(CNI!O798=0,0,CNI!G798)</f>
        <v>0</v>
      </c>
      <c r="I196" s="512">
        <f>CNI!I798</f>
        <v>2500</v>
      </c>
      <c r="J196" s="147">
        <f t="shared" si="17"/>
        <v>0</v>
      </c>
      <c r="K196" s="320">
        <f t="shared" si="19"/>
        <v>5000</v>
      </c>
      <c r="L196" s="146">
        <f>CNI!P798</f>
        <v>0</v>
      </c>
      <c r="M196" s="146">
        <f>CNI!Q798</f>
        <v>0</v>
      </c>
      <c r="N196" s="146">
        <f>CNI!R798</f>
        <v>0</v>
      </c>
      <c r="O196" s="146">
        <f>CNI!S798</f>
        <v>0</v>
      </c>
      <c r="P196" s="146">
        <f>CNI!T798</f>
        <v>2500</v>
      </c>
      <c r="Q196" s="146">
        <f>CNI!U798</f>
        <v>0</v>
      </c>
      <c r="R196" s="146">
        <f>CNI!V798</f>
        <v>0</v>
      </c>
      <c r="S196" s="146">
        <f>CNI!W798</f>
        <v>0</v>
      </c>
      <c r="T196" s="146">
        <f>CNI!X798</f>
        <v>0</v>
      </c>
      <c r="U196" s="146">
        <f>CNI!Y798</f>
        <v>0</v>
      </c>
      <c r="V196" s="146">
        <f>CNI!Z798</f>
        <v>0</v>
      </c>
      <c r="W196" s="146">
        <f>CNI!AA798</f>
        <v>0</v>
      </c>
      <c r="X196" s="146">
        <f>CNI!AB798</f>
        <v>0</v>
      </c>
      <c r="Y196" s="146">
        <f>CNI!AC798</f>
        <v>0</v>
      </c>
      <c r="Z196" s="146">
        <f>CNI!AD798</f>
        <v>0</v>
      </c>
      <c r="AA196" s="146">
        <f>CNI!AE798</f>
        <v>0</v>
      </c>
      <c r="AB196" s="146">
        <f>CNI!AF798</f>
        <v>0</v>
      </c>
      <c r="AC196" s="146">
        <f>CNI!AG798</f>
        <v>0</v>
      </c>
      <c r="AD196" s="146">
        <f>CNI!AH798</f>
        <v>2500</v>
      </c>
      <c r="AE196" s="146">
        <f>CNI!AI798</f>
        <v>0</v>
      </c>
      <c r="AF196" s="513">
        <f t="shared" si="18"/>
        <v>0</v>
      </c>
      <c r="AG196" s="219"/>
      <c r="AH196" s="219"/>
      <c r="AI196" s="219"/>
      <c r="AJ196" s="7"/>
      <c r="AK196" s="7"/>
      <c r="AL196" s="7"/>
      <c r="AM196" s="7"/>
      <c r="AN196" s="7"/>
      <c r="AO196" s="7"/>
    </row>
    <row r="197" spans="1:41" ht="18.399999999999999" thickBot="1">
      <c r="A197" s="705" t="str">
        <f>CNI!$A$801</f>
        <v>Decks &amp; Patios</v>
      </c>
      <c r="B197" s="706"/>
      <c r="C197" s="729">
        <f>CNI!B802</f>
        <v>15</v>
      </c>
      <c r="D197" s="729"/>
      <c r="E197" s="332">
        <f>CNI!B804</f>
        <v>6</v>
      </c>
      <c r="F197" s="506" t="str">
        <f>CNI!H808</f>
        <v>LUMP SUM</v>
      </c>
      <c r="G197" s="507">
        <f>CNI!G808</f>
        <v>1</v>
      </c>
      <c r="H197" s="503">
        <f>IF(CNI!O808=0,0,CNI!G808)</f>
        <v>0</v>
      </c>
      <c r="I197" s="512">
        <f>CNI!I808</f>
        <v>1445</v>
      </c>
      <c r="J197" s="147">
        <f t="shared" si="17"/>
        <v>0</v>
      </c>
      <c r="K197" s="320">
        <f t="shared" si="19"/>
        <v>1445</v>
      </c>
      <c r="L197" s="146">
        <f>CNI!P808</f>
        <v>0</v>
      </c>
      <c r="M197" s="146">
        <f>CNI!Q808</f>
        <v>0</v>
      </c>
      <c r="N197" s="146">
        <f>CNI!R808</f>
        <v>0</v>
      </c>
      <c r="O197" s="146">
        <f>CNI!S808</f>
        <v>0</v>
      </c>
      <c r="P197" s="146">
        <f>CNI!T808</f>
        <v>0</v>
      </c>
      <c r="Q197" s="146">
        <f>CNI!U808</f>
        <v>1445</v>
      </c>
      <c r="R197" s="146">
        <f>CNI!V808</f>
        <v>0</v>
      </c>
      <c r="S197" s="146">
        <f>CNI!W808</f>
        <v>0</v>
      </c>
      <c r="T197" s="146">
        <f>CNI!X808</f>
        <v>0</v>
      </c>
      <c r="U197" s="146">
        <f>CNI!Y808</f>
        <v>0</v>
      </c>
      <c r="V197" s="146">
        <f>CNI!Z808</f>
        <v>0</v>
      </c>
      <c r="W197" s="146">
        <f>CNI!AA808</f>
        <v>0</v>
      </c>
      <c r="X197" s="146">
        <f>CNI!AB808</f>
        <v>0</v>
      </c>
      <c r="Y197" s="146">
        <f>CNI!AC808</f>
        <v>0</v>
      </c>
      <c r="Z197" s="146">
        <f>CNI!AD808</f>
        <v>0</v>
      </c>
      <c r="AA197" s="146">
        <f>CNI!AE808</f>
        <v>0</v>
      </c>
      <c r="AB197" s="146">
        <f>CNI!AF808</f>
        <v>0</v>
      </c>
      <c r="AC197" s="146">
        <f>CNI!AG808</f>
        <v>0</v>
      </c>
      <c r="AD197" s="146">
        <f>CNI!AH808</f>
        <v>0</v>
      </c>
      <c r="AE197" s="146">
        <f>CNI!AI808</f>
        <v>0</v>
      </c>
      <c r="AF197" s="513">
        <f t="shared" si="18"/>
        <v>0</v>
      </c>
      <c r="AG197" s="219"/>
      <c r="AH197" s="219"/>
      <c r="AI197" s="219"/>
      <c r="AJ197" s="7"/>
      <c r="AK197" s="7"/>
      <c r="AL197" s="7"/>
      <c r="AM197" s="7"/>
      <c r="AN197" s="7"/>
      <c r="AO197" s="7"/>
    </row>
    <row r="198" spans="1:41" ht="18.399999999999999" thickBot="1">
      <c r="A198" s="705" t="str">
        <f>CNI!$A$811</f>
        <v>Patio/Unit Fencing</v>
      </c>
      <c r="B198" s="706"/>
      <c r="C198" s="729">
        <f>CNI!B812</f>
        <v>16</v>
      </c>
      <c r="D198" s="729"/>
      <c r="E198" s="332">
        <f>CNI!B814</f>
        <v>7</v>
      </c>
      <c r="F198" s="506" t="str">
        <f>CNI!H818</f>
        <v>per linear ft.</v>
      </c>
      <c r="G198" s="507">
        <f>CNI!G818</f>
        <v>5000</v>
      </c>
      <c r="H198" s="503">
        <f>IF(CNI!O818=0,0,CNI!G818)</f>
        <v>0</v>
      </c>
      <c r="I198" s="512">
        <f>CNI!I818</f>
        <v>2.4</v>
      </c>
      <c r="J198" s="147">
        <f>ROUNDUP(+H198*I198,-2)</f>
        <v>0</v>
      </c>
      <c r="K198" s="320">
        <f t="shared" si="19"/>
        <v>12000</v>
      </c>
      <c r="L198" s="146">
        <f>CNI!P818</f>
        <v>0</v>
      </c>
      <c r="M198" s="146">
        <f>CNI!Q818</f>
        <v>0</v>
      </c>
      <c r="N198" s="146">
        <f>CNI!R818</f>
        <v>0</v>
      </c>
      <c r="O198" s="146">
        <f>CNI!S818</f>
        <v>0</v>
      </c>
      <c r="P198" s="146">
        <f>CNI!T818</f>
        <v>0</v>
      </c>
      <c r="Q198" s="146">
        <f>CNI!U818</f>
        <v>0</v>
      </c>
      <c r="R198" s="146">
        <f>CNI!V818</f>
        <v>12000</v>
      </c>
      <c r="S198" s="146">
        <f>CNI!W818</f>
        <v>0</v>
      </c>
      <c r="T198" s="146">
        <f>CNI!X818</f>
        <v>0</v>
      </c>
      <c r="U198" s="146">
        <f>CNI!Y818</f>
        <v>0</v>
      </c>
      <c r="V198" s="146">
        <f>CNI!Z818</f>
        <v>0</v>
      </c>
      <c r="W198" s="146">
        <f>CNI!AA818</f>
        <v>0</v>
      </c>
      <c r="X198" s="146">
        <f>CNI!AB818</f>
        <v>0</v>
      </c>
      <c r="Y198" s="146">
        <f>CNI!AC818</f>
        <v>0</v>
      </c>
      <c r="Z198" s="146">
        <f>CNI!AD818</f>
        <v>0</v>
      </c>
      <c r="AA198" s="146">
        <f>CNI!AE818</f>
        <v>0</v>
      </c>
      <c r="AB198" s="146">
        <f>CNI!AF818</f>
        <v>0</v>
      </c>
      <c r="AC198" s="146">
        <f>CNI!AG818</f>
        <v>0</v>
      </c>
      <c r="AD198" s="146">
        <f>CNI!AH818</f>
        <v>0</v>
      </c>
      <c r="AE198" s="146">
        <f>CNI!AI818</f>
        <v>0</v>
      </c>
      <c r="AF198" s="513">
        <f t="shared" si="18"/>
        <v>0</v>
      </c>
      <c r="AG198" s="219"/>
      <c r="AH198" s="219"/>
      <c r="AI198" s="219"/>
      <c r="AJ198" s="7"/>
      <c r="AK198" s="7"/>
      <c r="AL198" s="7"/>
      <c r="AM198" s="7"/>
      <c r="AN198" s="7"/>
      <c r="AO198" s="7"/>
    </row>
    <row r="199" spans="1:41" ht="18.399999999999999" thickBot="1">
      <c r="A199" s="705" t="str">
        <f>CNI!$A$821</f>
        <v>Exterior Lighting</v>
      </c>
      <c r="B199" s="706"/>
      <c r="C199" s="729">
        <f>CNI!B822</f>
        <v>15</v>
      </c>
      <c r="D199" s="729"/>
      <c r="E199" s="332">
        <f>CNI!B828</f>
        <v>0</v>
      </c>
      <c r="F199" s="506" t="str">
        <f>CNI!H834</f>
        <v>LUMP SUM</v>
      </c>
      <c r="G199" s="507">
        <f>CNI!G834</f>
        <v>3</v>
      </c>
      <c r="H199" s="503">
        <f>IF(CNI!O834=0,0,CNI!G834)</f>
        <v>3</v>
      </c>
      <c r="I199" s="512">
        <f>CNI!I834</f>
        <v>35000</v>
      </c>
      <c r="J199" s="147">
        <f>ROUNDUP(+H199*I199,-2)</f>
        <v>105000</v>
      </c>
      <c r="K199" s="320">
        <f t="shared" si="19"/>
        <v>105000</v>
      </c>
      <c r="L199" s="146">
        <f>CNI!P834</f>
        <v>0</v>
      </c>
      <c r="M199" s="146">
        <f>CNI!Q834</f>
        <v>0</v>
      </c>
      <c r="N199" s="146">
        <f>CNI!R834</f>
        <v>0</v>
      </c>
      <c r="O199" s="146">
        <f>CNI!S834</f>
        <v>0</v>
      </c>
      <c r="P199" s="146">
        <f>CNI!T834</f>
        <v>0</v>
      </c>
      <c r="Q199" s="146">
        <f>CNI!U834</f>
        <v>0</v>
      </c>
      <c r="R199" s="146">
        <f>CNI!V834</f>
        <v>0</v>
      </c>
      <c r="S199" s="146">
        <f>CNI!W834</f>
        <v>0</v>
      </c>
      <c r="T199" s="146">
        <f>CNI!X834</f>
        <v>0</v>
      </c>
      <c r="U199" s="146">
        <f>CNI!Y834</f>
        <v>0</v>
      </c>
      <c r="V199" s="146">
        <f>CNI!Z834</f>
        <v>0</v>
      </c>
      <c r="W199" s="146">
        <f>CNI!AA834</f>
        <v>0</v>
      </c>
      <c r="X199" s="146">
        <f>CNI!AB834</f>
        <v>0</v>
      </c>
      <c r="Y199" s="146">
        <f>CNI!AC834</f>
        <v>0</v>
      </c>
      <c r="Z199" s="146">
        <f>CNI!AD834</f>
        <v>105000</v>
      </c>
      <c r="AA199" s="146">
        <f>CNI!AE834</f>
        <v>0</v>
      </c>
      <c r="AB199" s="146">
        <f>CNI!AF834</f>
        <v>0</v>
      </c>
      <c r="AC199" s="146">
        <f>CNI!AG834</f>
        <v>0</v>
      </c>
      <c r="AD199" s="146">
        <f>CNI!AH834</f>
        <v>0</v>
      </c>
      <c r="AE199" s="146">
        <f>CNI!AI834</f>
        <v>0</v>
      </c>
      <c r="AF199" s="513">
        <f t="shared" si="18"/>
        <v>0</v>
      </c>
      <c r="AG199" s="219"/>
      <c r="AH199" s="219"/>
      <c r="AI199" s="219"/>
      <c r="AJ199" s="7"/>
      <c r="AK199" s="7"/>
      <c r="AL199" s="7"/>
      <c r="AM199" s="7"/>
      <c r="AN199" s="7"/>
      <c r="AO199" s="7"/>
    </row>
    <row r="200" spans="1:41" ht="18.399999999999999" thickBot="1">
      <c r="A200" s="705" t="str">
        <f>CNI!$A$837</f>
        <v>Exterior-Other 1 (Specify)</v>
      </c>
      <c r="B200" s="706"/>
      <c r="C200" s="729">
        <f>CNI!B838</f>
        <v>18</v>
      </c>
      <c r="D200" s="729"/>
      <c r="E200" s="332">
        <f>CNI!B840</f>
        <v>9</v>
      </c>
      <c r="F200" s="506">
        <f>CNI!H844</f>
        <v>0</v>
      </c>
      <c r="G200" s="507">
        <f>CNI!G844</f>
        <v>0</v>
      </c>
      <c r="H200" s="503">
        <f>IF(CNI!O844=0,0,CNI!G844)</f>
        <v>0</v>
      </c>
      <c r="I200" s="512">
        <f>CNI!I844</f>
        <v>0</v>
      </c>
      <c r="J200" s="147">
        <f>ROUNDUP(+H200*I200,-2)</f>
        <v>0</v>
      </c>
      <c r="K200" s="320">
        <f t="shared" si="19"/>
        <v>0</v>
      </c>
      <c r="L200" s="146">
        <f>CNI!P844</f>
        <v>0</v>
      </c>
      <c r="M200" s="146">
        <f>CNI!Q844</f>
        <v>0</v>
      </c>
      <c r="N200" s="146">
        <f>CNI!R844</f>
        <v>0</v>
      </c>
      <c r="O200" s="146">
        <f>CNI!S844</f>
        <v>0</v>
      </c>
      <c r="P200" s="146">
        <f>CNI!T844</f>
        <v>0</v>
      </c>
      <c r="Q200" s="146">
        <f>CNI!U844</f>
        <v>0</v>
      </c>
      <c r="R200" s="146">
        <f>CNI!V844</f>
        <v>0</v>
      </c>
      <c r="S200" s="146">
        <f>CNI!W844</f>
        <v>0</v>
      </c>
      <c r="T200" s="146">
        <f>CNI!X844</f>
        <v>0</v>
      </c>
      <c r="U200" s="146">
        <f>CNI!Y844</f>
        <v>0</v>
      </c>
      <c r="V200" s="146">
        <f>CNI!Z844</f>
        <v>0</v>
      </c>
      <c r="W200" s="146">
        <f>CNI!AA844</f>
        <v>0</v>
      </c>
      <c r="X200" s="146">
        <f>CNI!AB844</f>
        <v>0</v>
      </c>
      <c r="Y200" s="146">
        <f>CNI!AC844</f>
        <v>0</v>
      </c>
      <c r="Z200" s="146">
        <f>CNI!AD844</f>
        <v>0</v>
      </c>
      <c r="AA200" s="146">
        <f>CNI!AE844</f>
        <v>0</v>
      </c>
      <c r="AB200" s="146">
        <f>CNI!AF844</f>
        <v>0</v>
      </c>
      <c r="AC200" s="146">
        <f>CNI!AG844</f>
        <v>0</v>
      </c>
      <c r="AD200" s="146">
        <f>CNI!AH844</f>
        <v>0</v>
      </c>
      <c r="AE200" s="146">
        <f>CNI!AI844</f>
        <v>0</v>
      </c>
      <c r="AF200" s="513">
        <f t="shared" si="18"/>
        <v>0</v>
      </c>
      <c r="AG200" s="219"/>
      <c r="AH200" s="219"/>
      <c r="AI200" s="219"/>
      <c r="AJ200" s="7"/>
      <c r="AK200" s="7"/>
      <c r="AL200" s="7"/>
      <c r="AM200" s="7"/>
      <c r="AN200" s="7"/>
      <c r="AO200" s="7"/>
    </row>
    <row r="201" spans="1:41" ht="18.399999999999999" thickBot="1">
      <c r="A201" s="705" t="str">
        <f>CNI!$A$847</f>
        <v>Exterior-Other 2 (Specify)</v>
      </c>
      <c r="B201" s="706"/>
      <c r="C201" s="729">
        <f>CNI!B848</f>
        <v>19</v>
      </c>
      <c r="D201" s="729"/>
      <c r="E201" s="332">
        <f>CNI!B850</f>
        <v>10</v>
      </c>
      <c r="F201" s="506">
        <f>CNI!H854</f>
        <v>0</v>
      </c>
      <c r="G201" s="507">
        <f>CNI!G854</f>
        <v>0</v>
      </c>
      <c r="H201" s="503">
        <f>IF(CNI!O854=0,0,CNI!G854)</f>
        <v>0</v>
      </c>
      <c r="I201" s="512">
        <f>CNI!I854</f>
        <v>0</v>
      </c>
      <c r="J201" s="147">
        <f t="shared" ref="J201:J208" si="20">ROUNDUP(+H201*I201,-2)</f>
        <v>0</v>
      </c>
      <c r="K201" s="320">
        <f t="shared" si="19"/>
        <v>0</v>
      </c>
      <c r="L201" s="146">
        <f>CNI!P854</f>
        <v>0</v>
      </c>
      <c r="M201" s="146">
        <f>CNI!Q854</f>
        <v>0</v>
      </c>
      <c r="N201" s="146">
        <f>CNI!R854</f>
        <v>0</v>
      </c>
      <c r="O201" s="146">
        <f>CNI!S854</f>
        <v>0</v>
      </c>
      <c r="P201" s="146">
        <f>CNI!T854</f>
        <v>0</v>
      </c>
      <c r="Q201" s="146">
        <f>CNI!U854</f>
        <v>0</v>
      </c>
      <c r="R201" s="146">
        <f>CNI!V854</f>
        <v>0</v>
      </c>
      <c r="S201" s="146">
        <f>CNI!W854</f>
        <v>0</v>
      </c>
      <c r="T201" s="146">
        <f>CNI!X854</f>
        <v>0</v>
      </c>
      <c r="U201" s="146">
        <f>CNI!Y854</f>
        <v>0</v>
      </c>
      <c r="V201" s="146">
        <f>CNI!Z854</f>
        <v>0</v>
      </c>
      <c r="W201" s="146">
        <f>CNI!AA854</f>
        <v>0</v>
      </c>
      <c r="X201" s="146">
        <f>CNI!AB854</f>
        <v>0</v>
      </c>
      <c r="Y201" s="146">
        <f>CNI!AC854</f>
        <v>0</v>
      </c>
      <c r="Z201" s="146">
        <f>CNI!AD854</f>
        <v>0</v>
      </c>
      <c r="AA201" s="146">
        <f>CNI!AE854</f>
        <v>0</v>
      </c>
      <c r="AB201" s="146">
        <f>CNI!AF854</f>
        <v>0</v>
      </c>
      <c r="AC201" s="146">
        <f>CNI!AG854</f>
        <v>0</v>
      </c>
      <c r="AD201" s="146">
        <f>CNI!AH854</f>
        <v>0</v>
      </c>
      <c r="AE201" s="146">
        <f>CNI!AI854</f>
        <v>0</v>
      </c>
      <c r="AF201" s="513">
        <f t="shared" si="18"/>
        <v>0</v>
      </c>
      <c r="AG201" s="219"/>
      <c r="AH201" s="219"/>
      <c r="AI201" s="219"/>
      <c r="AJ201" s="7"/>
      <c r="AK201" s="7"/>
      <c r="AL201" s="7"/>
      <c r="AM201" s="7"/>
      <c r="AN201" s="7"/>
      <c r="AO201" s="7"/>
    </row>
    <row r="202" spans="1:41" ht="18.399999999999999" thickBot="1">
      <c r="A202" s="705" t="str">
        <f>CNI!$A$857</f>
        <v>Exterior-Other 3 (Specify)</v>
      </c>
      <c r="B202" s="706"/>
      <c r="C202" s="729">
        <f>CNI!B858</f>
        <v>20</v>
      </c>
      <c r="D202" s="729"/>
      <c r="E202" s="332">
        <f>CNI!B860</f>
        <v>11</v>
      </c>
      <c r="F202" s="506">
        <f>CNI!H864</f>
        <v>0</v>
      </c>
      <c r="G202" s="507">
        <f>CNI!G864</f>
        <v>0</v>
      </c>
      <c r="H202" s="503">
        <f>IF(CNI!O864=0,0,CNI!G864)</f>
        <v>0</v>
      </c>
      <c r="I202" s="512">
        <f>CNI!I864</f>
        <v>0</v>
      </c>
      <c r="J202" s="147">
        <f t="shared" si="20"/>
        <v>0</v>
      </c>
      <c r="K202" s="320">
        <f t="shared" si="19"/>
        <v>0</v>
      </c>
      <c r="L202" s="146">
        <f>CNI!P864</f>
        <v>0</v>
      </c>
      <c r="M202" s="146">
        <f>CNI!Q864</f>
        <v>0</v>
      </c>
      <c r="N202" s="146">
        <f>CNI!R864</f>
        <v>0</v>
      </c>
      <c r="O202" s="146">
        <f>CNI!S864</f>
        <v>0</v>
      </c>
      <c r="P202" s="146">
        <f>CNI!T864</f>
        <v>0</v>
      </c>
      <c r="Q202" s="146">
        <f>CNI!U864</f>
        <v>0</v>
      </c>
      <c r="R202" s="146">
        <f>CNI!V864</f>
        <v>0</v>
      </c>
      <c r="S202" s="146">
        <f>CNI!W864</f>
        <v>0</v>
      </c>
      <c r="T202" s="146">
        <f>CNI!X864</f>
        <v>0</v>
      </c>
      <c r="U202" s="146">
        <f>CNI!Y864</f>
        <v>0</v>
      </c>
      <c r="V202" s="146">
        <f>CNI!Z864</f>
        <v>0</v>
      </c>
      <c r="W202" s="146">
        <f>CNI!AA864</f>
        <v>0</v>
      </c>
      <c r="X202" s="146">
        <f>CNI!AB864</f>
        <v>0</v>
      </c>
      <c r="Y202" s="146">
        <f>CNI!AC864</f>
        <v>0</v>
      </c>
      <c r="Z202" s="146">
        <f>CNI!AD864</f>
        <v>0</v>
      </c>
      <c r="AA202" s="146">
        <f>CNI!AE864</f>
        <v>0</v>
      </c>
      <c r="AB202" s="146">
        <f>CNI!AF864</f>
        <v>0</v>
      </c>
      <c r="AC202" s="146">
        <f>CNI!AG864</f>
        <v>0</v>
      </c>
      <c r="AD202" s="146">
        <f>CNI!AH864</f>
        <v>0</v>
      </c>
      <c r="AE202" s="146">
        <f>CNI!AI864</f>
        <v>0</v>
      </c>
      <c r="AF202" s="513">
        <f t="shared" si="18"/>
        <v>0</v>
      </c>
      <c r="AG202" s="219"/>
      <c r="AH202" s="219"/>
      <c r="AI202" s="219"/>
      <c r="AJ202" s="7"/>
      <c r="AK202" s="7"/>
      <c r="AL202" s="7"/>
      <c r="AM202" s="7"/>
      <c r="AN202" s="7"/>
      <c r="AO202" s="7"/>
    </row>
    <row r="203" spans="1:41" ht="18.399999999999999" thickBot="1">
      <c r="A203" s="705" t="str">
        <f>CNI!$A$867</f>
        <v>Exterior-Other 4 (Specify)</v>
      </c>
      <c r="B203" s="706"/>
      <c r="C203" s="729">
        <f>CNI!B868</f>
        <v>8</v>
      </c>
      <c r="D203" s="729"/>
      <c r="E203" s="332">
        <f>CNI!B870</f>
        <v>0</v>
      </c>
      <c r="F203" s="506">
        <f>CNI!H874</f>
        <v>0</v>
      </c>
      <c r="G203" s="507">
        <f>CNI!G874</f>
        <v>0</v>
      </c>
      <c r="H203" s="503">
        <f>IF(CNI!O874=0,0,CNI!G874)</f>
        <v>0</v>
      </c>
      <c r="I203" s="512">
        <f>CNI!I874</f>
        <v>0</v>
      </c>
      <c r="J203" s="147">
        <f t="shared" si="20"/>
        <v>0</v>
      </c>
      <c r="K203" s="320">
        <f t="shared" si="19"/>
        <v>0</v>
      </c>
      <c r="L203" s="146">
        <f>CNI!P874</f>
        <v>0</v>
      </c>
      <c r="M203" s="146">
        <f>CNI!Q874</f>
        <v>0</v>
      </c>
      <c r="N203" s="146">
        <f>CNI!R874</f>
        <v>0</v>
      </c>
      <c r="O203" s="146">
        <f>CNI!S874</f>
        <v>0</v>
      </c>
      <c r="P203" s="146">
        <f>CNI!T874</f>
        <v>0</v>
      </c>
      <c r="Q203" s="146">
        <f>CNI!U874</f>
        <v>0</v>
      </c>
      <c r="R203" s="146">
        <f>CNI!V874</f>
        <v>0</v>
      </c>
      <c r="S203" s="146">
        <f>CNI!W874</f>
        <v>0</v>
      </c>
      <c r="T203" s="146">
        <f>CNI!X874</f>
        <v>0</v>
      </c>
      <c r="U203" s="146">
        <f>CNI!Y874</f>
        <v>0</v>
      </c>
      <c r="V203" s="146">
        <f>CNI!Z874</f>
        <v>0</v>
      </c>
      <c r="W203" s="146">
        <f>CNI!AA874</f>
        <v>0</v>
      </c>
      <c r="X203" s="146">
        <f>CNI!AB874</f>
        <v>0</v>
      </c>
      <c r="Y203" s="146">
        <f>CNI!AC874</f>
        <v>0</v>
      </c>
      <c r="Z203" s="146">
        <f>CNI!AD874</f>
        <v>0</v>
      </c>
      <c r="AA203" s="146">
        <f>CNI!AE874</f>
        <v>0</v>
      </c>
      <c r="AB203" s="146">
        <f>CNI!AF874</f>
        <v>0</v>
      </c>
      <c r="AC203" s="146">
        <f>CNI!AG874</f>
        <v>0</v>
      </c>
      <c r="AD203" s="146">
        <f>CNI!AH874</f>
        <v>0</v>
      </c>
      <c r="AE203" s="146">
        <f>CNI!AI874</f>
        <v>0</v>
      </c>
      <c r="AF203" s="513">
        <f t="shared" si="18"/>
        <v>0</v>
      </c>
      <c r="AG203" s="219"/>
      <c r="AH203" s="219"/>
      <c r="AI203" s="219"/>
      <c r="AJ203" s="7"/>
      <c r="AK203" s="7"/>
      <c r="AL203" s="7"/>
      <c r="AM203" s="7"/>
      <c r="AN203" s="7"/>
      <c r="AO203" s="7"/>
    </row>
    <row r="204" spans="1:41" ht="18.399999999999999" thickBot="1">
      <c r="A204" s="705" t="str">
        <f>CNI!$A$877</f>
        <v>Exterior-Other 5 (Specify)</v>
      </c>
      <c r="B204" s="706"/>
      <c r="C204" s="729">
        <f>CNI!B878</f>
        <v>9</v>
      </c>
      <c r="D204" s="729"/>
      <c r="E204" s="332">
        <f>CNI!B880</f>
        <v>1</v>
      </c>
      <c r="F204" s="506">
        <f>CNI!H884</f>
        <v>0</v>
      </c>
      <c r="G204" s="507">
        <f>CNI!G884</f>
        <v>0</v>
      </c>
      <c r="H204" s="503">
        <f>IF(CNI!O884=0,0,CNI!G884)</f>
        <v>0</v>
      </c>
      <c r="I204" s="512">
        <f>CNI!I884</f>
        <v>0</v>
      </c>
      <c r="J204" s="147">
        <f t="shared" si="20"/>
        <v>0</v>
      </c>
      <c r="K204" s="320">
        <f t="shared" si="19"/>
        <v>0</v>
      </c>
      <c r="L204" s="146">
        <f>CNI!P884</f>
        <v>0</v>
      </c>
      <c r="M204" s="146">
        <f>CNI!Q884</f>
        <v>0</v>
      </c>
      <c r="N204" s="146">
        <f>CNI!R884</f>
        <v>0</v>
      </c>
      <c r="O204" s="146">
        <f>CNI!S884</f>
        <v>0</v>
      </c>
      <c r="P204" s="146">
        <f>CNI!T884</f>
        <v>0</v>
      </c>
      <c r="Q204" s="146">
        <f>CNI!U884</f>
        <v>0</v>
      </c>
      <c r="R204" s="146">
        <f>CNI!V884</f>
        <v>0</v>
      </c>
      <c r="S204" s="146">
        <f>CNI!W884</f>
        <v>0</v>
      </c>
      <c r="T204" s="146">
        <f>CNI!X884</f>
        <v>0</v>
      </c>
      <c r="U204" s="146">
        <f>CNI!Y884</f>
        <v>0</v>
      </c>
      <c r="V204" s="146">
        <f>CNI!Z884</f>
        <v>0</v>
      </c>
      <c r="W204" s="146">
        <f>CNI!AA884</f>
        <v>0</v>
      </c>
      <c r="X204" s="146">
        <f>CNI!AB884</f>
        <v>0</v>
      </c>
      <c r="Y204" s="146">
        <f>CNI!AC884</f>
        <v>0</v>
      </c>
      <c r="Z204" s="146">
        <f>CNI!AD884</f>
        <v>0</v>
      </c>
      <c r="AA204" s="146">
        <f>CNI!AE884</f>
        <v>0</v>
      </c>
      <c r="AB204" s="146">
        <f>CNI!AF884</f>
        <v>0</v>
      </c>
      <c r="AC204" s="146">
        <f>CNI!AG884</f>
        <v>0</v>
      </c>
      <c r="AD204" s="146">
        <f>CNI!AH884</f>
        <v>0</v>
      </c>
      <c r="AE204" s="146">
        <f>CNI!AI884</f>
        <v>0</v>
      </c>
      <c r="AF204" s="513">
        <f t="shared" si="18"/>
        <v>0</v>
      </c>
      <c r="AG204" s="219"/>
      <c r="AH204" s="219"/>
      <c r="AI204" s="219"/>
      <c r="AJ204" s="7"/>
      <c r="AK204" s="7"/>
      <c r="AL204" s="7"/>
      <c r="AM204" s="7"/>
      <c r="AN204" s="7"/>
      <c r="AO204" s="7"/>
    </row>
    <row r="205" spans="1:41" ht="18.399999999999999" thickBot="1">
      <c r="A205" s="705" t="str">
        <f>CNI!$A$887</f>
        <v>Exterior-Other 6 (Specify)</v>
      </c>
      <c r="B205" s="706"/>
      <c r="C205" s="729">
        <f>CNI!B888</f>
        <v>10</v>
      </c>
      <c r="D205" s="729"/>
      <c r="E205" s="332">
        <f>CNI!B890</f>
        <v>2</v>
      </c>
      <c r="F205" s="506">
        <f>CNI!H894</f>
        <v>0</v>
      </c>
      <c r="G205" s="507">
        <f>CNI!G894</f>
        <v>0</v>
      </c>
      <c r="H205" s="503">
        <f>IF(CNI!O894=0,0,CNI!G894)</f>
        <v>0</v>
      </c>
      <c r="I205" s="512">
        <f>CNI!I894</f>
        <v>0</v>
      </c>
      <c r="J205" s="147">
        <f t="shared" si="20"/>
        <v>0</v>
      </c>
      <c r="K205" s="320">
        <f t="shared" si="19"/>
        <v>0</v>
      </c>
      <c r="L205" s="146">
        <f>CNI!P894</f>
        <v>0</v>
      </c>
      <c r="M205" s="146">
        <f>CNI!Q894</f>
        <v>0</v>
      </c>
      <c r="N205" s="146">
        <f>CNI!R894</f>
        <v>0</v>
      </c>
      <c r="O205" s="146">
        <f>CNI!S894</f>
        <v>0</v>
      </c>
      <c r="P205" s="146">
        <f>CNI!T894</f>
        <v>0</v>
      </c>
      <c r="Q205" s="146">
        <f>CNI!U894</f>
        <v>0</v>
      </c>
      <c r="R205" s="146">
        <f>CNI!V894</f>
        <v>0</v>
      </c>
      <c r="S205" s="146">
        <f>CNI!W894</f>
        <v>0</v>
      </c>
      <c r="T205" s="146">
        <f>CNI!X894</f>
        <v>0</v>
      </c>
      <c r="U205" s="146">
        <f>CNI!Y894</f>
        <v>0</v>
      </c>
      <c r="V205" s="146">
        <f>CNI!Z894</f>
        <v>0</v>
      </c>
      <c r="W205" s="146">
        <f>CNI!AA894</f>
        <v>0</v>
      </c>
      <c r="X205" s="146">
        <f>CNI!AB894</f>
        <v>0</v>
      </c>
      <c r="Y205" s="146">
        <f>CNI!AC894</f>
        <v>0</v>
      </c>
      <c r="Z205" s="146">
        <f>CNI!AD894</f>
        <v>0</v>
      </c>
      <c r="AA205" s="146">
        <f>CNI!AE894</f>
        <v>0</v>
      </c>
      <c r="AB205" s="146">
        <f>CNI!AF894</f>
        <v>0</v>
      </c>
      <c r="AC205" s="146">
        <f>CNI!AG894</f>
        <v>0</v>
      </c>
      <c r="AD205" s="146">
        <f>CNI!AH894</f>
        <v>0</v>
      </c>
      <c r="AE205" s="146">
        <f>CNI!AI894</f>
        <v>0</v>
      </c>
      <c r="AF205" s="513">
        <f t="shared" si="18"/>
        <v>0</v>
      </c>
      <c r="AG205" s="219"/>
      <c r="AH205" s="219"/>
      <c r="AI205" s="219"/>
      <c r="AJ205" s="7"/>
      <c r="AK205" s="7"/>
      <c r="AL205" s="7"/>
      <c r="AM205" s="7"/>
      <c r="AN205" s="7"/>
      <c r="AO205" s="7"/>
    </row>
    <row r="206" spans="1:41" ht="18.399999999999999" thickBot="1">
      <c r="A206" s="705" t="str">
        <f>CNI!$A$897</f>
        <v>Exterior-Other 7 (Specify)</v>
      </c>
      <c r="B206" s="706"/>
      <c r="C206" s="729">
        <f>CNI!B898</f>
        <v>11</v>
      </c>
      <c r="D206" s="729"/>
      <c r="E206" s="332">
        <f>CNI!B900</f>
        <v>3</v>
      </c>
      <c r="F206" s="506">
        <f>CNI!H904</f>
        <v>0</v>
      </c>
      <c r="G206" s="507">
        <f>CNI!G904</f>
        <v>0</v>
      </c>
      <c r="H206" s="503">
        <f>IF(CNI!O904=0,0,CNI!G904)</f>
        <v>0</v>
      </c>
      <c r="I206" s="512">
        <f>CNI!I904</f>
        <v>0</v>
      </c>
      <c r="J206" s="147">
        <f t="shared" si="20"/>
        <v>0</v>
      </c>
      <c r="K206" s="320">
        <f t="shared" si="19"/>
        <v>0</v>
      </c>
      <c r="L206" s="146">
        <f>CNI!P904</f>
        <v>0</v>
      </c>
      <c r="M206" s="146">
        <f>CNI!Q904</f>
        <v>0</v>
      </c>
      <c r="N206" s="146">
        <f>CNI!R904</f>
        <v>0</v>
      </c>
      <c r="O206" s="146">
        <f>CNI!S904</f>
        <v>0</v>
      </c>
      <c r="P206" s="146">
        <f>CNI!T904</f>
        <v>0</v>
      </c>
      <c r="Q206" s="146">
        <f>CNI!U904</f>
        <v>0</v>
      </c>
      <c r="R206" s="146">
        <f>CNI!V904</f>
        <v>0</v>
      </c>
      <c r="S206" s="146">
        <f>CNI!W904</f>
        <v>0</v>
      </c>
      <c r="T206" s="146">
        <f>CNI!X904</f>
        <v>0</v>
      </c>
      <c r="U206" s="146">
        <f>CNI!Y904</f>
        <v>0</v>
      </c>
      <c r="V206" s="146">
        <f>CNI!Z904</f>
        <v>0</v>
      </c>
      <c r="W206" s="146">
        <f>CNI!AA904</f>
        <v>0</v>
      </c>
      <c r="X206" s="146">
        <f>CNI!AB904</f>
        <v>0</v>
      </c>
      <c r="Y206" s="146">
        <f>CNI!AC904</f>
        <v>0</v>
      </c>
      <c r="Z206" s="146">
        <f>CNI!AD904</f>
        <v>0</v>
      </c>
      <c r="AA206" s="146">
        <f>CNI!AE904</f>
        <v>0</v>
      </c>
      <c r="AB206" s="146">
        <f>CNI!AF904</f>
        <v>0</v>
      </c>
      <c r="AC206" s="146">
        <f>CNI!AG904</f>
        <v>0</v>
      </c>
      <c r="AD206" s="146">
        <f>CNI!AH904</f>
        <v>0</v>
      </c>
      <c r="AE206" s="146">
        <f>CNI!AI904</f>
        <v>0</v>
      </c>
      <c r="AF206" s="513">
        <f t="shared" si="18"/>
        <v>0</v>
      </c>
      <c r="AG206" s="219"/>
      <c r="AH206" s="219"/>
      <c r="AI206" s="219"/>
      <c r="AJ206" s="7"/>
      <c r="AK206" s="7"/>
      <c r="AL206" s="7"/>
      <c r="AM206" s="7"/>
      <c r="AN206" s="7"/>
      <c r="AO206" s="7"/>
    </row>
    <row r="207" spans="1:41" ht="18.399999999999999" thickBot="1">
      <c r="A207" s="705" t="str">
        <f>CNI!$A$907</f>
        <v>Exterior-Other 8 (Specify)</v>
      </c>
      <c r="B207" s="706"/>
      <c r="C207" s="729">
        <f>CNI!B908</f>
        <v>12</v>
      </c>
      <c r="D207" s="729"/>
      <c r="E207" s="332">
        <f>CNI!B910</f>
        <v>4</v>
      </c>
      <c r="F207" s="506">
        <f>CNI!H914</f>
        <v>0</v>
      </c>
      <c r="G207" s="507">
        <f>CNI!G914</f>
        <v>0</v>
      </c>
      <c r="H207" s="503">
        <f>IF(CNI!O914=0,0,CNI!G914)</f>
        <v>0</v>
      </c>
      <c r="I207" s="512">
        <f>CNI!I914</f>
        <v>0</v>
      </c>
      <c r="J207" s="147">
        <f t="shared" si="20"/>
        <v>0</v>
      </c>
      <c r="K207" s="320">
        <f t="shared" si="19"/>
        <v>0</v>
      </c>
      <c r="L207" s="146">
        <f>CNI!P914</f>
        <v>0</v>
      </c>
      <c r="M207" s="146">
        <f>CNI!Q914</f>
        <v>0</v>
      </c>
      <c r="N207" s="146">
        <f>CNI!R914</f>
        <v>0</v>
      </c>
      <c r="O207" s="146">
        <f>CNI!S914</f>
        <v>0</v>
      </c>
      <c r="P207" s="146">
        <f>CNI!T914</f>
        <v>0</v>
      </c>
      <c r="Q207" s="146">
        <f>CNI!U914</f>
        <v>0</v>
      </c>
      <c r="R207" s="146">
        <f>CNI!V914</f>
        <v>0</v>
      </c>
      <c r="S207" s="146">
        <f>CNI!W914</f>
        <v>0</v>
      </c>
      <c r="T207" s="146">
        <f>CNI!X914</f>
        <v>0</v>
      </c>
      <c r="U207" s="146">
        <f>CNI!Y914</f>
        <v>0</v>
      </c>
      <c r="V207" s="146">
        <f>CNI!Z914</f>
        <v>0</v>
      </c>
      <c r="W207" s="146">
        <f>CNI!AA914</f>
        <v>0</v>
      </c>
      <c r="X207" s="146">
        <f>CNI!AB914</f>
        <v>0</v>
      </c>
      <c r="Y207" s="146">
        <f>CNI!AC914</f>
        <v>0</v>
      </c>
      <c r="Z207" s="146">
        <f>CNI!AD914</f>
        <v>0</v>
      </c>
      <c r="AA207" s="146">
        <f>CNI!AE914</f>
        <v>0</v>
      </c>
      <c r="AB207" s="146">
        <f>CNI!AF914</f>
        <v>0</v>
      </c>
      <c r="AC207" s="146">
        <f>CNI!AG914</f>
        <v>0</v>
      </c>
      <c r="AD207" s="146">
        <f>CNI!AH914</f>
        <v>0</v>
      </c>
      <c r="AE207" s="146">
        <f>CNI!AI914</f>
        <v>0</v>
      </c>
      <c r="AF207" s="513">
        <f t="shared" si="18"/>
        <v>0</v>
      </c>
      <c r="AG207" s="219"/>
      <c r="AH207" s="219"/>
      <c r="AI207" s="219"/>
      <c r="AJ207" s="7"/>
      <c r="AK207" s="7"/>
      <c r="AL207" s="7"/>
      <c r="AM207" s="7"/>
      <c r="AN207" s="7"/>
      <c r="AO207" s="7"/>
    </row>
    <row r="208" spans="1:41" ht="18.399999999999999" thickBot="1">
      <c r="A208" s="705" t="str">
        <f>CNI!$A$917</f>
        <v>Exterior-Other 9 (Specify)</v>
      </c>
      <c r="B208" s="706"/>
      <c r="C208" s="729">
        <f>CNI!B918</f>
        <v>13</v>
      </c>
      <c r="D208" s="729"/>
      <c r="E208" s="332">
        <f>CNI!B920</f>
        <v>5</v>
      </c>
      <c r="F208" s="506">
        <f>CNI!H924</f>
        <v>0</v>
      </c>
      <c r="G208" s="507">
        <f>CNI!G924</f>
        <v>0</v>
      </c>
      <c r="H208" s="503">
        <f>IF(CNI!O924=0,0,CNI!G924)</f>
        <v>0</v>
      </c>
      <c r="I208" s="512">
        <f>CNI!I924</f>
        <v>0</v>
      </c>
      <c r="J208" s="147">
        <f t="shared" si="20"/>
        <v>0</v>
      </c>
      <c r="K208" s="320">
        <f t="shared" si="19"/>
        <v>0</v>
      </c>
      <c r="L208" s="146">
        <f>CNI!P924</f>
        <v>0</v>
      </c>
      <c r="M208" s="146">
        <f>CNI!Q924</f>
        <v>0</v>
      </c>
      <c r="N208" s="146">
        <f>CNI!R924</f>
        <v>0</v>
      </c>
      <c r="O208" s="146">
        <f>CNI!S924</f>
        <v>0</v>
      </c>
      <c r="P208" s="146">
        <f>CNI!T924</f>
        <v>0</v>
      </c>
      <c r="Q208" s="146">
        <f>CNI!U924</f>
        <v>0</v>
      </c>
      <c r="R208" s="146">
        <f>CNI!V924</f>
        <v>0</v>
      </c>
      <c r="S208" s="146">
        <f>CNI!W924</f>
        <v>0</v>
      </c>
      <c r="T208" s="146">
        <f>CNI!X924</f>
        <v>0</v>
      </c>
      <c r="U208" s="146">
        <f>CNI!Y924</f>
        <v>0</v>
      </c>
      <c r="V208" s="146">
        <f>CNI!Z924</f>
        <v>0</v>
      </c>
      <c r="W208" s="146">
        <f>CNI!AA924</f>
        <v>0</v>
      </c>
      <c r="X208" s="146">
        <f>CNI!AB924</f>
        <v>0</v>
      </c>
      <c r="Y208" s="146">
        <f>CNI!AC924</f>
        <v>0</v>
      </c>
      <c r="Z208" s="146">
        <f>CNI!AD924</f>
        <v>0</v>
      </c>
      <c r="AA208" s="146">
        <f>CNI!AE924</f>
        <v>0</v>
      </c>
      <c r="AB208" s="146">
        <f>CNI!AF924</f>
        <v>0</v>
      </c>
      <c r="AC208" s="146">
        <f>CNI!AG924</f>
        <v>0</v>
      </c>
      <c r="AD208" s="146">
        <f>CNI!AH924</f>
        <v>0</v>
      </c>
      <c r="AE208" s="146">
        <f>CNI!AI924</f>
        <v>0</v>
      </c>
      <c r="AF208" s="513">
        <f t="shared" si="18"/>
        <v>0</v>
      </c>
      <c r="AG208" s="219"/>
      <c r="AH208" s="219"/>
      <c r="AI208" s="219"/>
      <c r="AJ208" s="7"/>
      <c r="AK208" s="7"/>
      <c r="AL208" s="7"/>
      <c r="AM208" s="7"/>
      <c r="AN208" s="7"/>
      <c r="AO208" s="7"/>
    </row>
    <row r="209" spans="1:41" ht="17.850000000000001">
      <c r="A209" s="705" t="str">
        <f>CNI!$A$927</f>
        <v>Exterior-Other 10 (Specify)</v>
      </c>
      <c r="B209" s="706"/>
      <c r="C209" s="729">
        <f>CNI!B928</f>
        <v>14</v>
      </c>
      <c r="D209" s="729"/>
      <c r="E209" s="332">
        <f>CNI!B930</f>
        <v>6</v>
      </c>
      <c r="F209" s="506">
        <f>CNI!H934</f>
        <v>0</v>
      </c>
      <c r="G209" s="507">
        <f>CNI!G934</f>
        <v>0</v>
      </c>
      <c r="H209" s="503">
        <f>IF(CNI!O934=0,0,CNI!G934)</f>
        <v>0</v>
      </c>
      <c r="I209" s="512">
        <f>CNI!I934</f>
        <v>0</v>
      </c>
      <c r="J209" s="147">
        <f>ROUNDUP(+H209*I209,-2)</f>
        <v>0</v>
      </c>
      <c r="K209" s="320">
        <f t="shared" si="19"/>
        <v>0</v>
      </c>
      <c r="L209" s="146">
        <f>CNI!P934</f>
        <v>0</v>
      </c>
      <c r="M209" s="146">
        <f>CNI!Q934</f>
        <v>0</v>
      </c>
      <c r="N209" s="146">
        <f>CNI!R934</f>
        <v>0</v>
      </c>
      <c r="O209" s="146">
        <f>CNI!S934</f>
        <v>0</v>
      </c>
      <c r="P209" s="146">
        <f>CNI!T934</f>
        <v>0</v>
      </c>
      <c r="Q209" s="146">
        <f>CNI!U934</f>
        <v>0</v>
      </c>
      <c r="R209" s="146">
        <f>CNI!V934</f>
        <v>0</v>
      </c>
      <c r="S209" s="146">
        <f>CNI!W934</f>
        <v>0</v>
      </c>
      <c r="T209" s="146">
        <f>CNI!X934</f>
        <v>0</v>
      </c>
      <c r="U209" s="146">
        <f>CNI!Y934</f>
        <v>0</v>
      </c>
      <c r="V209" s="146">
        <f>CNI!Z934</f>
        <v>0</v>
      </c>
      <c r="W209" s="146">
        <f>CNI!AA934</f>
        <v>0</v>
      </c>
      <c r="X209" s="146">
        <f>CNI!AB934</f>
        <v>0</v>
      </c>
      <c r="Y209" s="146">
        <f>CNI!AC934</f>
        <v>0</v>
      </c>
      <c r="Z209" s="146">
        <f>CNI!AD934</f>
        <v>0</v>
      </c>
      <c r="AA209" s="146">
        <f>CNI!AE934</f>
        <v>0</v>
      </c>
      <c r="AB209" s="146">
        <f>CNI!AF934</f>
        <v>0</v>
      </c>
      <c r="AC209" s="146">
        <f>CNI!AG934</f>
        <v>0</v>
      </c>
      <c r="AD209" s="146">
        <f>CNI!AH934</f>
        <v>0</v>
      </c>
      <c r="AE209" s="146">
        <f>CNI!AI934</f>
        <v>0</v>
      </c>
      <c r="AF209" s="513">
        <f t="shared" si="18"/>
        <v>0</v>
      </c>
      <c r="AG209" s="219"/>
      <c r="AH209" s="219"/>
      <c r="AI209" s="219"/>
      <c r="AJ209" s="7"/>
      <c r="AK209" s="7"/>
      <c r="AL209" s="7"/>
      <c r="AM209" s="7"/>
      <c r="AN209" s="7"/>
      <c r="AO209" s="7"/>
    </row>
    <row r="210" spans="1:41" ht="18.95" thickBot="1">
      <c r="A210" s="720" t="s">
        <v>789</v>
      </c>
      <c r="B210" s="721"/>
      <c r="C210" s="333"/>
      <c r="D210" s="525"/>
      <c r="E210" s="334"/>
      <c r="F210" s="335"/>
      <c r="G210" s="336"/>
      <c r="H210" s="69"/>
      <c r="I210" s="337"/>
      <c r="J210" s="144">
        <f>SUM(J174:J209)</f>
        <v>351000</v>
      </c>
      <c r="K210" s="320">
        <f t="shared" si="19"/>
        <v>490495</v>
      </c>
      <c r="L210" s="514">
        <f>SUM(L174:L209)</f>
        <v>3560</v>
      </c>
      <c r="M210" s="142">
        <f t="shared" ref="M210:AE210" si="21">SUM(M174:M209)</f>
        <v>0</v>
      </c>
      <c r="N210" s="142">
        <f t="shared" si="21"/>
        <v>37600</v>
      </c>
      <c r="O210" s="142">
        <f t="shared" si="21"/>
        <v>10000</v>
      </c>
      <c r="P210" s="142">
        <f t="shared" si="21"/>
        <v>5000</v>
      </c>
      <c r="Q210" s="142">
        <f t="shared" si="21"/>
        <v>1445</v>
      </c>
      <c r="R210" s="142">
        <f t="shared" si="21"/>
        <v>12000</v>
      </c>
      <c r="S210" s="142">
        <f t="shared" si="21"/>
        <v>0</v>
      </c>
      <c r="T210" s="142">
        <f t="shared" si="21"/>
        <v>1265</v>
      </c>
      <c r="U210" s="142">
        <f t="shared" si="21"/>
        <v>12500</v>
      </c>
      <c r="V210" s="142">
        <f t="shared" si="21"/>
        <v>3560</v>
      </c>
      <c r="W210" s="142">
        <f t="shared" si="21"/>
        <v>0</v>
      </c>
      <c r="X210" s="142">
        <f t="shared" si="21"/>
        <v>0</v>
      </c>
      <c r="Y210" s="142">
        <f t="shared" si="21"/>
        <v>0</v>
      </c>
      <c r="Z210" s="142">
        <f t="shared" si="21"/>
        <v>351200</v>
      </c>
      <c r="AA210" s="142">
        <f t="shared" si="21"/>
        <v>23600</v>
      </c>
      <c r="AB210" s="142">
        <f t="shared" si="21"/>
        <v>3500</v>
      </c>
      <c r="AC210" s="142">
        <f t="shared" si="21"/>
        <v>2765</v>
      </c>
      <c r="AD210" s="142">
        <f t="shared" si="21"/>
        <v>7500</v>
      </c>
      <c r="AE210" s="143">
        <f t="shared" si="21"/>
        <v>15000</v>
      </c>
      <c r="AF210" s="513">
        <f t="shared" si="18"/>
        <v>0</v>
      </c>
      <c r="AG210" s="219"/>
      <c r="AH210" s="219"/>
      <c r="AI210" s="219"/>
      <c r="AJ210" s="7"/>
      <c r="AK210" s="7"/>
      <c r="AL210" s="7"/>
      <c r="AM210" s="7"/>
      <c r="AN210" s="7"/>
      <c r="AO210" s="7"/>
    </row>
    <row r="211" spans="1:41" ht="18.95" thickBot="1">
      <c r="A211" s="327"/>
      <c r="C211" s="86"/>
      <c r="D211" s="509"/>
      <c r="E211" s="250"/>
      <c r="F211" s="65"/>
      <c r="G211" s="338"/>
      <c r="H211" s="66"/>
      <c r="I211" s="339"/>
      <c r="J211" s="200"/>
      <c r="K211" s="340"/>
      <c r="L211" s="192"/>
      <c r="M211" s="192"/>
      <c r="N211" s="192"/>
      <c r="O211" s="192"/>
      <c r="P211" s="192"/>
      <c r="Q211" s="192"/>
      <c r="R211" s="192"/>
      <c r="S211" s="192"/>
      <c r="T211" s="192"/>
      <c r="U211" s="192"/>
      <c r="V211" s="192"/>
      <c r="W211" s="192"/>
      <c r="X211" s="192"/>
      <c r="Y211" s="192"/>
      <c r="Z211" s="192"/>
      <c r="AA211" s="192"/>
      <c r="AB211" s="192"/>
      <c r="AC211" s="192"/>
      <c r="AD211" s="192"/>
      <c r="AE211" s="192"/>
      <c r="AF211" s="513"/>
      <c r="AG211" s="219"/>
      <c r="AH211" s="219"/>
      <c r="AI211" s="219"/>
      <c r="AJ211" s="7"/>
      <c r="AK211" s="7"/>
      <c r="AL211" s="7"/>
      <c r="AM211" s="7"/>
      <c r="AN211" s="7"/>
      <c r="AO211" s="7"/>
    </row>
    <row r="212" spans="1:41" ht="18.399999999999999" thickBot="1">
      <c r="A212" s="733" t="s">
        <v>785</v>
      </c>
      <c r="B212" s="734"/>
      <c r="C212" s="734"/>
      <c r="D212" s="734"/>
      <c r="E212" s="734"/>
      <c r="F212" s="734"/>
      <c r="G212" s="734"/>
      <c r="H212" s="734"/>
      <c r="I212" s="734"/>
      <c r="J212" s="734"/>
      <c r="K212" s="735"/>
      <c r="L212" s="192"/>
      <c r="M212" s="192"/>
      <c r="N212" s="192"/>
      <c r="O212" s="192"/>
      <c r="P212" s="192"/>
      <c r="Q212" s="192"/>
      <c r="R212" s="192"/>
      <c r="S212" s="192"/>
      <c r="T212" s="192"/>
      <c r="U212" s="192"/>
      <c r="V212" s="192"/>
      <c r="W212" s="192"/>
      <c r="X212" s="192"/>
      <c r="Y212" s="192"/>
      <c r="Z212" s="192"/>
      <c r="AA212" s="192"/>
      <c r="AB212" s="192"/>
      <c r="AC212" s="192"/>
      <c r="AD212" s="192"/>
      <c r="AE212" s="192"/>
      <c r="AF212" s="513"/>
      <c r="AG212" s="219"/>
      <c r="AH212" s="219"/>
      <c r="AI212" s="219"/>
      <c r="AJ212" s="7"/>
      <c r="AK212" s="7"/>
      <c r="AL212" s="7"/>
      <c r="AM212" s="7"/>
      <c r="AN212" s="7"/>
      <c r="AO212" s="7"/>
    </row>
    <row r="213" spans="1:41" ht="18.95" thickBot="1">
      <c r="A213" s="324"/>
      <c r="B213" s="80"/>
      <c r="C213" s="86"/>
      <c r="D213" s="509"/>
      <c r="E213" s="250"/>
      <c r="F213" s="65"/>
      <c r="G213" s="338"/>
      <c r="H213" s="66"/>
      <c r="I213" s="341"/>
      <c r="J213" s="67"/>
      <c r="K213" s="342"/>
      <c r="L213" s="68"/>
      <c r="M213" s="68"/>
      <c r="N213" s="68"/>
      <c r="O213" s="68"/>
      <c r="P213" s="68"/>
      <c r="Q213" s="68"/>
      <c r="R213" s="68"/>
      <c r="S213" s="68"/>
      <c r="T213" s="68"/>
      <c r="U213" s="68"/>
      <c r="V213" s="68"/>
      <c r="W213" s="68"/>
      <c r="X213" s="68"/>
      <c r="Y213" s="68"/>
      <c r="Z213" s="68"/>
      <c r="AA213" s="68"/>
      <c r="AB213" s="68"/>
      <c r="AC213" s="68"/>
      <c r="AD213" s="68"/>
      <c r="AE213" s="68"/>
      <c r="AF213" s="23"/>
      <c r="AG213" s="219"/>
      <c r="AH213" s="219"/>
      <c r="AI213" s="219"/>
      <c r="AJ213" s="7"/>
      <c r="AK213" s="7"/>
      <c r="AL213" s="7"/>
      <c r="AM213" s="7"/>
      <c r="AN213" s="7"/>
      <c r="AO213" s="7"/>
    </row>
    <row r="214" spans="1:41" ht="66.599999999999994">
      <c r="A214" s="709" t="s">
        <v>769</v>
      </c>
      <c r="B214" s="710"/>
      <c r="C214" s="710" t="s">
        <v>770</v>
      </c>
      <c r="D214" s="710"/>
      <c r="E214" s="488" t="s">
        <v>771</v>
      </c>
      <c r="F214" s="488" t="s">
        <v>772</v>
      </c>
      <c r="G214" s="488" t="s">
        <v>773</v>
      </c>
      <c r="H214" s="488" t="s">
        <v>774</v>
      </c>
      <c r="I214" s="488" t="s">
        <v>775</v>
      </c>
      <c r="J214" s="488" t="s">
        <v>776</v>
      </c>
      <c r="K214" s="313" t="s">
        <v>777</v>
      </c>
      <c r="L214" s="71">
        <f>+$G$7+1</f>
        <v>2011</v>
      </c>
      <c r="M214" s="72">
        <f t="shared" ref="M214:AE214" si="22">1+L214</f>
        <v>2012</v>
      </c>
      <c r="N214" s="72">
        <f t="shared" si="22"/>
        <v>2013</v>
      </c>
      <c r="O214" s="72">
        <f t="shared" si="22"/>
        <v>2014</v>
      </c>
      <c r="P214" s="72">
        <f t="shared" si="22"/>
        <v>2015</v>
      </c>
      <c r="Q214" s="72">
        <f t="shared" si="22"/>
        <v>2016</v>
      </c>
      <c r="R214" s="72">
        <f t="shared" si="22"/>
        <v>2017</v>
      </c>
      <c r="S214" s="72">
        <f t="shared" si="22"/>
        <v>2018</v>
      </c>
      <c r="T214" s="72">
        <f t="shared" si="22"/>
        <v>2019</v>
      </c>
      <c r="U214" s="72">
        <f t="shared" si="22"/>
        <v>2020</v>
      </c>
      <c r="V214" s="72">
        <f t="shared" si="22"/>
        <v>2021</v>
      </c>
      <c r="W214" s="72">
        <f t="shared" si="22"/>
        <v>2022</v>
      </c>
      <c r="X214" s="72">
        <f t="shared" si="22"/>
        <v>2023</v>
      </c>
      <c r="Y214" s="72">
        <f t="shared" si="22"/>
        <v>2024</v>
      </c>
      <c r="Z214" s="72">
        <f t="shared" si="22"/>
        <v>2025</v>
      </c>
      <c r="AA214" s="72">
        <f t="shared" si="22"/>
        <v>2026</v>
      </c>
      <c r="AB214" s="72">
        <f t="shared" si="22"/>
        <v>2027</v>
      </c>
      <c r="AC214" s="72">
        <f t="shared" si="22"/>
        <v>2028</v>
      </c>
      <c r="AD214" s="72">
        <f t="shared" si="22"/>
        <v>2029</v>
      </c>
      <c r="AE214" s="73">
        <f t="shared" si="22"/>
        <v>2030</v>
      </c>
      <c r="AF214" s="23"/>
      <c r="AG214" s="219"/>
      <c r="AH214" s="219"/>
      <c r="AI214" s="219"/>
      <c r="AJ214" s="7"/>
      <c r="AK214" s="7"/>
      <c r="AL214" s="7"/>
      <c r="AM214" s="7"/>
      <c r="AN214" s="7"/>
      <c r="AO214" s="7"/>
    </row>
    <row r="215" spans="1:41" ht="18.399999999999999">
      <c r="A215" s="707" t="s">
        <v>790</v>
      </c>
      <c r="B215" s="708"/>
      <c r="C215" s="711" t="s">
        <v>767</v>
      </c>
      <c r="D215" s="711"/>
      <c r="E215" s="486" t="s">
        <v>767</v>
      </c>
      <c r="F215" s="504"/>
      <c r="G215" s="329"/>
      <c r="H215" s="51"/>
      <c r="I215" s="330" t="s">
        <v>779</v>
      </c>
      <c r="J215" s="330" t="s">
        <v>779</v>
      </c>
      <c r="K215" s="331" t="s">
        <v>779</v>
      </c>
      <c r="L215" s="74"/>
      <c r="M215" s="75"/>
      <c r="N215" s="75"/>
      <c r="O215" s="76" t="s">
        <v>780</v>
      </c>
      <c r="P215" s="75">
        <f>SUM(L250:P250)</f>
        <v>250500</v>
      </c>
      <c r="Q215" s="75"/>
      <c r="R215" s="75"/>
      <c r="S215" s="75"/>
      <c r="T215" s="76" t="s">
        <v>781</v>
      </c>
      <c r="U215" s="75">
        <f>SUM(Q250:U250)</f>
        <v>327400</v>
      </c>
      <c r="V215" s="75"/>
      <c r="W215" s="75"/>
      <c r="X215" s="75"/>
      <c r="Y215" s="76" t="s">
        <v>782</v>
      </c>
      <c r="Z215" s="75">
        <f>SUM(V250:Z250)</f>
        <v>650200</v>
      </c>
      <c r="AA215" s="75"/>
      <c r="AB215" s="75"/>
      <c r="AC215" s="75"/>
      <c r="AD215" s="76" t="s">
        <v>783</v>
      </c>
      <c r="AE215" s="77">
        <f>SUM(AA250:AE250)</f>
        <v>168700</v>
      </c>
      <c r="AF215" s="23"/>
      <c r="AG215" s="219"/>
      <c r="AH215" s="219"/>
      <c r="AI215" s="219"/>
      <c r="AJ215" s="7"/>
      <c r="AK215" s="7"/>
      <c r="AL215" s="7"/>
      <c r="AM215" s="7"/>
      <c r="AN215" s="7"/>
      <c r="AO215" s="7"/>
    </row>
    <row r="216" spans="1:41" ht="17.850000000000001">
      <c r="A216" s="705" t="str">
        <f>CNI!$A$947</f>
        <v>Interior Painting (non-routine)</v>
      </c>
      <c r="B216" s="706"/>
      <c r="C216" s="814">
        <f>CNI!B948</f>
        <v>15</v>
      </c>
      <c r="D216" s="814"/>
      <c r="E216" s="332">
        <f>CNI!B950</f>
        <v>7</v>
      </c>
      <c r="F216" s="506" t="str">
        <f>CNI!H954</f>
        <v>LUMP SUM</v>
      </c>
      <c r="G216" s="507">
        <f>CNI!G954</f>
        <v>1</v>
      </c>
      <c r="H216" s="503">
        <f>IF(CNI!O954=0,0,CNI!G954)</f>
        <v>0</v>
      </c>
      <c r="I216" s="515">
        <f>CNI!I954</f>
        <v>3500</v>
      </c>
      <c r="J216" s="223">
        <f t="shared" ref="J216:J249" si="23">ROUNDUP(+H216*I216,-2)</f>
        <v>0</v>
      </c>
      <c r="K216" s="343">
        <f t="shared" ref="K216:K250" si="24">SUM(L216:AE216)</f>
        <v>3500</v>
      </c>
      <c r="L216" s="60">
        <f>CNI!P954</f>
        <v>0</v>
      </c>
      <c r="M216" s="60">
        <f>CNI!Q954</f>
        <v>0</v>
      </c>
      <c r="N216" s="60">
        <f>CNI!R954</f>
        <v>0</v>
      </c>
      <c r="O216" s="60">
        <f>CNI!S954</f>
        <v>0</v>
      </c>
      <c r="P216" s="60">
        <f>CNI!T954</f>
        <v>0</v>
      </c>
      <c r="Q216" s="60">
        <f>CNI!U954</f>
        <v>0</v>
      </c>
      <c r="R216" s="60">
        <f>CNI!V954</f>
        <v>3500</v>
      </c>
      <c r="S216" s="60">
        <f>CNI!W954</f>
        <v>0</v>
      </c>
      <c r="T216" s="60">
        <f>CNI!X954</f>
        <v>0</v>
      </c>
      <c r="U216" s="60">
        <f>CNI!Y954</f>
        <v>0</v>
      </c>
      <c r="V216" s="60">
        <f>CNI!Z954</f>
        <v>0</v>
      </c>
      <c r="W216" s="60">
        <f>CNI!AA954</f>
        <v>0</v>
      </c>
      <c r="X216" s="60">
        <f>CNI!AB954</f>
        <v>0</v>
      </c>
      <c r="Y216" s="60">
        <f>CNI!AC954</f>
        <v>0</v>
      </c>
      <c r="Z216" s="60">
        <f>CNI!AD954</f>
        <v>0</v>
      </c>
      <c r="AA216" s="60">
        <f>CNI!AE954</f>
        <v>0</v>
      </c>
      <c r="AB216" s="60">
        <f>CNI!AF954</f>
        <v>0</v>
      </c>
      <c r="AC216" s="60">
        <f>CNI!AG954</f>
        <v>0</v>
      </c>
      <c r="AD216" s="60">
        <f>CNI!AH954</f>
        <v>0</v>
      </c>
      <c r="AE216" s="60">
        <f>CNI!AI954</f>
        <v>0</v>
      </c>
      <c r="AF216" s="78">
        <f t="shared" ref="AF216:AF250" si="25">SUM(L216:AE216)-K216</f>
        <v>0</v>
      </c>
      <c r="AG216" s="7"/>
      <c r="AH216" s="7"/>
      <c r="AI216" s="7"/>
      <c r="AJ216" s="7"/>
      <c r="AK216" s="7"/>
      <c r="AL216" s="7"/>
      <c r="AM216" s="7"/>
      <c r="AN216" s="7"/>
      <c r="AO216" s="7"/>
    </row>
    <row r="217" spans="1:41" ht="17.850000000000001">
      <c r="A217" s="705" t="str">
        <f>CNI!$A$957</f>
        <v>Interior Doors</v>
      </c>
      <c r="B217" s="706"/>
      <c r="C217" s="814">
        <f>CNI!B958</f>
        <v>16</v>
      </c>
      <c r="D217" s="814"/>
      <c r="E217" s="332">
        <f>CNI!B960</f>
        <v>8</v>
      </c>
      <c r="F217" s="506" t="str">
        <f>CNI!H964</f>
        <v>LUMP SUM</v>
      </c>
      <c r="G217" s="507">
        <f>CNI!G964</f>
        <v>1</v>
      </c>
      <c r="H217" s="503">
        <f>IF(CNI!O964=0,0,CNI!G964)</f>
        <v>0</v>
      </c>
      <c r="I217" s="515">
        <f>CNI!I964</f>
        <v>4500</v>
      </c>
      <c r="J217" s="223">
        <f t="shared" si="23"/>
        <v>0</v>
      </c>
      <c r="K217" s="343">
        <f t="shared" si="24"/>
        <v>4500</v>
      </c>
      <c r="L217" s="60">
        <f>CNI!P964</f>
        <v>0</v>
      </c>
      <c r="M217" s="60">
        <f>CNI!Q964</f>
        <v>0</v>
      </c>
      <c r="N217" s="60">
        <f>CNI!R964</f>
        <v>0</v>
      </c>
      <c r="O217" s="60">
        <f>CNI!S964</f>
        <v>0</v>
      </c>
      <c r="P217" s="60">
        <f>CNI!T964</f>
        <v>0</v>
      </c>
      <c r="Q217" s="60">
        <f>CNI!U964</f>
        <v>0</v>
      </c>
      <c r="R217" s="60">
        <f>CNI!V964</f>
        <v>0</v>
      </c>
      <c r="S217" s="60">
        <f>CNI!W964</f>
        <v>4500</v>
      </c>
      <c r="T217" s="60">
        <f>CNI!X964</f>
        <v>0</v>
      </c>
      <c r="U217" s="60">
        <f>CNI!Y964</f>
        <v>0</v>
      </c>
      <c r="V217" s="60">
        <f>CNI!Z964</f>
        <v>0</v>
      </c>
      <c r="W217" s="60">
        <f>CNI!AA964</f>
        <v>0</v>
      </c>
      <c r="X217" s="60">
        <f>CNI!AB964</f>
        <v>0</v>
      </c>
      <c r="Y217" s="60">
        <f>CNI!AC964</f>
        <v>0</v>
      </c>
      <c r="Z217" s="60">
        <f>CNI!AD964</f>
        <v>0</v>
      </c>
      <c r="AA217" s="60">
        <f>CNI!AE964</f>
        <v>0</v>
      </c>
      <c r="AB217" s="60">
        <f>CNI!AF964</f>
        <v>0</v>
      </c>
      <c r="AC217" s="60">
        <f>CNI!AG964</f>
        <v>0</v>
      </c>
      <c r="AD217" s="60">
        <f>CNI!AH964</f>
        <v>0</v>
      </c>
      <c r="AE217" s="60">
        <f>CNI!AI964</f>
        <v>0</v>
      </c>
      <c r="AF217" s="78">
        <f t="shared" si="25"/>
        <v>0</v>
      </c>
      <c r="AG217" s="7"/>
      <c r="AH217" s="7"/>
      <c r="AI217" s="7"/>
      <c r="AJ217" s="7"/>
      <c r="AK217" s="7"/>
      <c r="AL217" s="7"/>
      <c r="AM217" s="7"/>
      <c r="AN217" s="7"/>
      <c r="AO217" s="7"/>
    </row>
    <row r="218" spans="1:41" ht="17.850000000000001">
      <c r="A218" s="705" t="str">
        <f>CNI!$A$967</f>
        <v>Interior Door Frames</v>
      </c>
      <c r="B218" s="706"/>
      <c r="C218" s="814">
        <f>CNI!B968</f>
        <v>17</v>
      </c>
      <c r="D218" s="814"/>
      <c r="E218" s="332">
        <f>CNI!B970</f>
        <v>9</v>
      </c>
      <c r="F218" s="506" t="str">
        <f>CNI!H974</f>
        <v>LUMP SUM</v>
      </c>
      <c r="G218" s="507">
        <f>CNI!G974</f>
        <v>1</v>
      </c>
      <c r="H218" s="503">
        <f>IF(CNI!O974=0,0,CNI!G974)</f>
        <v>0</v>
      </c>
      <c r="I218" s="515">
        <f>CNI!I974</f>
        <v>1200</v>
      </c>
      <c r="J218" s="223">
        <f t="shared" si="23"/>
        <v>0</v>
      </c>
      <c r="K218" s="343">
        <f t="shared" si="24"/>
        <v>1200</v>
      </c>
      <c r="L218" s="60">
        <f>CNI!P974</f>
        <v>0</v>
      </c>
      <c r="M218" s="60">
        <f>CNI!Q974</f>
        <v>0</v>
      </c>
      <c r="N218" s="60">
        <f>CNI!R974</f>
        <v>0</v>
      </c>
      <c r="O218" s="60">
        <f>CNI!S974</f>
        <v>0</v>
      </c>
      <c r="P218" s="60">
        <f>CNI!T974</f>
        <v>0</v>
      </c>
      <c r="Q218" s="60">
        <f>CNI!U974</f>
        <v>0</v>
      </c>
      <c r="R218" s="60">
        <f>CNI!V974</f>
        <v>0</v>
      </c>
      <c r="S218" s="60">
        <f>CNI!W974</f>
        <v>0</v>
      </c>
      <c r="T218" s="60">
        <f>CNI!X974</f>
        <v>1200</v>
      </c>
      <c r="U218" s="60">
        <f>CNI!Y974</f>
        <v>0</v>
      </c>
      <c r="V218" s="60">
        <f>CNI!Z974</f>
        <v>0</v>
      </c>
      <c r="W218" s="60">
        <f>CNI!AA974</f>
        <v>0</v>
      </c>
      <c r="X218" s="60">
        <f>CNI!AB974</f>
        <v>0</v>
      </c>
      <c r="Y218" s="60">
        <f>CNI!AC974</f>
        <v>0</v>
      </c>
      <c r="Z218" s="60">
        <f>CNI!AD974</f>
        <v>0</v>
      </c>
      <c r="AA218" s="60">
        <f>CNI!AE974</f>
        <v>0</v>
      </c>
      <c r="AB218" s="60">
        <f>CNI!AF974</f>
        <v>0</v>
      </c>
      <c r="AC218" s="60">
        <f>CNI!AG974</f>
        <v>0</v>
      </c>
      <c r="AD218" s="60">
        <f>CNI!AH974</f>
        <v>0</v>
      </c>
      <c r="AE218" s="60">
        <f>CNI!AI974</f>
        <v>0</v>
      </c>
      <c r="AF218" s="78">
        <f t="shared" si="25"/>
        <v>0</v>
      </c>
      <c r="AG218" s="7"/>
      <c r="AH218" s="7"/>
      <c r="AI218" s="7"/>
      <c r="AJ218" s="7"/>
      <c r="AK218" s="7"/>
      <c r="AL218" s="7"/>
      <c r="AM218" s="7"/>
      <c r="AN218" s="7"/>
      <c r="AO218" s="7"/>
    </row>
    <row r="219" spans="1:41" ht="17.850000000000001">
      <c r="A219" s="705" t="str">
        <f>CNI!$A$977</f>
        <v>Flooring (non-routine)</v>
      </c>
      <c r="B219" s="706"/>
      <c r="C219" s="814">
        <f>CNI!B978</f>
        <v>18</v>
      </c>
      <c r="D219" s="814"/>
      <c r="E219" s="332">
        <f>CNI!B980</f>
        <v>10</v>
      </c>
      <c r="F219" s="506" t="str">
        <f>CNI!H984</f>
        <v>per 1000 SF</v>
      </c>
      <c r="G219" s="507">
        <f>CNI!G984</f>
        <v>24</v>
      </c>
      <c r="H219" s="503">
        <f>IF(CNI!O984=0,0,CNI!G984)</f>
        <v>0</v>
      </c>
      <c r="I219" s="515">
        <f>CNI!I984</f>
        <v>3000</v>
      </c>
      <c r="J219" s="223">
        <f t="shared" si="23"/>
        <v>0</v>
      </c>
      <c r="K219" s="343">
        <f t="shared" si="24"/>
        <v>72000</v>
      </c>
      <c r="L219" s="60">
        <f>CNI!P984</f>
        <v>0</v>
      </c>
      <c r="M219" s="60">
        <f>CNI!Q984</f>
        <v>0</v>
      </c>
      <c r="N219" s="60">
        <f>CNI!R984</f>
        <v>0</v>
      </c>
      <c r="O219" s="60">
        <f>CNI!S984</f>
        <v>0</v>
      </c>
      <c r="P219" s="60">
        <f>CNI!T984</f>
        <v>0</v>
      </c>
      <c r="Q219" s="60">
        <f>CNI!U984</f>
        <v>0</v>
      </c>
      <c r="R219" s="60">
        <f>CNI!V984</f>
        <v>0</v>
      </c>
      <c r="S219" s="60">
        <f>CNI!W984</f>
        <v>0</v>
      </c>
      <c r="T219" s="60">
        <f>CNI!X984</f>
        <v>0</v>
      </c>
      <c r="U219" s="60">
        <f>CNI!Y984</f>
        <v>72000</v>
      </c>
      <c r="V219" s="60">
        <f>CNI!Z984</f>
        <v>0</v>
      </c>
      <c r="W219" s="60">
        <f>CNI!AA984</f>
        <v>0</v>
      </c>
      <c r="X219" s="60">
        <f>CNI!AB984</f>
        <v>0</v>
      </c>
      <c r="Y219" s="60">
        <f>CNI!AC984</f>
        <v>0</v>
      </c>
      <c r="Z219" s="60">
        <f>CNI!AD984</f>
        <v>0</v>
      </c>
      <c r="AA219" s="60">
        <f>CNI!AE984</f>
        <v>0</v>
      </c>
      <c r="AB219" s="60">
        <f>CNI!AF984</f>
        <v>0</v>
      </c>
      <c r="AC219" s="60">
        <f>CNI!AG984</f>
        <v>0</v>
      </c>
      <c r="AD219" s="60">
        <f>CNI!AH984</f>
        <v>0</v>
      </c>
      <c r="AE219" s="60">
        <f>CNI!AI984</f>
        <v>0</v>
      </c>
      <c r="AF219" s="78">
        <f t="shared" si="25"/>
        <v>0</v>
      </c>
      <c r="AG219" s="219"/>
      <c r="AH219" s="7"/>
      <c r="AI219" s="7"/>
      <c r="AJ219" s="7"/>
      <c r="AK219" s="7"/>
      <c r="AL219" s="7"/>
      <c r="AM219" s="7"/>
      <c r="AN219" s="7"/>
      <c r="AO219" s="7"/>
    </row>
    <row r="220" spans="1:41" ht="17.850000000000001">
      <c r="A220" s="705" t="str">
        <f>CNI!$A$987</f>
        <v>Shower/Tub Surrounds</v>
      </c>
      <c r="B220" s="706"/>
      <c r="C220" s="814">
        <f>CNI!B988</f>
        <v>15</v>
      </c>
      <c r="D220" s="814"/>
      <c r="E220" s="332">
        <f>CNI!B994</f>
        <v>0</v>
      </c>
      <c r="F220" s="506" t="str">
        <f>CNI!H1000</f>
        <v>each</v>
      </c>
      <c r="G220" s="507">
        <f>CNI!G1000</f>
        <v>200</v>
      </c>
      <c r="H220" s="503">
        <f>IF(CNI!O1000=0,0,CNI!G1000)</f>
        <v>200</v>
      </c>
      <c r="I220" s="515">
        <f>CNI!I1000</f>
        <v>24</v>
      </c>
      <c r="J220" s="223">
        <f t="shared" si="23"/>
        <v>4800</v>
      </c>
      <c r="K220" s="343">
        <f t="shared" si="24"/>
        <v>4800</v>
      </c>
      <c r="L220" s="60">
        <f>CNI!P1000</f>
        <v>0</v>
      </c>
      <c r="M220" s="60">
        <f>CNI!Q1000</f>
        <v>0</v>
      </c>
      <c r="N220" s="60">
        <f>CNI!R1000</f>
        <v>0</v>
      </c>
      <c r="O220" s="60">
        <f>CNI!S1000</f>
        <v>0</v>
      </c>
      <c r="P220" s="60">
        <f>CNI!T1000</f>
        <v>0</v>
      </c>
      <c r="Q220" s="60">
        <f>CNI!U1000</f>
        <v>0</v>
      </c>
      <c r="R220" s="60">
        <f>CNI!V1000</f>
        <v>0</v>
      </c>
      <c r="S220" s="60">
        <f>CNI!W1000</f>
        <v>0</v>
      </c>
      <c r="T220" s="60">
        <f>CNI!X1000</f>
        <v>0</v>
      </c>
      <c r="U220" s="60">
        <f>CNI!Y1000</f>
        <v>0</v>
      </c>
      <c r="V220" s="60">
        <f>CNI!Z1000</f>
        <v>0</v>
      </c>
      <c r="W220" s="60">
        <f>CNI!AA1000</f>
        <v>0</v>
      </c>
      <c r="X220" s="60">
        <f>CNI!AB1000</f>
        <v>0</v>
      </c>
      <c r="Y220" s="60">
        <f>CNI!AC1000</f>
        <v>0</v>
      </c>
      <c r="Z220" s="60">
        <f>CNI!AD1000</f>
        <v>4800</v>
      </c>
      <c r="AA220" s="60">
        <f>CNI!AE1000</f>
        <v>0</v>
      </c>
      <c r="AB220" s="60">
        <f>CNI!AF1000</f>
        <v>0</v>
      </c>
      <c r="AC220" s="60">
        <f>CNI!AG1000</f>
        <v>0</v>
      </c>
      <c r="AD220" s="60">
        <f>CNI!AH1000</f>
        <v>0</v>
      </c>
      <c r="AE220" s="60">
        <f>CNI!AI1000</f>
        <v>0</v>
      </c>
      <c r="AF220" s="78">
        <f t="shared" si="25"/>
        <v>0</v>
      </c>
      <c r="AG220" s="219"/>
      <c r="AH220" s="7"/>
      <c r="AI220" s="7"/>
      <c r="AJ220" s="7"/>
      <c r="AK220" s="7"/>
      <c r="AL220" s="7"/>
      <c r="AM220" s="7"/>
      <c r="AN220" s="7"/>
      <c r="AO220" s="7"/>
    </row>
    <row r="221" spans="1:41" ht="17.850000000000001">
      <c r="A221" s="705" t="str">
        <f>CNI!$A$1003</f>
        <v>Toilets</v>
      </c>
      <c r="B221" s="706"/>
      <c r="C221" s="814">
        <f>CNI!B1004</f>
        <v>15</v>
      </c>
      <c r="D221" s="814"/>
      <c r="E221" s="332">
        <f>CNI!B1010</f>
        <v>0</v>
      </c>
      <c r="F221" s="506" t="str">
        <f>CNI!H1016</f>
        <v>each</v>
      </c>
      <c r="G221" s="507">
        <f>CNI!G1016</f>
        <v>200</v>
      </c>
      <c r="H221" s="503">
        <f>IF(CNI!O1016=0,0,CNI!G1016)</f>
        <v>200</v>
      </c>
      <c r="I221" s="515">
        <f>CNI!I1016</f>
        <v>300</v>
      </c>
      <c r="J221" s="223">
        <f t="shared" si="23"/>
        <v>60000</v>
      </c>
      <c r="K221" s="343">
        <f t="shared" si="24"/>
        <v>60000</v>
      </c>
      <c r="L221" s="60">
        <f>CNI!P1016</f>
        <v>0</v>
      </c>
      <c r="M221" s="60">
        <f>CNI!Q1016</f>
        <v>0</v>
      </c>
      <c r="N221" s="60">
        <f>CNI!R1016</f>
        <v>0</v>
      </c>
      <c r="O221" s="60">
        <f>CNI!S1016</f>
        <v>0</v>
      </c>
      <c r="P221" s="60">
        <f>CNI!T1016</f>
        <v>0</v>
      </c>
      <c r="Q221" s="60">
        <f>CNI!U1016</f>
        <v>0</v>
      </c>
      <c r="R221" s="60">
        <f>CNI!V1016</f>
        <v>0</v>
      </c>
      <c r="S221" s="60">
        <f>CNI!W1016</f>
        <v>0</v>
      </c>
      <c r="T221" s="60">
        <f>CNI!X1016</f>
        <v>0</v>
      </c>
      <c r="U221" s="60">
        <f>CNI!Y1016</f>
        <v>0</v>
      </c>
      <c r="V221" s="60">
        <f>CNI!Z1016</f>
        <v>0</v>
      </c>
      <c r="W221" s="60">
        <f>CNI!AA1016</f>
        <v>0</v>
      </c>
      <c r="X221" s="60">
        <f>CNI!AB1016</f>
        <v>0</v>
      </c>
      <c r="Y221" s="60">
        <f>CNI!AC1016</f>
        <v>0</v>
      </c>
      <c r="Z221" s="60">
        <f>CNI!AD1016</f>
        <v>60000</v>
      </c>
      <c r="AA221" s="60">
        <f>CNI!AE1016</f>
        <v>0</v>
      </c>
      <c r="AB221" s="60">
        <f>CNI!AF1016</f>
        <v>0</v>
      </c>
      <c r="AC221" s="60">
        <f>CNI!AG1016</f>
        <v>0</v>
      </c>
      <c r="AD221" s="60">
        <f>CNI!AH1016</f>
        <v>0</v>
      </c>
      <c r="AE221" s="60">
        <f>CNI!AI1016</f>
        <v>0</v>
      </c>
      <c r="AF221" s="78">
        <f t="shared" si="25"/>
        <v>0</v>
      </c>
      <c r="AG221" s="219"/>
      <c r="AH221" s="7"/>
      <c r="AI221" s="7"/>
      <c r="AJ221" s="7"/>
      <c r="AK221" s="7"/>
      <c r="AL221" s="7"/>
      <c r="AM221" s="7"/>
      <c r="AN221" s="7"/>
      <c r="AO221" s="7"/>
    </row>
    <row r="222" spans="1:41" ht="17.850000000000001">
      <c r="A222" s="705" t="str">
        <f>CNI!$A$1019</f>
        <v>Vanities</v>
      </c>
      <c r="B222" s="706"/>
      <c r="C222" s="814">
        <f>CNI!B1020</f>
        <v>7</v>
      </c>
      <c r="D222" s="814"/>
      <c r="E222" s="332">
        <f>CNI!B1022</f>
        <v>0</v>
      </c>
      <c r="F222" s="506" t="str">
        <f>CNI!H1026</f>
        <v>LUMP SUM</v>
      </c>
      <c r="G222" s="507">
        <f>CNI!G1026</f>
        <v>1</v>
      </c>
      <c r="H222" s="503">
        <f>IF(CNI!O1026=0,0,CNI!G1026)</f>
        <v>1</v>
      </c>
      <c r="I222" s="515">
        <f>CNI!I1026</f>
        <v>13400</v>
      </c>
      <c r="J222" s="223">
        <f t="shared" si="23"/>
        <v>13400</v>
      </c>
      <c r="K222" s="343">
        <f t="shared" si="24"/>
        <v>26800</v>
      </c>
      <c r="L222" s="60">
        <f>CNI!P1026</f>
        <v>0</v>
      </c>
      <c r="M222" s="60">
        <f>CNI!Q1026</f>
        <v>0</v>
      </c>
      <c r="N222" s="60">
        <f>CNI!R1026</f>
        <v>0</v>
      </c>
      <c r="O222" s="60">
        <f>CNI!S1026</f>
        <v>0</v>
      </c>
      <c r="P222" s="60">
        <f>CNI!T1026</f>
        <v>0</v>
      </c>
      <c r="Q222" s="60">
        <f>CNI!U1026</f>
        <v>0</v>
      </c>
      <c r="R222" s="60">
        <f>CNI!V1026</f>
        <v>13400</v>
      </c>
      <c r="S222" s="60">
        <f>CNI!W1026</f>
        <v>0</v>
      </c>
      <c r="T222" s="60">
        <f>CNI!X1026</f>
        <v>0</v>
      </c>
      <c r="U222" s="60">
        <f>CNI!Y1026</f>
        <v>0</v>
      </c>
      <c r="V222" s="60">
        <f>CNI!Z1026</f>
        <v>0</v>
      </c>
      <c r="W222" s="60">
        <f>CNI!AA1026</f>
        <v>0</v>
      </c>
      <c r="X222" s="60">
        <f>CNI!AB1026</f>
        <v>0</v>
      </c>
      <c r="Y222" s="60">
        <f>CNI!AC1026</f>
        <v>13400</v>
      </c>
      <c r="Z222" s="60">
        <f>CNI!AD1026</f>
        <v>0</v>
      </c>
      <c r="AA222" s="60">
        <f>CNI!AE1026</f>
        <v>0</v>
      </c>
      <c r="AB222" s="60">
        <f>CNI!AF1026</f>
        <v>0</v>
      </c>
      <c r="AC222" s="60">
        <f>CNI!AG1026</f>
        <v>0</v>
      </c>
      <c r="AD222" s="60">
        <f>CNI!AH1026</f>
        <v>0</v>
      </c>
      <c r="AE222" s="60">
        <f>CNI!AI1026</f>
        <v>0</v>
      </c>
      <c r="AF222" s="78">
        <f t="shared" si="25"/>
        <v>0</v>
      </c>
      <c r="AG222" s="219"/>
      <c r="AH222" s="7"/>
      <c r="AI222" s="7"/>
      <c r="AJ222" s="7"/>
      <c r="AK222" s="7"/>
      <c r="AL222" s="7"/>
      <c r="AM222" s="7"/>
      <c r="AN222" s="7"/>
      <c r="AO222" s="7"/>
    </row>
    <row r="223" spans="1:41" ht="17.850000000000001">
      <c r="A223" s="705" t="str">
        <f>CNI!$A$1029</f>
        <v>Faucets</v>
      </c>
      <c r="B223" s="706"/>
      <c r="C223" s="814">
        <f>CNI!B1030</f>
        <v>15</v>
      </c>
      <c r="D223" s="814"/>
      <c r="E223" s="332">
        <f>CNI!B1036</f>
        <v>0</v>
      </c>
      <c r="F223" s="506" t="str">
        <f>CNI!H1042</f>
        <v>each</v>
      </c>
      <c r="G223" s="507">
        <f>CNI!G1042</f>
        <v>400</v>
      </c>
      <c r="H223" s="503">
        <f>IF(CNI!O1042=0,0,CNI!G1042)</f>
        <v>400</v>
      </c>
      <c r="I223" s="515">
        <f>CNI!I1042</f>
        <v>3</v>
      </c>
      <c r="J223" s="223">
        <f t="shared" si="23"/>
        <v>1200</v>
      </c>
      <c r="K223" s="343">
        <f t="shared" si="24"/>
        <v>1200</v>
      </c>
      <c r="L223" s="60">
        <f>CNI!P1042</f>
        <v>0</v>
      </c>
      <c r="M223" s="60">
        <f>CNI!Q1042</f>
        <v>0</v>
      </c>
      <c r="N223" s="60">
        <f>CNI!R1042</f>
        <v>0</v>
      </c>
      <c r="O223" s="60">
        <f>CNI!S1042</f>
        <v>0</v>
      </c>
      <c r="P223" s="60">
        <f>CNI!T1042</f>
        <v>0</v>
      </c>
      <c r="Q223" s="60">
        <f>CNI!U1042</f>
        <v>0</v>
      </c>
      <c r="R223" s="60">
        <f>CNI!V1042</f>
        <v>0</v>
      </c>
      <c r="S223" s="60">
        <f>CNI!W1042</f>
        <v>0</v>
      </c>
      <c r="T223" s="60">
        <f>CNI!X1042</f>
        <v>0</v>
      </c>
      <c r="U223" s="60">
        <f>CNI!Y1042</f>
        <v>0</v>
      </c>
      <c r="V223" s="60">
        <f>CNI!Z1042</f>
        <v>0</v>
      </c>
      <c r="W223" s="60">
        <f>CNI!AA1042</f>
        <v>0</v>
      </c>
      <c r="X223" s="60">
        <f>CNI!AB1042</f>
        <v>0</v>
      </c>
      <c r="Y223" s="60">
        <f>CNI!AC1042</f>
        <v>0</v>
      </c>
      <c r="Z223" s="60">
        <f>CNI!AD1042</f>
        <v>1200</v>
      </c>
      <c r="AA223" s="60">
        <f>CNI!AE1042</f>
        <v>0</v>
      </c>
      <c r="AB223" s="60">
        <f>CNI!AF1042</f>
        <v>0</v>
      </c>
      <c r="AC223" s="60">
        <f>CNI!AG1042</f>
        <v>0</v>
      </c>
      <c r="AD223" s="60">
        <f>CNI!AH1042</f>
        <v>0</v>
      </c>
      <c r="AE223" s="60">
        <f>CNI!AI1042</f>
        <v>0</v>
      </c>
      <c r="AF223" s="78">
        <f t="shared" si="25"/>
        <v>0</v>
      </c>
      <c r="AG223" s="219"/>
      <c r="AH223" s="7"/>
      <c r="AI223" s="7"/>
      <c r="AJ223" s="7"/>
      <c r="AK223" s="7"/>
      <c r="AL223" s="7"/>
      <c r="AM223" s="7"/>
      <c r="AN223" s="7"/>
      <c r="AO223" s="7"/>
    </row>
    <row r="224" spans="1:41" ht="17.850000000000001">
      <c r="A224" s="705" t="str">
        <f>CNI!$A$1045</f>
        <v>Bathroom Flooring (non-cyclical)</v>
      </c>
      <c r="B224" s="706"/>
      <c r="C224" s="814">
        <f>CNI!B1046</f>
        <v>9</v>
      </c>
      <c r="D224" s="814"/>
      <c r="E224" s="332">
        <f>CNI!B1048</f>
        <v>2</v>
      </c>
      <c r="F224" s="506" t="str">
        <f>CNI!H1052</f>
        <v>per 1000 SF</v>
      </c>
      <c r="G224" s="507">
        <f>CNI!G1052</f>
        <v>24</v>
      </c>
      <c r="H224" s="503">
        <f>IF(CNI!O1052=0,0,CNI!G1052)</f>
        <v>0</v>
      </c>
      <c r="I224" s="515">
        <f>CNI!I1052</f>
        <v>2500</v>
      </c>
      <c r="J224" s="223">
        <f t="shared" si="23"/>
        <v>0</v>
      </c>
      <c r="K224" s="343">
        <f t="shared" si="24"/>
        <v>180000</v>
      </c>
      <c r="L224" s="60">
        <f>CNI!P1052</f>
        <v>0</v>
      </c>
      <c r="M224" s="60">
        <f>CNI!Q1052</f>
        <v>60000</v>
      </c>
      <c r="N224" s="60">
        <f>CNI!R1052</f>
        <v>0</v>
      </c>
      <c r="O224" s="60">
        <f>CNI!S1052</f>
        <v>0</v>
      </c>
      <c r="P224" s="60">
        <f>CNI!T1052</f>
        <v>0</v>
      </c>
      <c r="Q224" s="60">
        <f>CNI!U1052</f>
        <v>0</v>
      </c>
      <c r="R224" s="60">
        <f>CNI!V1052</f>
        <v>0</v>
      </c>
      <c r="S224" s="60">
        <f>CNI!W1052</f>
        <v>0</v>
      </c>
      <c r="T224" s="60">
        <f>CNI!X1052</f>
        <v>0</v>
      </c>
      <c r="U224" s="60">
        <f>CNI!Y1052</f>
        <v>0</v>
      </c>
      <c r="V224" s="60">
        <f>CNI!Z1052</f>
        <v>60000</v>
      </c>
      <c r="W224" s="60">
        <f>CNI!AA1052</f>
        <v>0</v>
      </c>
      <c r="X224" s="60">
        <f>CNI!AB1052</f>
        <v>0</v>
      </c>
      <c r="Y224" s="60">
        <f>CNI!AC1052</f>
        <v>0</v>
      </c>
      <c r="Z224" s="60">
        <f>CNI!AD1052</f>
        <v>0</v>
      </c>
      <c r="AA224" s="60">
        <f>CNI!AE1052</f>
        <v>0</v>
      </c>
      <c r="AB224" s="60">
        <f>CNI!AF1052</f>
        <v>0</v>
      </c>
      <c r="AC224" s="60">
        <f>CNI!AG1052</f>
        <v>0</v>
      </c>
      <c r="AD224" s="60">
        <f>CNI!AH1052</f>
        <v>0</v>
      </c>
      <c r="AE224" s="60">
        <f>CNI!AI1052</f>
        <v>60000</v>
      </c>
      <c r="AF224" s="78">
        <f t="shared" si="25"/>
        <v>0</v>
      </c>
      <c r="AG224" s="219"/>
      <c r="AH224" s="7"/>
      <c r="AI224" s="7"/>
      <c r="AJ224" s="7"/>
      <c r="AK224" s="7"/>
      <c r="AL224" s="7"/>
      <c r="AM224" s="7"/>
      <c r="AN224" s="7"/>
      <c r="AO224" s="7"/>
    </row>
    <row r="225" spans="1:41" ht="17.850000000000001">
      <c r="A225" s="705" t="str">
        <f>CNI!$A$1055</f>
        <v>Bathroom Cabinets</v>
      </c>
      <c r="B225" s="706"/>
      <c r="C225" s="814">
        <f>CNI!B1056</f>
        <v>10</v>
      </c>
      <c r="D225" s="814"/>
      <c r="E225" s="332">
        <f>CNI!B1058</f>
        <v>3</v>
      </c>
      <c r="F225" s="506" t="str">
        <f>CNI!H1062</f>
        <v>LUMP SUM</v>
      </c>
      <c r="G225" s="507">
        <f>CNI!G1062</f>
        <v>1</v>
      </c>
      <c r="H225" s="503">
        <f>IF(CNI!O1062=0,0,CNI!G1062)</f>
        <v>0</v>
      </c>
      <c r="I225" s="515">
        <f>CNI!I1062</f>
        <v>5800</v>
      </c>
      <c r="J225" s="223">
        <f t="shared" si="23"/>
        <v>0</v>
      </c>
      <c r="K225" s="343">
        <f t="shared" si="24"/>
        <v>11600</v>
      </c>
      <c r="L225" s="60">
        <f>CNI!P1062</f>
        <v>0</v>
      </c>
      <c r="M225" s="60">
        <f>CNI!Q1062</f>
        <v>0</v>
      </c>
      <c r="N225" s="60">
        <f>CNI!R1062</f>
        <v>5800</v>
      </c>
      <c r="O225" s="60">
        <f>CNI!S1062</f>
        <v>0</v>
      </c>
      <c r="P225" s="60">
        <f>CNI!T1062</f>
        <v>0</v>
      </c>
      <c r="Q225" s="60">
        <f>CNI!U1062</f>
        <v>0</v>
      </c>
      <c r="R225" s="60">
        <f>CNI!V1062</f>
        <v>0</v>
      </c>
      <c r="S225" s="60">
        <f>CNI!W1062</f>
        <v>0</v>
      </c>
      <c r="T225" s="60">
        <f>CNI!X1062</f>
        <v>0</v>
      </c>
      <c r="U225" s="60">
        <f>CNI!Y1062</f>
        <v>0</v>
      </c>
      <c r="V225" s="60">
        <f>CNI!Z1062</f>
        <v>0</v>
      </c>
      <c r="W225" s="60">
        <f>CNI!AA1062</f>
        <v>0</v>
      </c>
      <c r="X225" s="60">
        <f>CNI!AB1062</f>
        <v>5800</v>
      </c>
      <c r="Y225" s="60">
        <f>CNI!AC1062</f>
        <v>0</v>
      </c>
      <c r="Z225" s="60">
        <f>CNI!AD1062</f>
        <v>0</v>
      </c>
      <c r="AA225" s="60">
        <f>CNI!AE1062</f>
        <v>0</v>
      </c>
      <c r="AB225" s="60">
        <f>CNI!AF1062</f>
        <v>0</v>
      </c>
      <c r="AC225" s="60">
        <f>CNI!AG1062</f>
        <v>0</v>
      </c>
      <c r="AD225" s="60">
        <f>CNI!AH1062</f>
        <v>0</v>
      </c>
      <c r="AE225" s="60">
        <f>CNI!AI1062</f>
        <v>0</v>
      </c>
      <c r="AF225" s="78">
        <f t="shared" si="25"/>
        <v>0</v>
      </c>
      <c r="AG225" s="219"/>
      <c r="AH225" s="7"/>
      <c r="AI225" s="7"/>
      <c r="AJ225" s="7"/>
      <c r="AK225" s="7"/>
      <c r="AL225" s="7"/>
      <c r="AM225" s="7"/>
      <c r="AN225" s="7"/>
      <c r="AO225" s="7"/>
    </row>
    <row r="226" spans="1:41" ht="17.850000000000001">
      <c r="A226" s="705" t="str">
        <f>CNI!$A$1065</f>
        <v>Bathroom Exhaust Fans</v>
      </c>
      <c r="B226" s="706"/>
      <c r="C226" s="814">
        <f>CNI!B1066</f>
        <v>11</v>
      </c>
      <c r="D226" s="814"/>
      <c r="E226" s="332">
        <f>CNI!B1068</f>
        <v>4</v>
      </c>
      <c r="F226" s="506" t="str">
        <f>CNI!H1072</f>
        <v>each</v>
      </c>
      <c r="G226" s="507">
        <f>CNI!G1072</f>
        <v>200</v>
      </c>
      <c r="H226" s="503">
        <f>IF(CNI!O1072=0,0,CNI!G1072)</f>
        <v>0</v>
      </c>
      <c r="I226" s="515">
        <f>CNI!I1072</f>
        <v>230</v>
      </c>
      <c r="J226" s="223">
        <f t="shared" si="23"/>
        <v>0</v>
      </c>
      <c r="K226" s="343">
        <f t="shared" si="24"/>
        <v>92000</v>
      </c>
      <c r="L226" s="60">
        <f>CNI!P1072</f>
        <v>0</v>
      </c>
      <c r="M226" s="60">
        <f>CNI!Q1072</f>
        <v>0</v>
      </c>
      <c r="N226" s="60">
        <f>CNI!R1072</f>
        <v>0</v>
      </c>
      <c r="O226" s="60">
        <f>CNI!S1072</f>
        <v>46000</v>
      </c>
      <c r="P226" s="60">
        <f>CNI!T1072</f>
        <v>0</v>
      </c>
      <c r="Q226" s="60">
        <f>CNI!U1072</f>
        <v>0</v>
      </c>
      <c r="R226" s="60">
        <f>CNI!V1072</f>
        <v>0</v>
      </c>
      <c r="S226" s="60">
        <f>CNI!W1072</f>
        <v>0</v>
      </c>
      <c r="T226" s="60">
        <f>CNI!X1072</f>
        <v>0</v>
      </c>
      <c r="U226" s="60">
        <f>CNI!Y1072</f>
        <v>0</v>
      </c>
      <c r="V226" s="60">
        <f>CNI!Z1072</f>
        <v>0</v>
      </c>
      <c r="W226" s="60">
        <f>CNI!AA1072</f>
        <v>0</v>
      </c>
      <c r="X226" s="60">
        <f>CNI!AB1072</f>
        <v>0</v>
      </c>
      <c r="Y226" s="60">
        <f>CNI!AC1072</f>
        <v>0</v>
      </c>
      <c r="Z226" s="60">
        <f>CNI!AD1072</f>
        <v>46000</v>
      </c>
      <c r="AA226" s="60">
        <f>CNI!AE1072</f>
        <v>0</v>
      </c>
      <c r="AB226" s="60">
        <f>CNI!AF1072</f>
        <v>0</v>
      </c>
      <c r="AC226" s="60">
        <f>CNI!AG1072</f>
        <v>0</v>
      </c>
      <c r="AD226" s="60">
        <f>CNI!AH1072</f>
        <v>0</v>
      </c>
      <c r="AE226" s="60">
        <f>CNI!AI1072</f>
        <v>0</v>
      </c>
      <c r="AF226" s="78">
        <f t="shared" si="25"/>
        <v>0</v>
      </c>
      <c r="AG226" s="219"/>
      <c r="AH226" s="7"/>
      <c r="AI226" s="7"/>
      <c r="AJ226" s="7"/>
      <c r="AK226" s="7"/>
      <c r="AL226" s="7"/>
      <c r="AM226" s="7"/>
      <c r="AN226" s="7"/>
      <c r="AO226" s="7"/>
    </row>
    <row r="227" spans="1:41" ht="17.850000000000001">
      <c r="A227" s="705" t="str">
        <f>CNI!$A$1075</f>
        <v>Kitchen Cabinets</v>
      </c>
      <c r="B227" s="706"/>
      <c r="C227" s="814">
        <f>CNI!B1076</f>
        <v>12</v>
      </c>
      <c r="D227" s="814"/>
      <c r="E227" s="332">
        <f>CNI!B1078</f>
        <v>5</v>
      </c>
      <c r="F227" s="506" t="str">
        <f>CNI!H1082</f>
        <v>LUMP SUM</v>
      </c>
      <c r="G227" s="507">
        <f>CNI!G1082</f>
        <v>1</v>
      </c>
      <c r="H227" s="503">
        <f>IF(CNI!O1082=0,0,CNI!G1082)</f>
        <v>0</v>
      </c>
      <c r="I227" s="515">
        <f>CNI!I1082</f>
        <v>18700</v>
      </c>
      <c r="J227" s="223">
        <f t="shared" si="23"/>
        <v>0</v>
      </c>
      <c r="K227" s="343">
        <f t="shared" si="24"/>
        <v>37400</v>
      </c>
      <c r="L227" s="60">
        <f>CNI!P1082</f>
        <v>0</v>
      </c>
      <c r="M227" s="60">
        <f>CNI!Q1082</f>
        <v>0</v>
      </c>
      <c r="N227" s="60">
        <f>CNI!R1082</f>
        <v>0</v>
      </c>
      <c r="O227" s="60">
        <f>CNI!S1082</f>
        <v>0</v>
      </c>
      <c r="P227" s="60">
        <f>CNI!T1082</f>
        <v>18700</v>
      </c>
      <c r="Q227" s="60">
        <f>CNI!U1082</f>
        <v>0</v>
      </c>
      <c r="R227" s="60">
        <f>CNI!V1082</f>
        <v>0</v>
      </c>
      <c r="S227" s="60">
        <f>CNI!W1082</f>
        <v>0</v>
      </c>
      <c r="T227" s="60">
        <f>CNI!X1082</f>
        <v>0</v>
      </c>
      <c r="U227" s="60">
        <f>CNI!Y1082</f>
        <v>0</v>
      </c>
      <c r="V227" s="60">
        <f>CNI!Z1082</f>
        <v>0</v>
      </c>
      <c r="W227" s="60">
        <f>CNI!AA1082</f>
        <v>0</v>
      </c>
      <c r="X227" s="60">
        <f>CNI!AB1082</f>
        <v>0</v>
      </c>
      <c r="Y227" s="60">
        <f>CNI!AC1082</f>
        <v>0</v>
      </c>
      <c r="Z227" s="60">
        <f>CNI!AD1082</f>
        <v>0</v>
      </c>
      <c r="AA227" s="60">
        <f>CNI!AE1082</f>
        <v>0</v>
      </c>
      <c r="AB227" s="60">
        <f>CNI!AF1082</f>
        <v>18700</v>
      </c>
      <c r="AC227" s="60">
        <f>CNI!AG1082</f>
        <v>0</v>
      </c>
      <c r="AD227" s="60">
        <f>CNI!AH1082</f>
        <v>0</v>
      </c>
      <c r="AE227" s="60">
        <f>CNI!AI1082</f>
        <v>0</v>
      </c>
      <c r="AF227" s="78">
        <f t="shared" si="25"/>
        <v>0</v>
      </c>
      <c r="AG227" s="219"/>
      <c r="AH227" s="7"/>
      <c r="AI227" s="7"/>
      <c r="AJ227" s="7"/>
      <c r="AK227" s="7"/>
      <c r="AL227" s="7"/>
      <c r="AM227" s="7"/>
      <c r="AN227" s="7"/>
      <c r="AO227" s="7"/>
    </row>
    <row r="228" spans="1:41" ht="17.850000000000001">
      <c r="A228" s="705" t="str">
        <f>CNI!$A$1085</f>
        <v>Ranges</v>
      </c>
      <c r="B228" s="706"/>
      <c r="C228" s="814">
        <f>CNI!B1086</f>
        <v>13</v>
      </c>
      <c r="D228" s="814"/>
      <c r="E228" s="332">
        <f>CNI!B1088</f>
        <v>6</v>
      </c>
      <c r="F228" s="506" t="str">
        <f>CNI!H1092</f>
        <v>LUMP SUM</v>
      </c>
      <c r="G228" s="507">
        <f>CNI!G1092</f>
        <v>200</v>
      </c>
      <c r="H228" s="503">
        <f>IF(CNI!O1092=0,0,CNI!G1092)</f>
        <v>0</v>
      </c>
      <c r="I228" s="515">
        <f>CNI!I1092</f>
        <v>450</v>
      </c>
      <c r="J228" s="223">
        <f t="shared" si="23"/>
        <v>0</v>
      </c>
      <c r="K228" s="343">
        <f t="shared" si="24"/>
        <v>180000</v>
      </c>
      <c r="L228" s="60">
        <f>CNI!P1092</f>
        <v>0</v>
      </c>
      <c r="M228" s="60">
        <f>CNI!Q1092</f>
        <v>0</v>
      </c>
      <c r="N228" s="60">
        <f>CNI!R1092</f>
        <v>0</v>
      </c>
      <c r="O228" s="60">
        <f>CNI!S1092</f>
        <v>0</v>
      </c>
      <c r="P228" s="60">
        <f>CNI!T1092</f>
        <v>0</v>
      </c>
      <c r="Q228" s="60">
        <f>CNI!U1092</f>
        <v>90000</v>
      </c>
      <c r="R228" s="60">
        <f>CNI!V1092</f>
        <v>0</v>
      </c>
      <c r="S228" s="60">
        <f>CNI!W1092</f>
        <v>0</v>
      </c>
      <c r="T228" s="60">
        <f>CNI!X1092</f>
        <v>0</v>
      </c>
      <c r="U228" s="60">
        <f>CNI!Y1092</f>
        <v>0</v>
      </c>
      <c r="V228" s="60">
        <f>CNI!Z1092</f>
        <v>0</v>
      </c>
      <c r="W228" s="60">
        <f>CNI!AA1092</f>
        <v>0</v>
      </c>
      <c r="X228" s="60">
        <f>CNI!AB1092</f>
        <v>0</v>
      </c>
      <c r="Y228" s="60">
        <f>CNI!AC1092</f>
        <v>0</v>
      </c>
      <c r="Z228" s="60">
        <f>CNI!AD1092</f>
        <v>0</v>
      </c>
      <c r="AA228" s="60">
        <f>CNI!AE1092</f>
        <v>0</v>
      </c>
      <c r="AB228" s="60">
        <f>CNI!AF1092</f>
        <v>0</v>
      </c>
      <c r="AC228" s="60">
        <f>CNI!AG1092</f>
        <v>0</v>
      </c>
      <c r="AD228" s="60">
        <f>CNI!AH1092</f>
        <v>90000</v>
      </c>
      <c r="AE228" s="60">
        <f>CNI!AI1092</f>
        <v>0</v>
      </c>
      <c r="AF228" s="78">
        <f t="shared" si="25"/>
        <v>0</v>
      </c>
      <c r="AG228" s="219"/>
      <c r="AH228" s="7"/>
      <c r="AI228" s="7"/>
      <c r="AJ228" s="7"/>
      <c r="AK228" s="7"/>
      <c r="AL228" s="7"/>
      <c r="AM228" s="7"/>
      <c r="AN228" s="7"/>
      <c r="AO228" s="7"/>
    </row>
    <row r="229" spans="1:41" ht="17.850000000000001">
      <c r="A229" s="705" t="str">
        <f>CNI!$A$1095</f>
        <v>Range Hoods</v>
      </c>
      <c r="B229" s="706"/>
      <c r="C229" s="814">
        <f>CNI!B1096</f>
        <v>14</v>
      </c>
      <c r="D229" s="814"/>
      <c r="E229" s="332">
        <f>CNI!B1098</f>
        <v>7</v>
      </c>
      <c r="F229" s="506" t="str">
        <f>CNI!H1102</f>
        <v>each</v>
      </c>
      <c r="G229" s="507">
        <f>CNI!G1102</f>
        <v>200</v>
      </c>
      <c r="H229" s="503">
        <f>IF(CNI!O1102=0,0,CNI!G1102)</f>
        <v>0</v>
      </c>
      <c r="I229" s="515">
        <f>CNI!I1102</f>
        <v>86</v>
      </c>
      <c r="J229" s="223">
        <f t="shared" si="23"/>
        <v>0</v>
      </c>
      <c r="K229" s="343">
        <f t="shared" si="24"/>
        <v>17200</v>
      </c>
      <c r="L229" s="60">
        <f>CNI!P1102</f>
        <v>0</v>
      </c>
      <c r="M229" s="60">
        <f>CNI!Q1102</f>
        <v>0</v>
      </c>
      <c r="N229" s="60">
        <f>CNI!R1102</f>
        <v>0</v>
      </c>
      <c r="O229" s="60">
        <f>CNI!S1102</f>
        <v>0</v>
      </c>
      <c r="P229" s="60">
        <f>CNI!T1102</f>
        <v>0</v>
      </c>
      <c r="Q229" s="60">
        <f>CNI!U1102</f>
        <v>0</v>
      </c>
      <c r="R229" s="60">
        <f>CNI!V1102</f>
        <v>17200</v>
      </c>
      <c r="S229" s="60">
        <f>CNI!W1102</f>
        <v>0</v>
      </c>
      <c r="T229" s="60">
        <f>CNI!X1102</f>
        <v>0</v>
      </c>
      <c r="U229" s="60">
        <f>CNI!Y1102</f>
        <v>0</v>
      </c>
      <c r="V229" s="60">
        <f>CNI!Z1102</f>
        <v>0</v>
      </c>
      <c r="W229" s="60">
        <f>CNI!AA1102</f>
        <v>0</v>
      </c>
      <c r="X229" s="60">
        <f>CNI!AB1102</f>
        <v>0</v>
      </c>
      <c r="Y229" s="60">
        <f>CNI!AC1102</f>
        <v>0</v>
      </c>
      <c r="Z229" s="60">
        <f>CNI!AD1102</f>
        <v>0</v>
      </c>
      <c r="AA229" s="60">
        <f>CNI!AE1102</f>
        <v>0</v>
      </c>
      <c r="AB229" s="60">
        <f>CNI!AF1102</f>
        <v>0</v>
      </c>
      <c r="AC229" s="60">
        <f>CNI!AG1102</f>
        <v>0</v>
      </c>
      <c r="AD229" s="60">
        <f>CNI!AH1102</f>
        <v>0</v>
      </c>
      <c r="AE229" s="60">
        <f>CNI!AI1102</f>
        <v>0</v>
      </c>
      <c r="AF229" s="78">
        <f t="shared" si="25"/>
        <v>0</v>
      </c>
      <c r="AG229" s="219"/>
      <c r="AH229" s="7"/>
      <c r="AI229" s="7"/>
      <c r="AJ229" s="7"/>
      <c r="AK229" s="7"/>
      <c r="AL229" s="7"/>
      <c r="AM229" s="7"/>
      <c r="AN229" s="7"/>
      <c r="AO229" s="7"/>
    </row>
    <row r="230" spans="1:41" ht="17.850000000000001">
      <c r="A230" s="705" t="str">
        <f>CNI!$A$1105</f>
        <v>Refrigerators</v>
      </c>
      <c r="B230" s="706"/>
      <c r="C230" s="814">
        <f>CNI!B1106</f>
        <v>15</v>
      </c>
      <c r="D230" s="814"/>
      <c r="E230" s="332">
        <f>CNI!B1112</f>
        <v>0</v>
      </c>
      <c r="F230" s="506" t="str">
        <f>CNI!H1118</f>
        <v>each</v>
      </c>
      <c r="G230" s="507">
        <f>CNI!G1118</f>
        <v>200</v>
      </c>
      <c r="H230" s="503">
        <f>IF(CNI!O1118=0,0,CNI!G1118)</f>
        <v>200</v>
      </c>
      <c r="I230" s="515">
        <f>CNI!I1118</f>
        <v>350</v>
      </c>
      <c r="J230" s="223">
        <f t="shared" si="23"/>
        <v>70000</v>
      </c>
      <c r="K230" s="343">
        <f t="shared" si="24"/>
        <v>70000</v>
      </c>
      <c r="L230" s="60">
        <f>CNI!P1118</f>
        <v>0</v>
      </c>
      <c r="M230" s="60">
        <f>CNI!Q1118</f>
        <v>0</v>
      </c>
      <c r="N230" s="60">
        <f>CNI!R1118</f>
        <v>0</v>
      </c>
      <c r="O230" s="60">
        <f>CNI!S1118</f>
        <v>0</v>
      </c>
      <c r="P230" s="60">
        <f>CNI!T1118</f>
        <v>0</v>
      </c>
      <c r="Q230" s="60">
        <f>CNI!U1118</f>
        <v>0</v>
      </c>
      <c r="R230" s="60">
        <f>CNI!V1118</f>
        <v>0</v>
      </c>
      <c r="S230" s="60">
        <f>CNI!W1118</f>
        <v>0</v>
      </c>
      <c r="T230" s="60">
        <f>CNI!X1118</f>
        <v>0</v>
      </c>
      <c r="U230" s="60">
        <f>CNI!Y1118</f>
        <v>0</v>
      </c>
      <c r="V230" s="60">
        <f>CNI!Z1118</f>
        <v>0</v>
      </c>
      <c r="W230" s="60">
        <f>CNI!AA1118</f>
        <v>0</v>
      </c>
      <c r="X230" s="60">
        <f>CNI!AB1118</f>
        <v>0</v>
      </c>
      <c r="Y230" s="60">
        <f>CNI!AC1118</f>
        <v>0</v>
      </c>
      <c r="Z230" s="60">
        <f>CNI!AD1118</f>
        <v>70000</v>
      </c>
      <c r="AA230" s="60">
        <f>CNI!AE1118</f>
        <v>0</v>
      </c>
      <c r="AB230" s="60">
        <f>CNI!AF1118</f>
        <v>0</v>
      </c>
      <c r="AC230" s="60">
        <f>CNI!AG1118</f>
        <v>0</v>
      </c>
      <c r="AD230" s="60">
        <f>CNI!AH1118</f>
        <v>0</v>
      </c>
      <c r="AE230" s="60">
        <f>CNI!AI1118</f>
        <v>0</v>
      </c>
      <c r="AF230" s="78">
        <f t="shared" si="25"/>
        <v>0</v>
      </c>
      <c r="AG230" s="219"/>
      <c r="AH230" s="7"/>
      <c r="AI230" s="7"/>
      <c r="AJ230" s="7"/>
      <c r="AK230" s="7"/>
      <c r="AL230" s="7"/>
      <c r="AM230" s="7"/>
      <c r="AN230" s="7"/>
      <c r="AO230" s="7"/>
    </row>
    <row r="231" spans="1:41" ht="17.850000000000001">
      <c r="A231" s="705" t="str">
        <f>CNI!$A$1121</f>
        <v>Counters and Sinks</v>
      </c>
      <c r="B231" s="706"/>
      <c r="C231" s="814">
        <f>CNI!B1122</f>
        <v>16</v>
      </c>
      <c r="D231" s="814"/>
      <c r="E231" s="332">
        <f>CNI!B1124</f>
        <v>9</v>
      </c>
      <c r="F231" s="506" t="str">
        <f>CNI!H1128</f>
        <v>LUMP SUM</v>
      </c>
      <c r="G231" s="507">
        <f>CNI!G1128</f>
        <v>1</v>
      </c>
      <c r="H231" s="503">
        <f>IF(CNI!O1128=0,0,CNI!G1128)</f>
        <v>0</v>
      </c>
      <c r="I231" s="515">
        <f>CNI!I1128</f>
        <v>5600</v>
      </c>
      <c r="J231" s="223">
        <f t="shared" si="23"/>
        <v>0</v>
      </c>
      <c r="K231" s="343">
        <f t="shared" si="24"/>
        <v>5600</v>
      </c>
      <c r="L231" s="60">
        <f>CNI!P1128</f>
        <v>0</v>
      </c>
      <c r="M231" s="60">
        <f>CNI!Q1128</f>
        <v>0</v>
      </c>
      <c r="N231" s="60">
        <f>CNI!R1128</f>
        <v>0</v>
      </c>
      <c r="O231" s="60">
        <f>CNI!S1128</f>
        <v>0</v>
      </c>
      <c r="P231" s="60">
        <f>CNI!T1128</f>
        <v>0</v>
      </c>
      <c r="Q231" s="60">
        <f>CNI!U1128</f>
        <v>0</v>
      </c>
      <c r="R231" s="60">
        <f>CNI!V1128</f>
        <v>0</v>
      </c>
      <c r="S231" s="60">
        <f>CNI!W1128</f>
        <v>0</v>
      </c>
      <c r="T231" s="60">
        <f>CNI!X1128</f>
        <v>5600</v>
      </c>
      <c r="U231" s="60">
        <f>CNI!Y1128</f>
        <v>0</v>
      </c>
      <c r="V231" s="60">
        <f>CNI!Z1128</f>
        <v>0</v>
      </c>
      <c r="W231" s="60">
        <f>CNI!AA1128</f>
        <v>0</v>
      </c>
      <c r="X231" s="60">
        <f>CNI!AB1128</f>
        <v>0</v>
      </c>
      <c r="Y231" s="60">
        <f>CNI!AC1128</f>
        <v>0</v>
      </c>
      <c r="Z231" s="60">
        <f>CNI!AD1128</f>
        <v>0</v>
      </c>
      <c r="AA231" s="60">
        <f>CNI!AE1128</f>
        <v>0</v>
      </c>
      <c r="AB231" s="60">
        <f>CNI!AF1128</f>
        <v>0</v>
      </c>
      <c r="AC231" s="60">
        <f>CNI!AG1128</f>
        <v>0</v>
      </c>
      <c r="AD231" s="60">
        <f>CNI!AH1128</f>
        <v>0</v>
      </c>
      <c r="AE231" s="60">
        <f>CNI!AI1128</f>
        <v>0</v>
      </c>
      <c r="AF231" s="78">
        <f t="shared" si="25"/>
        <v>0</v>
      </c>
      <c r="AG231" s="219"/>
      <c r="AH231" s="7"/>
      <c r="AI231" s="7"/>
      <c r="AJ231" s="7"/>
      <c r="AK231" s="7"/>
      <c r="AL231" s="7"/>
      <c r="AM231" s="7"/>
      <c r="AN231" s="7"/>
      <c r="AO231" s="7"/>
    </row>
    <row r="232" spans="1:41" ht="17.850000000000001">
      <c r="A232" s="705" t="str">
        <f>CNI!$A$1131</f>
        <v>Dishwasher</v>
      </c>
      <c r="B232" s="706"/>
      <c r="C232" s="814">
        <f>CNI!B1132</f>
        <v>15</v>
      </c>
      <c r="D232" s="814"/>
      <c r="E232" s="332">
        <f>CNI!B1138</f>
        <v>0</v>
      </c>
      <c r="F232" s="506" t="str">
        <f>CNI!H1144</f>
        <v>each</v>
      </c>
      <c r="G232" s="507">
        <f>CNI!G1144</f>
        <v>100</v>
      </c>
      <c r="H232" s="503">
        <f>IF(CNI!O1144=0,0,CNI!G1144)</f>
        <v>100</v>
      </c>
      <c r="I232" s="515">
        <f>CNI!I1144</f>
        <v>450</v>
      </c>
      <c r="J232" s="223">
        <f t="shared" si="23"/>
        <v>45000</v>
      </c>
      <c r="K232" s="343">
        <f t="shared" si="24"/>
        <v>45000</v>
      </c>
      <c r="L232" s="60">
        <f>CNI!P1144</f>
        <v>0</v>
      </c>
      <c r="M232" s="60">
        <f>CNI!Q1144</f>
        <v>0</v>
      </c>
      <c r="N232" s="60">
        <f>CNI!R1144</f>
        <v>0</v>
      </c>
      <c r="O232" s="60">
        <f>CNI!S1144</f>
        <v>0</v>
      </c>
      <c r="P232" s="60">
        <f>CNI!T1144</f>
        <v>0</v>
      </c>
      <c r="Q232" s="60">
        <f>CNI!U1144</f>
        <v>0</v>
      </c>
      <c r="R232" s="60">
        <f>CNI!V1144</f>
        <v>0</v>
      </c>
      <c r="S232" s="60">
        <f>CNI!W1144</f>
        <v>0</v>
      </c>
      <c r="T232" s="60">
        <f>CNI!X1144</f>
        <v>0</v>
      </c>
      <c r="U232" s="60">
        <f>CNI!Y1144</f>
        <v>0</v>
      </c>
      <c r="V232" s="60">
        <f>CNI!Z1144</f>
        <v>0</v>
      </c>
      <c r="W232" s="60">
        <f>CNI!AA1144</f>
        <v>0</v>
      </c>
      <c r="X232" s="60">
        <f>CNI!AB1144</f>
        <v>0</v>
      </c>
      <c r="Y232" s="60">
        <f>CNI!AC1144</f>
        <v>0</v>
      </c>
      <c r="Z232" s="60">
        <f>CNI!AD1144</f>
        <v>45000</v>
      </c>
      <c r="AA232" s="60">
        <f>CNI!AE1144</f>
        <v>0</v>
      </c>
      <c r="AB232" s="60">
        <f>CNI!AF1144</f>
        <v>0</v>
      </c>
      <c r="AC232" s="60">
        <f>CNI!AG1144</f>
        <v>0</v>
      </c>
      <c r="AD232" s="60">
        <f>CNI!AH1144</f>
        <v>0</v>
      </c>
      <c r="AE232" s="60">
        <f>CNI!AI1144</f>
        <v>0</v>
      </c>
      <c r="AF232" s="78">
        <f t="shared" si="25"/>
        <v>0</v>
      </c>
      <c r="AG232" s="219"/>
      <c r="AH232" s="7"/>
      <c r="AI232" s="7"/>
      <c r="AJ232" s="7"/>
      <c r="AK232" s="7"/>
      <c r="AL232" s="7"/>
      <c r="AM232" s="7"/>
      <c r="AN232" s="7"/>
      <c r="AO232" s="7"/>
    </row>
    <row r="233" spans="1:41" ht="17.850000000000001">
      <c r="A233" s="705" t="str">
        <f>CNI!$A$1147</f>
        <v>Garbage Disposal</v>
      </c>
      <c r="B233" s="706"/>
      <c r="C233" s="814">
        <f>CNI!B1148</f>
        <v>18</v>
      </c>
      <c r="D233" s="814"/>
      <c r="E233" s="332">
        <f>CNI!B1150</f>
        <v>11</v>
      </c>
      <c r="F233" s="506" t="str">
        <f>CNI!H1154</f>
        <v>each</v>
      </c>
      <c r="G233" s="507">
        <f>CNI!G1154</f>
        <v>200</v>
      </c>
      <c r="H233" s="503">
        <f>IF(CNI!O1154=0,0,CNI!G1154)</f>
        <v>0</v>
      </c>
      <c r="I233" s="515">
        <f>CNI!I1154</f>
        <v>300</v>
      </c>
      <c r="J233" s="223">
        <f t="shared" si="23"/>
        <v>0</v>
      </c>
      <c r="K233" s="343">
        <f t="shared" si="24"/>
        <v>60000</v>
      </c>
      <c r="L233" s="60">
        <f>CNI!P1154</f>
        <v>0</v>
      </c>
      <c r="M233" s="60">
        <f>CNI!Q1154</f>
        <v>0</v>
      </c>
      <c r="N233" s="60">
        <f>CNI!R1154</f>
        <v>0</v>
      </c>
      <c r="O233" s="60">
        <f>CNI!S1154</f>
        <v>0</v>
      </c>
      <c r="P233" s="60">
        <f>CNI!T1154</f>
        <v>0</v>
      </c>
      <c r="Q233" s="60">
        <f>CNI!U1154</f>
        <v>0</v>
      </c>
      <c r="R233" s="60">
        <f>CNI!V1154</f>
        <v>0</v>
      </c>
      <c r="S233" s="60">
        <f>CNI!W1154</f>
        <v>0</v>
      </c>
      <c r="T233" s="60">
        <f>CNI!X1154</f>
        <v>0</v>
      </c>
      <c r="U233" s="60">
        <f>CNI!Y1154</f>
        <v>0</v>
      </c>
      <c r="V233" s="60">
        <f>CNI!Z1154</f>
        <v>60000</v>
      </c>
      <c r="W233" s="60">
        <f>CNI!AA1154</f>
        <v>0</v>
      </c>
      <c r="X233" s="60">
        <f>CNI!AB1154</f>
        <v>0</v>
      </c>
      <c r="Y233" s="60">
        <f>CNI!AC1154</f>
        <v>0</v>
      </c>
      <c r="Z233" s="60">
        <f>CNI!AD1154</f>
        <v>0</v>
      </c>
      <c r="AA233" s="60">
        <f>CNI!AE1154</f>
        <v>0</v>
      </c>
      <c r="AB233" s="60">
        <f>CNI!AF1154</f>
        <v>0</v>
      </c>
      <c r="AC233" s="60">
        <f>CNI!AG1154</f>
        <v>0</v>
      </c>
      <c r="AD233" s="60">
        <f>CNI!AH1154</f>
        <v>0</v>
      </c>
      <c r="AE233" s="60">
        <f>CNI!AI1154</f>
        <v>0</v>
      </c>
      <c r="AF233" s="78">
        <f t="shared" si="25"/>
        <v>0</v>
      </c>
      <c r="AG233" s="219"/>
      <c r="AH233" s="7"/>
      <c r="AI233" s="7"/>
      <c r="AJ233" s="7"/>
      <c r="AK233" s="7"/>
      <c r="AL233" s="7"/>
      <c r="AM233" s="7"/>
      <c r="AN233" s="7"/>
      <c r="AO233" s="7"/>
    </row>
    <row r="234" spans="1:41" ht="17.850000000000001">
      <c r="A234" s="705" t="str">
        <f>CNI!$A$1157</f>
        <v>Microwave</v>
      </c>
      <c r="B234" s="706"/>
      <c r="C234" s="814">
        <f>CNI!B1158</f>
        <v>19</v>
      </c>
      <c r="D234" s="814"/>
      <c r="E234" s="332">
        <f>CNI!B1160</f>
        <v>12</v>
      </c>
      <c r="F234" s="506" t="str">
        <f>CNI!H1164</f>
        <v>each</v>
      </c>
      <c r="G234" s="507">
        <f>CNI!G1164</f>
        <v>200</v>
      </c>
      <c r="H234" s="503">
        <f>IF(CNI!O1164=0,0,CNI!G1164)</f>
        <v>0</v>
      </c>
      <c r="I234" s="515">
        <f>CNI!I1164</f>
        <v>450</v>
      </c>
      <c r="J234" s="223">
        <f t="shared" si="23"/>
        <v>0</v>
      </c>
      <c r="K234" s="343">
        <f t="shared" si="24"/>
        <v>90000</v>
      </c>
      <c r="L234" s="60">
        <f>CNI!P1164</f>
        <v>0</v>
      </c>
      <c r="M234" s="60">
        <f>CNI!Q1164</f>
        <v>0</v>
      </c>
      <c r="N234" s="60">
        <f>CNI!R1164</f>
        <v>0</v>
      </c>
      <c r="O234" s="60">
        <f>CNI!S1164</f>
        <v>0</v>
      </c>
      <c r="P234" s="60">
        <f>CNI!T1164</f>
        <v>0</v>
      </c>
      <c r="Q234" s="60">
        <f>CNI!U1164</f>
        <v>0</v>
      </c>
      <c r="R234" s="60">
        <f>CNI!V1164</f>
        <v>0</v>
      </c>
      <c r="S234" s="60">
        <f>CNI!W1164</f>
        <v>0</v>
      </c>
      <c r="T234" s="60">
        <f>CNI!X1164</f>
        <v>0</v>
      </c>
      <c r="U234" s="60">
        <f>CNI!Y1164</f>
        <v>0</v>
      </c>
      <c r="V234" s="60">
        <f>CNI!Z1164</f>
        <v>0</v>
      </c>
      <c r="W234" s="60">
        <f>CNI!AA1164</f>
        <v>90000</v>
      </c>
      <c r="X234" s="60">
        <f>CNI!AB1164</f>
        <v>0</v>
      </c>
      <c r="Y234" s="60">
        <f>CNI!AC1164</f>
        <v>0</v>
      </c>
      <c r="Z234" s="60">
        <f>CNI!AD1164</f>
        <v>0</v>
      </c>
      <c r="AA234" s="60">
        <f>CNI!AE1164</f>
        <v>0</v>
      </c>
      <c r="AB234" s="60">
        <f>CNI!AF1164</f>
        <v>0</v>
      </c>
      <c r="AC234" s="60">
        <f>CNI!AG1164</f>
        <v>0</v>
      </c>
      <c r="AD234" s="60">
        <f>CNI!AH1164</f>
        <v>0</v>
      </c>
      <c r="AE234" s="60">
        <f>CNI!AI1164</f>
        <v>0</v>
      </c>
      <c r="AF234" s="78">
        <f t="shared" si="25"/>
        <v>0</v>
      </c>
      <c r="AG234" s="219"/>
      <c r="AH234" s="7"/>
      <c r="AI234" s="7"/>
      <c r="AJ234" s="7"/>
      <c r="AK234" s="7"/>
      <c r="AL234" s="7"/>
      <c r="AM234" s="7"/>
      <c r="AN234" s="7"/>
      <c r="AO234" s="7"/>
    </row>
    <row r="235" spans="1:41" ht="17.850000000000001">
      <c r="A235" s="705" t="str">
        <f>CNI!$A$1167</f>
        <v>Lighting</v>
      </c>
      <c r="B235" s="706"/>
      <c r="C235" s="814">
        <f>CNI!B1168</f>
        <v>15</v>
      </c>
      <c r="D235" s="814"/>
      <c r="E235" s="332">
        <f>CNI!B1174</f>
        <v>0</v>
      </c>
      <c r="F235" s="506" t="str">
        <f>CNI!H1180</f>
        <v>each</v>
      </c>
      <c r="G235" s="507">
        <f>CNI!G1180</f>
        <v>800</v>
      </c>
      <c r="H235" s="503">
        <f>IF(CNI!O1180=0,0,CNI!G1180)</f>
        <v>800</v>
      </c>
      <c r="I235" s="515">
        <f>CNI!I1180</f>
        <v>5</v>
      </c>
      <c r="J235" s="223">
        <f t="shared" si="23"/>
        <v>4000</v>
      </c>
      <c r="K235" s="343">
        <f t="shared" si="24"/>
        <v>4000</v>
      </c>
      <c r="L235" s="60">
        <f>CNI!P1180</f>
        <v>0</v>
      </c>
      <c r="M235" s="60">
        <f>CNI!Q1180</f>
        <v>0</v>
      </c>
      <c r="N235" s="60">
        <f>CNI!R1180</f>
        <v>0</v>
      </c>
      <c r="O235" s="60">
        <f>CNI!S1180</f>
        <v>0</v>
      </c>
      <c r="P235" s="60">
        <f>CNI!T1180</f>
        <v>0</v>
      </c>
      <c r="Q235" s="60">
        <f>CNI!U1180</f>
        <v>0</v>
      </c>
      <c r="R235" s="60">
        <f>CNI!V1180</f>
        <v>0</v>
      </c>
      <c r="S235" s="60">
        <f>CNI!W1180</f>
        <v>0</v>
      </c>
      <c r="T235" s="60">
        <f>CNI!X1180</f>
        <v>0</v>
      </c>
      <c r="U235" s="60">
        <f>CNI!Y1180</f>
        <v>0</v>
      </c>
      <c r="V235" s="60">
        <f>CNI!Z1180</f>
        <v>0</v>
      </c>
      <c r="W235" s="60">
        <f>CNI!AA1180</f>
        <v>0</v>
      </c>
      <c r="X235" s="60">
        <f>CNI!AB1180</f>
        <v>0</v>
      </c>
      <c r="Y235" s="60">
        <f>CNI!AC1180</f>
        <v>0</v>
      </c>
      <c r="Z235" s="60">
        <f>CNI!AD1180</f>
        <v>4000</v>
      </c>
      <c r="AA235" s="60">
        <f>CNI!AE1180</f>
        <v>0</v>
      </c>
      <c r="AB235" s="60">
        <f>CNI!AF1180</f>
        <v>0</v>
      </c>
      <c r="AC235" s="60">
        <f>CNI!AG1180</f>
        <v>0</v>
      </c>
      <c r="AD235" s="60">
        <f>CNI!AH1180</f>
        <v>0</v>
      </c>
      <c r="AE235" s="60">
        <f>CNI!AI1180</f>
        <v>0</v>
      </c>
      <c r="AF235" s="78">
        <f t="shared" si="25"/>
        <v>0</v>
      </c>
      <c r="AG235" s="219"/>
      <c r="AH235" s="7"/>
      <c r="AI235" s="7"/>
      <c r="AJ235" s="7"/>
      <c r="AK235" s="7"/>
      <c r="AL235" s="7"/>
      <c r="AM235" s="7"/>
      <c r="AN235" s="7"/>
      <c r="AO235" s="7"/>
    </row>
    <row r="236" spans="1:41" ht="17.850000000000001">
      <c r="A236" s="705" t="str">
        <f>CNI!$A$1183</f>
        <v>Washing Machines</v>
      </c>
      <c r="B236" s="706"/>
      <c r="C236" s="814">
        <f>CNI!B1184</f>
        <v>15</v>
      </c>
      <c r="D236" s="814"/>
      <c r="E236" s="332">
        <f>CNI!B1190</f>
        <v>0</v>
      </c>
      <c r="F236" s="506" t="str">
        <f>CNI!H1196</f>
        <v>each</v>
      </c>
      <c r="G236" s="507">
        <f>CNI!G1196</f>
        <v>200</v>
      </c>
      <c r="H236" s="503">
        <f>IF(CNI!O1196=0,0,CNI!G1196)</f>
        <v>200</v>
      </c>
      <c r="I236" s="515">
        <f>CNI!I1196</f>
        <v>350</v>
      </c>
      <c r="J236" s="223">
        <f t="shared" si="23"/>
        <v>70000</v>
      </c>
      <c r="K236" s="343">
        <f t="shared" si="24"/>
        <v>70000</v>
      </c>
      <c r="L236" s="60">
        <f>CNI!P1196</f>
        <v>0</v>
      </c>
      <c r="M236" s="60">
        <f>CNI!Q1196</f>
        <v>0</v>
      </c>
      <c r="N236" s="60">
        <f>CNI!R1196</f>
        <v>0</v>
      </c>
      <c r="O236" s="60">
        <f>CNI!S1196</f>
        <v>0</v>
      </c>
      <c r="P236" s="60">
        <f>CNI!T1196</f>
        <v>0</v>
      </c>
      <c r="Q236" s="60">
        <f>CNI!U1196</f>
        <v>0</v>
      </c>
      <c r="R236" s="60">
        <f>CNI!V1196</f>
        <v>0</v>
      </c>
      <c r="S236" s="60">
        <f>CNI!W1196</f>
        <v>0</v>
      </c>
      <c r="T236" s="60">
        <f>CNI!X1196</f>
        <v>0</v>
      </c>
      <c r="U236" s="60">
        <f>CNI!Y1196</f>
        <v>0</v>
      </c>
      <c r="V236" s="60">
        <f>CNI!Z1196</f>
        <v>0</v>
      </c>
      <c r="W236" s="60">
        <f>CNI!AA1196</f>
        <v>0</v>
      </c>
      <c r="X236" s="60">
        <f>CNI!AB1196</f>
        <v>0</v>
      </c>
      <c r="Y236" s="60">
        <f>CNI!AC1196</f>
        <v>0</v>
      </c>
      <c r="Z236" s="60">
        <f>CNI!AD1196</f>
        <v>70000</v>
      </c>
      <c r="AA236" s="60">
        <f>CNI!AE1196</f>
        <v>0</v>
      </c>
      <c r="AB236" s="60">
        <f>CNI!AF1196</f>
        <v>0</v>
      </c>
      <c r="AC236" s="60">
        <f>CNI!AG1196</f>
        <v>0</v>
      </c>
      <c r="AD236" s="60">
        <f>CNI!AH1196</f>
        <v>0</v>
      </c>
      <c r="AE236" s="60">
        <f>CNI!AI1196</f>
        <v>0</v>
      </c>
      <c r="AF236" s="78">
        <f t="shared" si="25"/>
        <v>0</v>
      </c>
      <c r="AG236" s="219"/>
      <c r="AH236" s="7"/>
      <c r="AI236" s="7"/>
      <c r="AJ236" s="7"/>
      <c r="AK236" s="7"/>
      <c r="AL236" s="7"/>
      <c r="AM236" s="7"/>
      <c r="AN236" s="7"/>
      <c r="AO236" s="7"/>
    </row>
    <row r="237" spans="1:41" ht="17.850000000000001">
      <c r="A237" s="705" t="str">
        <f>CNI!$A$1199</f>
        <v>Dryers</v>
      </c>
      <c r="B237" s="706"/>
      <c r="C237" s="814">
        <f>CNI!B1200</f>
        <v>7</v>
      </c>
      <c r="D237" s="814"/>
      <c r="E237" s="332">
        <f>CNI!B1202</f>
        <v>1</v>
      </c>
      <c r="F237" s="506" t="str">
        <f>CNI!H1206</f>
        <v>each</v>
      </c>
      <c r="G237" s="507">
        <f>CNI!G1206</f>
        <v>200</v>
      </c>
      <c r="H237" s="503">
        <f>IF(CNI!O1206=0,0,CNI!G1206)</f>
        <v>0</v>
      </c>
      <c r="I237" s="515">
        <f>CNI!I1206</f>
        <v>600</v>
      </c>
      <c r="J237" s="223">
        <f t="shared" si="23"/>
        <v>0</v>
      </c>
      <c r="K237" s="343">
        <f t="shared" si="24"/>
        <v>360000</v>
      </c>
      <c r="L237" s="60">
        <f>CNI!P1206</f>
        <v>120000</v>
      </c>
      <c r="M237" s="60">
        <f>CNI!Q1206</f>
        <v>0</v>
      </c>
      <c r="N237" s="60">
        <f>CNI!R1206</f>
        <v>0</v>
      </c>
      <c r="O237" s="60">
        <f>CNI!S1206</f>
        <v>0</v>
      </c>
      <c r="P237" s="60">
        <f>CNI!T1206</f>
        <v>0</v>
      </c>
      <c r="Q237" s="60">
        <f>CNI!U1206</f>
        <v>0</v>
      </c>
      <c r="R237" s="60">
        <f>CNI!V1206</f>
        <v>0</v>
      </c>
      <c r="S237" s="60">
        <f>CNI!W1206</f>
        <v>120000</v>
      </c>
      <c r="T237" s="60">
        <f>CNI!X1206</f>
        <v>0</v>
      </c>
      <c r="U237" s="60">
        <f>CNI!Y1206</f>
        <v>0</v>
      </c>
      <c r="V237" s="60">
        <f>CNI!Z1206</f>
        <v>0</v>
      </c>
      <c r="W237" s="60">
        <f>CNI!AA1206</f>
        <v>0</v>
      </c>
      <c r="X237" s="60">
        <f>CNI!AB1206</f>
        <v>0</v>
      </c>
      <c r="Y237" s="60">
        <f>CNI!AC1206</f>
        <v>0</v>
      </c>
      <c r="Z237" s="60">
        <f>CNI!AD1206</f>
        <v>120000</v>
      </c>
      <c r="AA237" s="60">
        <f>CNI!AE1206</f>
        <v>0</v>
      </c>
      <c r="AB237" s="60">
        <f>CNI!AF1206</f>
        <v>0</v>
      </c>
      <c r="AC237" s="60">
        <f>CNI!AG1206</f>
        <v>0</v>
      </c>
      <c r="AD237" s="60">
        <f>CNI!AH1206</f>
        <v>0</v>
      </c>
      <c r="AE237" s="60">
        <f>CNI!AI1206</f>
        <v>0</v>
      </c>
      <c r="AF237" s="78">
        <f t="shared" si="25"/>
        <v>0</v>
      </c>
      <c r="AG237" s="219"/>
      <c r="AH237" s="7"/>
      <c r="AI237" s="7"/>
      <c r="AJ237" s="7"/>
      <c r="AK237" s="7"/>
      <c r="AL237" s="7"/>
      <c r="AM237" s="7"/>
      <c r="AN237" s="7"/>
      <c r="AO237" s="7"/>
    </row>
    <row r="238" spans="1:41" ht="17.850000000000001">
      <c r="A238" s="705" t="str">
        <f>CNI!$A$1209</f>
        <v>Call-For-Aid Systems</v>
      </c>
      <c r="B238" s="706"/>
      <c r="C238" s="814">
        <f>CNI!B1210</f>
        <v>8</v>
      </c>
      <c r="D238" s="814"/>
      <c r="E238" s="332">
        <f>CNI!B1212</f>
        <v>2</v>
      </c>
      <c r="F238" s="506">
        <f>CNI!H1216</f>
        <v>0</v>
      </c>
      <c r="G238" s="507">
        <f>CNI!G1216</f>
        <v>0</v>
      </c>
      <c r="H238" s="503">
        <f>IF(CNI!O1216=0,0,CNI!G1216)</f>
        <v>0</v>
      </c>
      <c r="I238" s="515">
        <f>CNI!I1216</f>
        <v>0</v>
      </c>
      <c r="J238" s="223">
        <f t="shared" si="23"/>
        <v>0</v>
      </c>
      <c r="K238" s="343">
        <f t="shared" si="24"/>
        <v>0</v>
      </c>
      <c r="L238" s="60">
        <f>CNI!P1216</f>
        <v>0</v>
      </c>
      <c r="M238" s="60">
        <f>CNI!Q1216</f>
        <v>0</v>
      </c>
      <c r="N238" s="60">
        <f>CNI!R1216</f>
        <v>0</v>
      </c>
      <c r="O238" s="60">
        <f>CNI!S1216</f>
        <v>0</v>
      </c>
      <c r="P238" s="60">
        <f>CNI!T1216</f>
        <v>0</v>
      </c>
      <c r="Q238" s="60">
        <f>CNI!U1216</f>
        <v>0</v>
      </c>
      <c r="R238" s="60">
        <f>CNI!V1216</f>
        <v>0</v>
      </c>
      <c r="S238" s="60">
        <f>CNI!W1216</f>
        <v>0</v>
      </c>
      <c r="T238" s="60">
        <f>CNI!X1216</f>
        <v>0</v>
      </c>
      <c r="U238" s="60">
        <f>CNI!Y1216</f>
        <v>0</v>
      </c>
      <c r="V238" s="60">
        <f>CNI!Z1216</f>
        <v>0</v>
      </c>
      <c r="W238" s="60">
        <f>CNI!AA1216</f>
        <v>0</v>
      </c>
      <c r="X238" s="60">
        <f>CNI!AB1216</f>
        <v>0</v>
      </c>
      <c r="Y238" s="60">
        <f>CNI!AC1216</f>
        <v>0</v>
      </c>
      <c r="Z238" s="60">
        <f>CNI!AD1216</f>
        <v>0</v>
      </c>
      <c r="AA238" s="60">
        <f>CNI!AE1216</f>
        <v>0</v>
      </c>
      <c r="AB238" s="60">
        <f>CNI!AF1216</f>
        <v>0</v>
      </c>
      <c r="AC238" s="60">
        <f>CNI!AG1216</f>
        <v>0</v>
      </c>
      <c r="AD238" s="60">
        <f>CNI!AH1216</f>
        <v>0</v>
      </c>
      <c r="AE238" s="60">
        <f>CNI!AI1216</f>
        <v>0</v>
      </c>
      <c r="AF238" s="78">
        <f t="shared" si="25"/>
        <v>0</v>
      </c>
      <c r="AG238" s="219"/>
      <c r="AH238" s="7"/>
      <c r="AI238" s="7"/>
      <c r="AJ238" s="7"/>
      <c r="AK238" s="7"/>
      <c r="AL238" s="7"/>
      <c r="AM238" s="7"/>
      <c r="AN238" s="7"/>
      <c r="AO238" s="7"/>
    </row>
    <row r="239" spans="1:41" ht="17.850000000000001">
      <c r="A239" s="705" t="str">
        <f>CNI!$A$1219</f>
        <v>Stairs and Handrails</v>
      </c>
      <c r="B239" s="706"/>
      <c r="C239" s="814">
        <f>CNI!B1220</f>
        <v>9</v>
      </c>
      <c r="D239" s="814"/>
      <c r="E239" s="332">
        <f>CNI!B1222</f>
        <v>3</v>
      </c>
      <c r="F239" s="506">
        <f>CNI!H1226</f>
        <v>0</v>
      </c>
      <c r="G239" s="507">
        <f>CNI!G1226</f>
        <v>0</v>
      </c>
      <c r="H239" s="503">
        <f>IF(CNI!O1226=0,0,CNI!G1226)</f>
        <v>0</v>
      </c>
      <c r="I239" s="515">
        <f>CNI!I1226</f>
        <v>0</v>
      </c>
      <c r="J239" s="223">
        <f t="shared" si="23"/>
        <v>0</v>
      </c>
      <c r="K239" s="343">
        <f t="shared" si="24"/>
        <v>0</v>
      </c>
      <c r="L239" s="60">
        <f>CNI!P1226</f>
        <v>0</v>
      </c>
      <c r="M239" s="60">
        <f>CNI!Q1226</f>
        <v>0</v>
      </c>
      <c r="N239" s="60">
        <f>CNI!R1226</f>
        <v>0</v>
      </c>
      <c r="O239" s="60">
        <f>CNI!S1226</f>
        <v>0</v>
      </c>
      <c r="P239" s="60">
        <f>CNI!T1226</f>
        <v>0</v>
      </c>
      <c r="Q239" s="60">
        <f>CNI!U1226</f>
        <v>0</v>
      </c>
      <c r="R239" s="60">
        <f>CNI!V1226</f>
        <v>0</v>
      </c>
      <c r="S239" s="60">
        <f>CNI!W1226</f>
        <v>0</v>
      </c>
      <c r="T239" s="60">
        <f>CNI!X1226</f>
        <v>0</v>
      </c>
      <c r="U239" s="60">
        <f>CNI!Y1226</f>
        <v>0</v>
      </c>
      <c r="V239" s="60">
        <f>CNI!Z1226</f>
        <v>0</v>
      </c>
      <c r="W239" s="60">
        <f>CNI!AA1226</f>
        <v>0</v>
      </c>
      <c r="X239" s="60">
        <f>CNI!AB1226</f>
        <v>0</v>
      </c>
      <c r="Y239" s="60">
        <f>CNI!AC1226</f>
        <v>0</v>
      </c>
      <c r="Z239" s="60">
        <f>CNI!AD1226</f>
        <v>0</v>
      </c>
      <c r="AA239" s="60">
        <f>CNI!AE1226</f>
        <v>0</v>
      </c>
      <c r="AB239" s="60">
        <f>CNI!AF1226</f>
        <v>0</v>
      </c>
      <c r="AC239" s="60">
        <f>CNI!AG1226</f>
        <v>0</v>
      </c>
      <c r="AD239" s="60">
        <f>CNI!AH1226</f>
        <v>0</v>
      </c>
      <c r="AE239" s="60">
        <f>CNI!AI1226</f>
        <v>0</v>
      </c>
      <c r="AF239" s="78">
        <f t="shared" si="25"/>
        <v>0</v>
      </c>
      <c r="AG239" s="219"/>
      <c r="AH239" s="7"/>
      <c r="AI239" s="7"/>
      <c r="AJ239" s="7"/>
      <c r="AK239" s="7"/>
      <c r="AL239" s="7"/>
      <c r="AM239" s="7"/>
      <c r="AN239" s="7"/>
      <c r="AO239" s="7"/>
    </row>
    <row r="240" spans="1:41" ht="17.850000000000001">
      <c r="A240" s="705" t="str">
        <f>CNI!$A$1229</f>
        <v>Interior-Other 1 (Specify)</v>
      </c>
      <c r="B240" s="706"/>
      <c r="C240" s="814">
        <f>CNI!B1230</f>
        <v>10</v>
      </c>
      <c r="D240" s="814"/>
      <c r="E240" s="332">
        <f>CNI!B1232</f>
        <v>4</v>
      </c>
      <c r="F240" s="506">
        <f>CNI!H1236</f>
        <v>0</v>
      </c>
      <c r="G240" s="507">
        <f>CNI!G1236</f>
        <v>0</v>
      </c>
      <c r="H240" s="503">
        <f>IF(CNI!O1236=0,0,CNI!G1236)</f>
        <v>0</v>
      </c>
      <c r="I240" s="515">
        <f>CNI!I1236</f>
        <v>0</v>
      </c>
      <c r="J240" s="223">
        <f t="shared" si="23"/>
        <v>0</v>
      </c>
      <c r="K240" s="343">
        <f t="shared" si="24"/>
        <v>0</v>
      </c>
      <c r="L240" s="60">
        <f>CNI!P1236</f>
        <v>0</v>
      </c>
      <c r="M240" s="60">
        <f>CNI!Q1236</f>
        <v>0</v>
      </c>
      <c r="N240" s="60">
        <f>CNI!R1236</f>
        <v>0</v>
      </c>
      <c r="O240" s="60">
        <f>CNI!S1236</f>
        <v>0</v>
      </c>
      <c r="P240" s="60">
        <f>CNI!T1236</f>
        <v>0</v>
      </c>
      <c r="Q240" s="60">
        <f>CNI!U1236</f>
        <v>0</v>
      </c>
      <c r="R240" s="60">
        <f>CNI!V1236</f>
        <v>0</v>
      </c>
      <c r="S240" s="60">
        <f>CNI!W1236</f>
        <v>0</v>
      </c>
      <c r="T240" s="60">
        <f>CNI!X1236</f>
        <v>0</v>
      </c>
      <c r="U240" s="60">
        <f>CNI!Y1236</f>
        <v>0</v>
      </c>
      <c r="V240" s="60">
        <f>CNI!Z1236</f>
        <v>0</v>
      </c>
      <c r="W240" s="60">
        <f>CNI!AA1236</f>
        <v>0</v>
      </c>
      <c r="X240" s="60">
        <f>CNI!AB1236</f>
        <v>0</v>
      </c>
      <c r="Y240" s="60">
        <f>CNI!AC1236</f>
        <v>0</v>
      </c>
      <c r="Z240" s="60">
        <f>CNI!AD1236</f>
        <v>0</v>
      </c>
      <c r="AA240" s="60">
        <f>CNI!AE1236</f>
        <v>0</v>
      </c>
      <c r="AB240" s="60">
        <f>CNI!AF1236</f>
        <v>0</v>
      </c>
      <c r="AC240" s="60">
        <f>CNI!AG1236</f>
        <v>0</v>
      </c>
      <c r="AD240" s="60">
        <f>CNI!AH1236</f>
        <v>0</v>
      </c>
      <c r="AE240" s="60">
        <f>CNI!AI1236</f>
        <v>0</v>
      </c>
      <c r="AF240" s="78">
        <f t="shared" si="25"/>
        <v>0</v>
      </c>
      <c r="AG240" s="219"/>
      <c r="AH240" s="7"/>
      <c r="AI240" s="7"/>
      <c r="AJ240" s="7"/>
      <c r="AK240" s="7"/>
      <c r="AL240" s="7"/>
      <c r="AM240" s="7"/>
      <c r="AN240" s="7"/>
      <c r="AO240" s="7"/>
    </row>
    <row r="241" spans="1:41" ht="17.850000000000001">
      <c r="A241" s="705" t="str">
        <f>CNI!$A$1239</f>
        <v>Interior-Other 2 (Specify)</v>
      </c>
      <c r="B241" s="706"/>
      <c r="C241" s="814">
        <f>CNI!B1240</f>
        <v>11</v>
      </c>
      <c r="D241" s="814"/>
      <c r="E241" s="332">
        <f>CNI!B1242</f>
        <v>5</v>
      </c>
      <c r="F241" s="506">
        <f>CNI!H1246</f>
        <v>0</v>
      </c>
      <c r="G241" s="507">
        <f>CNI!G1246</f>
        <v>0</v>
      </c>
      <c r="H241" s="503">
        <f>IF(CNI!O11556,0,CNI!G1246)</f>
        <v>0</v>
      </c>
      <c r="I241" s="515">
        <f>CNI!I1246</f>
        <v>0</v>
      </c>
      <c r="J241" s="223">
        <f t="shared" si="23"/>
        <v>0</v>
      </c>
      <c r="K241" s="343">
        <f t="shared" si="24"/>
        <v>0</v>
      </c>
      <c r="L241" s="60">
        <f>CNI!P1246</f>
        <v>0</v>
      </c>
      <c r="M241" s="60">
        <f>CNI!Q1246</f>
        <v>0</v>
      </c>
      <c r="N241" s="60">
        <f>CNI!R1246</f>
        <v>0</v>
      </c>
      <c r="O241" s="60">
        <f>CNI!S1246</f>
        <v>0</v>
      </c>
      <c r="P241" s="60">
        <f>CNI!T1246</f>
        <v>0</v>
      </c>
      <c r="Q241" s="60">
        <f>CNI!U1246</f>
        <v>0</v>
      </c>
      <c r="R241" s="60">
        <f>CNI!V1246</f>
        <v>0</v>
      </c>
      <c r="S241" s="60">
        <f>CNI!W1246</f>
        <v>0</v>
      </c>
      <c r="T241" s="60">
        <f>CNI!X1246</f>
        <v>0</v>
      </c>
      <c r="U241" s="60">
        <f>CNI!Y1246</f>
        <v>0</v>
      </c>
      <c r="V241" s="60">
        <f>CNI!Z1246</f>
        <v>0</v>
      </c>
      <c r="W241" s="60">
        <f>CNI!AA1246</f>
        <v>0</v>
      </c>
      <c r="X241" s="60">
        <f>CNI!AB1246</f>
        <v>0</v>
      </c>
      <c r="Y241" s="60">
        <f>CNI!AC1246</f>
        <v>0</v>
      </c>
      <c r="Z241" s="60">
        <f>CNI!AD1246</f>
        <v>0</v>
      </c>
      <c r="AA241" s="60">
        <f>CNI!AE1246</f>
        <v>0</v>
      </c>
      <c r="AB241" s="60">
        <f>CNI!AF1246</f>
        <v>0</v>
      </c>
      <c r="AC241" s="60">
        <f>CNI!AG1246</f>
        <v>0</v>
      </c>
      <c r="AD241" s="60">
        <f>CNI!AH1246</f>
        <v>0</v>
      </c>
      <c r="AE241" s="60">
        <f>CNI!AI1246</f>
        <v>0</v>
      </c>
      <c r="AF241" s="78">
        <f t="shared" si="25"/>
        <v>0</v>
      </c>
      <c r="AG241" s="219"/>
      <c r="AH241" s="7"/>
      <c r="AI241" s="7"/>
      <c r="AJ241" s="7"/>
      <c r="AK241" s="7"/>
      <c r="AL241" s="7"/>
      <c r="AM241" s="7"/>
      <c r="AN241" s="7"/>
      <c r="AO241" s="7"/>
    </row>
    <row r="242" spans="1:41" ht="17.850000000000001">
      <c r="A242" s="705" t="str">
        <f>CNI!$A$1249</f>
        <v>Interior-Other 3 (Specify)</v>
      </c>
      <c r="B242" s="706"/>
      <c r="C242" s="814">
        <f>CNI!B1250</f>
        <v>12</v>
      </c>
      <c r="D242" s="814"/>
      <c r="E242" s="332">
        <f>CNI!B1252</f>
        <v>6</v>
      </c>
      <c r="F242" s="506">
        <f>CNI!H1256</f>
        <v>0</v>
      </c>
      <c r="G242" s="507">
        <f>CNI!G1256</f>
        <v>0</v>
      </c>
      <c r="H242" s="503">
        <f>IF(CNI!O1256=0,0,CNI!G1256)</f>
        <v>0</v>
      </c>
      <c r="I242" s="515">
        <f>CNI!I1256</f>
        <v>0</v>
      </c>
      <c r="J242" s="223">
        <f t="shared" si="23"/>
        <v>0</v>
      </c>
      <c r="K242" s="343">
        <f t="shared" si="24"/>
        <v>0</v>
      </c>
      <c r="L242" s="60">
        <f>CNI!P1256</f>
        <v>0</v>
      </c>
      <c r="M242" s="60">
        <f>CNI!Q1256</f>
        <v>0</v>
      </c>
      <c r="N242" s="60">
        <f>CNI!R1256</f>
        <v>0</v>
      </c>
      <c r="O242" s="60">
        <f>CNI!S1256</f>
        <v>0</v>
      </c>
      <c r="P242" s="60">
        <f>CNI!T1256</f>
        <v>0</v>
      </c>
      <c r="Q242" s="60">
        <f>CNI!U1256</f>
        <v>0</v>
      </c>
      <c r="R242" s="60">
        <f>CNI!V1256</f>
        <v>0</v>
      </c>
      <c r="S242" s="60">
        <f>CNI!W1256</f>
        <v>0</v>
      </c>
      <c r="T242" s="60">
        <f>CNI!X1256</f>
        <v>0</v>
      </c>
      <c r="U242" s="60">
        <f>CNI!Y1256</f>
        <v>0</v>
      </c>
      <c r="V242" s="60">
        <f>CNI!Z1256</f>
        <v>0</v>
      </c>
      <c r="W242" s="60">
        <f>CNI!AA1256</f>
        <v>0</v>
      </c>
      <c r="X242" s="60">
        <f>CNI!AB1256</f>
        <v>0</v>
      </c>
      <c r="Y242" s="60">
        <f>CNI!AC1256</f>
        <v>0</v>
      </c>
      <c r="Z242" s="60">
        <f>CNI!AD1256</f>
        <v>0</v>
      </c>
      <c r="AA242" s="60">
        <f>CNI!AE1256</f>
        <v>0</v>
      </c>
      <c r="AB242" s="60">
        <f>CNI!AF1256</f>
        <v>0</v>
      </c>
      <c r="AC242" s="60">
        <f>CNI!AG1256</f>
        <v>0</v>
      </c>
      <c r="AD242" s="60">
        <f>CNI!AH1256</f>
        <v>0</v>
      </c>
      <c r="AE242" s="60">
        <f>CNI!AI1256</f>
        <v>0</v>
      </c>
      <c r="AF242" s="78">
        <f t="shared" si="25"/>
        <v>0</v>
      </c>
      <c r="AG242" s="219"/>
      <c r="AH242" s="7"/>
      <c r="AI242" s="7"/>
      <c r="AJ242" s="7"/>
      <c r="AK242" s="7"/>
      <c r="AL242" s="7"/>
      <c r="AM242" s="7"/>
      <c r="AN242" s="7"/>
      <c r="AO242" s="7"/>
    </row>
    <row r="243" spans="1:41" ht="17.850000000000001">
      <c r="A243" s="705" t="str">
        <f>CNI!$A$1259</f>
        <v>Interior-Other 4 (Specify)</v>
      </c>
      <c r="B243" s="706"/>
      <c r="C243" s="814">
        <f>CNI!B1260</f>
        <v>13</v>
      </c>
      <c r="D243" s="814"/>
      <c r="E243" s="332">
        <f>CNI!B1262</f>
        <v>7</v>
      </c>
      <c r="F243" s="506">
        <f>CNI!H1266</f>
        <v>0</v>
      </c>
      <c r="G243" s="507">
        <f>CNI!G1266</f>
        <v>0</v>
      </c>
      <c r="H243" s="503">
        <f>IF(CNI!O1266=0,0,CNI!G1266)</f>
        <v>0</v>
      </c>
      <c r="I243" s="515">
        <f>CNI!I1266</f>
        <v>0</v>
      </c>
      <c r="J243" s="223">
        <f t="shared" si="23"/>
        <v>0</v>
      </c>
      <c r="K243" s="343">
        <f t="shared" si="24"/>
        <v>0</v>
      </c>
      <c r="L243" s="60">
        <f>CNI!P1266</f>
        <v>0</v>
      </c>
      <c r="M243" s="60">
        <f>CNI!Q1266</f>
        <v>0</v>
      </c>
      <c r="N243" s="60">
        <f>CNI!R1266</f>
        <v>0</v>
      </c>
      <c r="O243" s="60">
        <f>CNI!S1266</f>
        <v>0</v>
      </c>
      <c r="P243" s="60">
        <f>CNI!T1266</f>
        <v>0</v>
      </c>
      <c r="Q243" s="60">
        <f>CNI!U1266</f>
        <v>0</v>
      </c>
      <c r="R243" s="60">
        <f>CNI!V1266</f>
        <v>0</v>
      </c>
      <c r="S243" s="60">
        <f>CNI!W1266</f>
        <v>0</v>
      </c>
      <c r="T243" s="60">
        <f>CNI!X1266</f>
        <v>0</v>
      </c>
      <c r="U243" s="60">
        <f>CNI!Y1266</f>
        <v>0</v>
      </c>
      <c r="V243" s="60">
        <f>CNI!Z1266</f>
        <v>0</v>
      </c>
      <c r="W243" s="60">
        <f>CNI!AA1266</f>
        <v>0</v>
      </c>
      <c r="X243" s="60">
        <f>CNI!AB1266</f>
        <v>0</v>
      </c>
      <c r="Y243" s="60">
        <f>CNI!AC1266</f>
        <v>0</v>
      </c>
      <c r="Z243" s="60">
        <f>CNI!AD1266</f>
        <v>0</v>
      </c>
      <c r="AA243" s="60">
        <f>CNI!AE1266</f>
        <v>0</v>
      </c>
      <c r="AB243" s="60">
        <f>CNI!AF1266</f>
        <v>0</v>
      </c>
      <c r="AC243" s="60">
        <f>CNI!AG1266</f>
        <v>0</v>
      </c>
      <c r="AD243" s="60">
        <f>CNI!AH1266</f>
        <v>0</v>
      </c>
      <c r="AE243" s="60">
        <f>CNI!AI1266</f>
        <v>0</v>
      </c>
      <c r="AF243" s="78">
        <f t="shared" si="25"/>
        <v>0</v>
      </c>
      <c r="AG243" s="219"/>
      <c r="AH243" s="7"/>
      <c r="AI243" s="7"/>
      <c r="AJ243" s="7"/>
      <c r="AK243" s="7"/>
      <c r="AL243" s="7"/>
      <c r="AM243" s="7"/>
      <c r="AN243" s="7"/>
      <c r="AO243" s="7"/>
    </row>
    <row r="244" spans="1:41" ht="17.850000000000001">
      <c r="A244" s="705" t="str">
        <f>CNI!$A$1269</f>
        <v>Interior-Other 5 (Specify)</v>
      </c>
      <c r="B244" s="706"/>
      <c r="C244" s="814">
        <f>CNI!B1270</f>
        <v>14</v>
      </c>
      <c r="D244" s="814"/>
      <c r="E244" s="332">
        <f>CNI!B1272</f>
        <v>8</v>
      </c>
      <c r="F244" s="506">
        <f>CNI!H1276</f>
        <v>0</v>
      </c>
      <c r="G244" s="507">
        <f>CNI!G1276</f>
        <v>0</v>
      </c>
      <c r="H244" s="503">
        <f>IF(CNI!O1276=0,0,CNI!G1276)</f>
        <v>0</v>
      </c>
      <c r="I244" s="515">
        <f>CNI!I1276</f>
        <v>0</v>
      </c>
      <c r="J244" s="223">
        <f t="shared" si="23"/>
        <v>0</v>
      </c>
      <c r="K244" s="343">
        <f t="shared" si="24"/>
        <v>0</v>
      </c>
      <c r="L244" s="60">
        <f>CNI!P1276</f>
        <v>0</v>
      </c>
      <c r="M244" s="60">
        <f>CNI!Q1276</f>
        <v>0</v>
      </c>
      <c r="N244" s="60">
        <f>CNI!R1276</f>
        <v>0</v>
      </c>
      <c r="O244" s="60">
        <f>CNI!S1276</f>
        <v>0</v>
      </c>
      <c r="P244" s="60">
        <f>CNI!T1276</f>
        <v>0</v>
      </c>
      <c r="Q244" s="60">
        <f>CNI!U1276</f>
        <v>0</v>
      </c>
      <c r="R244" s="60">
        <f>CNI!V1276</f>
        <v>0</v>
      </c>
      <c r="S244" s="60">
        <f>CNI!W1276</f>
        <v>0</v>
      </c>
      <c r="T244" s="60">
        <f>CNI!X1276</f>
        <v>0</v>
      </c>
      <c r="U244" s="60">
        <f>CNI!Y1276</f>
        <v>0</v>
      </c>
      <c r="V244" s="60">
        <f>CNI!Z1276</f>
        <v>0</v>
      </c>
      <c r="W244" s="60">
        <f>CNI!AA1276</f>
        <v>0</v>
      </c>
      <c r="X244" s="60">
        <f>CNI!AB1276</f>
        <v>0</v>
      </c>
      <c r="Y244" s="60">
        <f>CNI!AC1276</f>
        <v>0</v>
      </c>
      <c r="Z244" s="60">
        <f>CNI!AD1276</f>
        <v>0</v>
      </c>
      <c r="AA244" s="60">
        <f>CNI!AE1276</f>
        <v>0</v>
      </c>
      <c r="AB244" s="60">
        <f>CNI!AF1276</f>
        <v>0</v>
      </c>
      <c r="AC244" s="60">
        <f>CNI!AG1276</f>
        <v>0</v>
      </c>
      <c r="AD244" s="60">
        <f>CNI!AH1276</f>
        <v>0</v>
      </c>
      <c r="AE244" s="60">
        <f>CNI!AI1276</f>
        <v>0</v>
      </c>
      <c r="AF244" s="78">
        <f t="shared" si="25"/>
        <v>0</v>
      </c>
      <c r="AG244" s="219"/>
      <c r="AH244" s="7"/>
      <c r="AI244" s="7"/>
      <c r="AJ244" s="7"/>
      <c r="AK244" s="7"/>
      <c r="AL244" s="7"/>
      <c r="AM244" s="7"/>
      <c r="AN244" s="7"/>
      <c r="AO244" s="7"/>
    </row>
    <row r="245" spans="1:41" ht="17.850000000000001">
      <c r="A245" s="705" t="str">
        <f>CNI!$A$1279</f>
        <v>Interior-Other 6 (Specify)</v>
      </c>
      <c r="B245" s="706"/>
      <c r="C245" s="814">
        <f>CNI!B1280</f>
        <v>15</v>
      </c>
      <c r="D245" s="814"/>
      <c r="E245" s="332">
        <f>CNI!B1282</f>
        <v>9</v>
      </c>
      <c r="F245" s="506">
        <f>CNI!H1286</f>
        <v>0</v>
      </c>
      <c r="G245" s="507">
        <f>CNI!G1286</f>
        <v>0</v>
      </c>
      <c r="H245" s="503">
        <f>IF(CNI!O1286=0,0,CNI!G1286)</f>
        <v>0</v>
      </c>
      <c r="I245" s="515">
        <f>CNI!I1286</f>
        <v>0</v>
      </c>
      <c r="J245" s="223">
        <f t="shared" si="23"/>
        <v>0</v>
      </c>
      <c r="K245" s="343">
        <f t="shared" si="24"/>
        <v>0</v>
      </c>
      <c r="L245" s="60">
        <f>CNI!P1286</f>
        <v>0</v>
      </c>
      <c r="M245" s="60">
        <f>CNI!Q1286</f>
        <v>0</v>
      </c>
      <c r="N245" s="60">
        <f>CNI!R1286</f>
        <v>0</v>
      </c>
      <c r="O245" s="60">
        <f>CNI!S1286</f>
        <v>0</v>
      </c>
      <c r="P245" s="60">
        <f>CNI!T1286</f>
        <v>0</v>
      </c>
      <c r="Q245" s="60">
        <f>CNI!U1286</f>
        <v>0</v>
      </c>
      <c r="R245" s="60">
        <f>CNI!V1286</f>
        <v>0</v>
      </c>
      <c r="S245" s="60">
        <f>CNI!W1286</f>
        <v>0</v>
      </c>
      <c r="T245" s="60">
        <f>CNI!X1286</f>
        <v>0</v>
      </c>
      <c r="U245" s="60">
        <f>CNI!Y1286</f>
        <v>0</v>
      </c>
      <c r="V245" s="60">
        <f>CNI!Z1286</f>
        <v>0</v>
      </c>
      <c r="W245" s="60">
        <f>CNI!AA1286</f>
        <v>0</v>
      </c>
      <c r="X245" s="60">
        <f>CNI!AB1286</f>
        <v>0</v>
      </c>
      <c r="Y245" s="60">
        <f>CNI!AC1286</f>
        <v>0</v>
      </c>
      <c r="Z245" s="60">
        <f>CNI!AD1286</f>
        <v>0</v>
      </c>
      <c r="AA245" s="60">
        <f>CNI!AE1286</f>
        <v>0</v>
      </c>
      <c r="AB245" s="60">
        <f>CNI!AF1286</f>
        <v>0</v>
      </c>
      <c r="AC245" s="60">
        <f>CNI!AG1286</f>
        <v>0</v>
      </c>
      <c r="AD245" s="60">
        <f>CNI!AH1286</f>
        <v>0</v>
      </c>
      <c r="AE245" s="60">
        <f>CNI!AI1286</f>
        <v>0</v>
      </c>
      <c r="AF245" s="78">
        <f t="shared" si="25"/>
        <v>0</v>
      </c>
      <c r="AG245" s="219"/>
      <c r="AH245" s="7"/>
      <c r="AI245" s="7"/>
      <c r="AJ245" s="7"/>
      <c r="AK245" s="7"/>
      <c r="AL245" s="7"/>
      <c r="AM245" s="7"/>
      <c r="AN245" s="7"/>
      <c r="AO245" s="7"/>
    </row>
    <row r="246" spans="1:41" ht="17.850000000000001">
      <c r="A246" s="705" t="str">
        <f>CNI!$A$1289</f>
        <v>Interior-Other 7 (Specify)</v>
      </c>
      <c r="B246" s="706"/>
      <c r="C246" s="814">
        <f>CNI!B1290</f>
        <v>16</v>
      </c>
      <c r="D246" s="814"/>
      <c r="E246" s="332">
        <f>CNI!B1292</f>
        <v>10</v>
      </c>
      <c r="F246" s="506">
        <f>CNI!H1296</f>
        <v>0</v>
      </c>
      <c r="G246" s="507">
        <f>CNI!G1296</f>
        <v>0</v>
      </c>
      <c r="H246" s="503">
        <f>IF(CNI!O1296=0,0,CNI!G1296)</f>
        <v>0</v>
      </c>
      <c r="I246" s="515">
        <f>CNI!I1296</f>
        <v>0</v>
      </c>
      <c r="J246" s="223">
        <f t="shared" si="23"/>
        <v>0</v>
      </c>
      <c r="K246" s="343">
        <f t="shared" si="24"/>
        <v>0</v>
      </c>
      <c r="L246" s="60">
        <f>CNI!P1296</f>
        <v>0</v>
      </c>
      <c r="M246" s="60">
        <f>CNI!Q1296</f>
        <v>0</v>
      </c>
      <c r="N246" s="60">
        <f>CNI!R1296</f>
        <v>0</v>
      </c>
      <c r="O246" s="60">
        <f>CNI!S1296</f>
        <v>0</v>
      </c>
      <c r="P246" s="60">
        <f>CNI!T1296</f>
        <v>0</v>
      </c>
      <c r="Q246" s="60">
        <f>CNI!U1296</f>
        <v>0</v>
      </c>
      <c r="R246" s="60">
        <f>CNI!V1296</f>
        <v>0</v>
      </c>
      <c r="S246" s="60">
        <f>CNI!W1296</f>
        <v>0</v>
      </c>
      <c r="T246" s="60">
        <f>CNI!X1296</f>
        <v>0</v>
      </c>
      <c r="U246" s="60">
        <f>CNI!Y1296</f>
        <v>0</v>
      </c>
      <c r="V246" s="60">
        <f>CNI!Z1296</f>
        <v>0</v>
      </c>
      <c r="W246" s="60">
        <f>CNI!AA1296</f>
        <v>0</v>
      </c>
      <c r="X246" s="60">
        <f>CNI!AB1296</f>
        <v>0</v>
      </c>
      <c r="Y246" s="60">
        <f>CNI!AC1296</f>
        <v>0</v>
      </c>
      <c r="Z246" s="60">
        <f>CNI!AD1296</f>
        <v>0</v>
      </c>
      <c r="AA246" s="60">
        <f>CNI!AE1296</f>
        <v>0</v>
      </c>
      <c r="AB246" s="60">
        <f>CNI!AF1296</f>
        <v>0</v>
      </c>
      <c r="AC246" s="60">
        <f>CNI!AG1296</f>
        <v>0</v>
      </c>
      <c r="AD246" s="60">
        <f>CNI!AH1296</f>
        <v>0</v>
      </c>
      <c r="AE246" s="60">
        <f>CNI!AI1296</f>
        <v>0</v>
      </c>
      <c r="AF246" s="78">
        <f t="shared" si="25"/>
        <v>0</v>
      </c>
      <c r="AG246" s="219"/>
      <c r="AH246" s="7"/>
      <c r="AI246" s="7"/>
      <c r="AJ246" s="7"/>
      <c r="AK246" s="7"/>
      <c r="AL246" s="7"/>
      <c r="AM246" s="7"/>
      <c r="AN246" s="7"/>
      <c r="AO246" s="7"/>
    </row>
    <row r="247" spans="1:41" ht="17.850000000000001">
      <c r="A247" s="705" t="str">
        <f>CNI!$A$1299</f>
        <v>Interior-Other 8 (Specify)</v>
      </c>
      <c r="B247" s="706"/>
      <c r="C247" s="814">
        <f>CNI!B1300</f>
        <v>17</v>
      </c>
      <c r="D247" s="814"/>
      <c r="E247" s="332">
        <f>CNI!B1302</f>
        <v>11</v>
      </c>
      <c r="F247" s="506">
        <f>CNI!H1306</f>
        <v>0</v>
      </c>
      <c r="G247" s="507">
        <f>CNI!G1306</f>
        <v>0</v>
      </c>
      <c r="H247" s="503">
        <f>IF(CNI!O1306=0,0,CNI!G1306)</f>
        <v>0</v>
      </c>
      <c r="I247" s="515">
        <f>CNI!I1306</f>
        <v>0</v>
      </c>
      <c r="J247" s="223">
        <f t="shared" si="23"/>
        <v>0</v>
      </c>
      <c r="K247" s="343">
        <f t="shared" si="24"/>
        <v>0</v>
      </c>
      <c r="L247" s="60">
        <f>CNI!P1306</f>
        <v>0</v>
      </c>
      <c r="M247" s="60">
        <f>CNI!Q1306</f>
        <v>0</v>
      </c>
      <c r="N247" s="60">
        <f>CNI!R1306</f>
        <v>0</v>
      </c>
      <c r="O247" s="60">
        <f>CNI!S1306</f>
        <v>0</v>
      </c>
      <c r="P247" s="60">
        <f>CNI!T1306</f>
        <v>0</v>
      </c>
      <c r="Q247" s="60">
        <f>CNI!U1306</f>
        <v>0</v>
      </c>
      <c r="R247" s="60">
        <f>CNI!V1306</f>
        <v>0</v>
      </c>
      <c r="S247" s="60">
        <f>CNI!W1306</f>
        <v>0</v>
      </c>
      <c r="T247" s="60">
        <f>CNI!X1306</f>
        <v>0</v>
      </c>
      <c r="U247" s="60">
        <f>CNI!Y1306</f>
        <v>0</v>
      </c>
      <c r="V247" s="60">
        <f>CNI!Z1306</f>
        <v>0</v>
      </c>
      <c r="W247" s="60">
        <f>CNI!AA1306</f>
        <v>0</v>
      </c>
      <c r="X247" s="60">
        <f>CNI!AB1306</f>
        <v>0</v>
      </c>
      <c r="Y247" s="60">
        <f>CNI!AC1306</f>
        <v>0</v>
      </c>
      <c r="Z247" s="60">
        <f>CNI!AD1306</f>
        <v>0</v>
      </c>
      <c r="AA247" s="60">
        <f>CNI!AE1306</f>
        <v>0</v>
      </c>
      <c r="AB247" s="60">
        <f>CNI!AF1306</f>
        <v>0</v>
      </c>
      <c r="AC247" s="60">
        <f>CNI!AG1306</f>
        <v>0</v>
      </c>
      <c r="AD247" s="60">
        <f>CNI!AH1306</f>
        <v>0</v>
      </c>
      <c r="AE247" s="60">
        <f>CNI!AI1306</f>
        <v>0</v>
      </c>
      <c r="AF247" s="78">
        <f t="shared" si="25"/>
        <v>0</v>
      </c>
      <c r="AG247" s="219"/>
      <c r="AH247" s="7"/>
      <c r="AI247" s="7"/>
      <c r="AJ247" s="7"/>
      <c r="AK247" s="7"/>
      <c r="AL247" s="7"/>
      <c r="AM247" s="7"/>
      <c r="AN247" s="7"/>
      <c r="AO247" s="7"/>
    </row>
    <row r="248" spans="1:41" ht="17.850000000000001">
      <c r="A248" s="705" t="str">
        <f>CNI!$A$1309</f>
        <v>Interior-Other 9 (Specify)</v>
      </c>
      <c r="B248" s="706"/>
      <c r="C248" s="814">
        <f>CNI!B1310</f>
        <v>18</v>
      </c>
      <c r="D248" s="814"/>
      <c r="E248" s="332">
        <f>CNI!B1312</f>
        <v>12</v>
      </c>
      <c r="F248" s="506">
        <f>CNI!H1316</f>
        <v>0</v>
      </c>
      <c r="G248" s="507">
        <f>CNI!G1316</f>
        <v>0</v>
      </c>
      <c r="H248" s="503">
        <f>IF(CNI!O1316=0,0,CNI!G1316)</f>
        <v>0</v>
      </c>
      <c r="I248" s="515">
        <f>CNI!I1316</f>
        <v>0</v>
      </c>
      <c r="J248" s="223">
        <f t="shared" si="23"/>
        <v>0</v>
      </c>
      <c r="K248" s="343">
        <f t="shared" si="24"/>
        <v>0</v>
      </c>
      <c r="L248" s="60">
        <f>CNI!P1316</f>
        <v>0</v>
      </c>
      <c r="M248" s="60">
        <f>CNI!Q1316</f>
        <v>0</v>
      </c>
      <c r="N248" s="60">
        <f>CNI!R1316</f>
        <v>0</v>
      </c>
      <c r="O248" s="60">
        <f>CNI!S1316</f>
        <v>0</v>
      </c>
      <c r="P248" s="60">
        <f>CNI!T1316</f>
        <v>0</v>
      </c>
      <c r="Q248" s="60">
        <f>CNI!U1316</f>
        <v>0</v>
      </c>
      <c r="R248" s="60">
        <f>CNI!V1316</f>
        <v>0</v>
      </c>
      <c r="S248" s="60">
        <f>CNI!W1316</f>
        <v>0</v>
      </c>
      <c r="T248" s="60">
        <f>CNI!X1316</f>
        <v>0</v>
      </c>
      <c r="U248" s="60">
        <f>CNI!Y1316</f>
        <v>0</v>
      </c>
      <c r="V248" s="60">
        <f>CNI!Z1316</f>
        <v>0</v>
      </c>
      <c r="W248" s="60">
        <f>CNI!AA1316</f>
        <v>0</v>
      </c>
      <c r="X248" s="60">
        <f>CNI!AB1316</f>
        <v>0</v>
      </c>
      <c r="Y248" s="60">
        <f>CNI!AC1316</f>
        <v>0</v>
      </c>
      <c r="Z248" s="60">
        <f>CNI!AD1316</f>
        <v>0</v>
      </c>
      <c r="AA248" s="60">
        <f>CNI!AE1316</f>
        <v>0</v>
      </c>
      <c r="AB248" s="60">
        <f>CNI!AF1316</f>
        <v>0</v>
      </c>
      <c r="AC248" s="60">
        <f>CNI!AG1316</f>
        <v>0</v>
      </c>
      <c r="AD248" s="60">
        <f>CNI!AH1316</f>
        <v>0</v>
      </c>
      <c r="AE248" s="60">
        <f>CNI!AI1316</f>
        <v>0</v>
      </c>
      <c r="AF248" s="78">
        <f t="shared" si="25"/>
        <v>0</v>
      </c>
      <c r="AG248" s="219"/>
      <c r="AH248" s="7"/>
      <c r="AI248" s="7"/>
      <c r="AJ248" s="7"/>
      <c r="AK248" s="7"/>
      <c r="AL248" s="7"/>
      <c r="AM248" s="7"/>
      <c r="AN248" s="7"/>
      <c r="AO248" s="7"/>
    </row>
    <row r="249" spans="1:41" ht="17.850000000000001">
      <c r="A249" s="705" t="str">
        <f>CNI!$A$1319</f>
        <v>Interior-Other 10 (Specify)</v>
      </c>
      <c r="B249" s="706"/>
      <c r="C249" s="814">
        <f>CNI!B1320</f>
        <v>19</v>
      </c>
      <c r="D249" s="814"/>
      <c r="E249" s="332">
        <f>CNI!B1322</f>
        <v>13</v>
      </c>
      <c r="F249" s="506">
        <f>CNI!H1326</f>
        <v>0</v>
      </c>
      <c r="G249" s="507">
        <f>CNI!G1326</f>
        <v>0</v>
      </c>
      <c r="H249" s="503">
        <f>IF(CNI!O1326=0,0,CNI!G1326)</f>
        <v>0</v>
      </c>
      <c r="I249" s="515">
        <f>CNI!I1326</f>
        <v>0</v>
      </c>
      <c r="J249" s="223">
        <f t="shared" si="23"/>
        <v>0</v>
      </c>
      <c r="K249" s="343">
        <f t="shared" si="24"/>
        <v>0</v>
      </c>
      <c r="L249" s="60">
        <f>CNI!P1326</f>
        <v>0</v>
      </c>
      <c r="M249" s="60">
        <f>CNI!Q1326</f>
        <v>0</v>
      </c>
      <c r="N249" s="60">
        <f>CNI!R1326</f>
        <v>0</v>
      </c>
      <c r="O249" s="60">
        <f>CNI!S1326</f>
        <v>0</v>
      </c>
      <c r="P249" s="60">
        <f>CNI!T1326</f>
        <v>0</v>
      </c>
      <c r="Q249" s="60">
        <f>CNI!U1326</f>
        <v>0</v>
      </c>
      <c r="R249" s="60">
        <f>CNI!V1326</f>
        <v>0</v>
      </c>
      <c r="S249" s="60">
        <f>CNI!W1326</f>
        <v>0</v>
      </c>
      <c r="T249" s="60">
        <f>CNI!X1326</f>
        <v>0</v>
      </c>
      <c r="U249" s="60">
        <f>CNI!Y1326</f>
        <v>0</v>
      </c>
      <c r="V249" s="60">
        <f>CNI!Z1326</f>
        <v>0</v>
      </c>
      <c r="W249" s="60">
        <f>CNI!AA1326</f>
        <v>0</v>
      </c>
      <c r="X249" s="60">
        <f>CNI!AB1326</f>
        <v>0</v>
      </c>
      <c r="Y249" s="60">
        <f>CNI!AC1326</f>
        <v>0</v>
      </c>
      <c r="Z249" s="60">
        <f>CNI!AD1326</f>
        <v>0</v>
      </c>
      <c r="AA249" s="60">
        <f>CNI!AE1326</f>
        <v>0</v>
      </c>
      <c r="AB249" s="60">
        <f>CNI!AF1326</f>
        <v>0</v>
      </c>
      <c r="AC249" s="60">
        <f>CNI!AG1326</f>
        <v>0</v>
      </c>
      <c r="AD249" s="60">
        <f>CNI!AH1326</f>
        <v>0</v>
      </c>
      <c r="AE249" s="60">
        <f>CNI!AI1326</f>
        <v>0</v>
      </c>
      <c r="AF249" s="78">
        <f t="shared" si="25"/>
        <v>0</v>
      </c>
      <c r="AH249" s="7"/>
      <c r="AI249" s="7"/>
      <c r="AJ249" s="7"/>
      <c r="AK249" s="7"/>
      <c r="AL249" s="7"/>
      <c r="AM249" s="7"/>
      <c r="AN249" s="7"/>
      <c r="AO249" s="7"/>
    </row>
    <row r="250" spans="1:41" ht="18.95" thickBot="1">
      <c r="A250" s="720" t="s">
        <v>791</v>
      </c>
      <c r="B250" s="721"/>
      <c r="C250" s="525"/>
      <c r="D250" s="525"/>
      <c r="E250" s="87"/>
      <c r="F250" s="516"/>
      <c r="G250" s="517"/>
      <c r="H250" s="518"/>
      <c r="I250" s="519"/>
      <c r="J250" s="224">
        <f>SUM(J216:J249)</f>
        <v>268400</v>
      </c>
      <c r="K250" s="344">
        <f t="shared" si="24"/>
        <v>1396800</v>
      </c>
      <c r="L250" s="145">
        <f t="shared" ref="L250:AE250" si="26">SUM(L216:L249)</f>
        <v>120000</v>
      </c>
      <c r="M250" s="142">
        <f t="shared" si="26"/>
        <v>60000</v>
      </c>
      <c r="N250" s="142">
        <f t="shared" si="26"/>
        <v>5800</v>
      </c>
      <c r="O250" s="142">
        <f t="shared" si="26"/>
        <v>46000</v>
      </c>
      <c r="P250" s="142">
        <f t="shared" si="26"/>
        <v>18700</v>
      </c>
      <c r="Q250" s="142">
        <f t="shared" si="26"/>
        <v>90000</v>
      </c>
      <c r="R250" s="142">
        <f t="shared" si="26"/>
        <v>34100</v>
      </c>
      <c r="S250" s="142">
        <f t="shared" si="26"/>
        <v>124500</v>
      </c>
      <c r="T250" s="142">
        <f t="shared" si="26"/>
        <v>6800</v>
      </c>
      <c r="U250" s="142">
        <f t="shared" si="26"/>
        <v>72000</v>
      </c>
      <c r="V250" s="142">
        <f t="shared" si="26"/>
        <v>120000</v>
      </c>
      <c r="W250" s="142">
        <f t="shared" si="26"/>
        <v>90000</v>
      </c>
      <c r="X250" s="142">
        <f t="shared" si="26"/>
        <v>5800</v>
      </c>
      <c r="Y250" s="142">
        <f t="shared" si="26"/>
        <v>13400</v>
      </c>
      <c r="Z250" s="142">
        <f t="shared" si="26"/>
        <v>421000</v>
      </c>
      <c r="AA250" s="142">
        <f t="shared" si="26"/>
        <v>0</v>
      </c>
      <c r="AB250" s="142">
        <f t="shared" si="26"/>
        <v>18700</v>
      </c>
      <c r="AC250" s="142">
        <f t="shared" si="26"/>
        <v>0</v>
      </c>
      <c r="AD250" s="142">
        <f t="shared" si="26"/>
        <v>90000</v>
      </c>
      <c r="AE250" s="143">
        <f t="shared" si="26"/>
        <v>60000</v>
      </c>
      <c r="AF250" s="78">
        <f t="shared" si="25"/>
        <v>0</v>
      </c>
      <c r="AG250" s="219"/>
      <c r="AH250" s="7"/>
      <c r="AI250" s="7"/>
      <c r="AJ250" s="7"/>
      <c r="AK250" s="7"/>
      <c r="AL250" s="7"/>
      <c r="AM250" s="7"/>
      <c r="AN250" s="7"/>
      <c r="AO250" s="7"/>
    </row>
    <row r="251" spans="1:41" ht="18.399999999999999">
      <c r="A251" s="327"/>
      <c r="C251" s="509"/>
      <c r="D251" s="509"/>
      <c r="E251" s="325"/>
      <c r="F251" s="520"/>
      <c r="G251" s="521"/>
      <c r="H251" s="522"/>
      <c r="I251" s="523"/>
      <c r="J251" s="26"/>
      <c r="K251" s="326"/>
      <c r="L251" s="44"/>
      <c r="M251" s="44"/>
      <c r="N251" s="44"/>
      <c r="O251" s="44"/>
      <c r="P251" s="44"/>
      <c r="Q251" s="44"/>
      <c r="R251" s="44"/>
      <c r="S251" s="44"/>
      <c r="T251" s="44"/>
      <c r="U251" s="44"/>
      <c r="V251" s="44"/>
      <c r="W251" s="44"/>
      <c r="X251" s="44"/>
      <c r="Y251" s="44"/>
      <c r="Z251" s="44"/>
      <c r="AA251" s="44"/>
      <c r="AB251" s="44"/>
      <c r="AC251" s="44"/>
      <c r="AD251" s="44"/>
      <c r="AE251" s="44"/>
      <c r="AF251" s="78"/>
      <c r="AG251" s="219"/>
      <c r="AH251" s="7"/>
      <c r="AI251" s="7"/>
      <c r="AJ251" s="7"/>
      <c r="AK251" s="7"/>
      <c r="AL251" s="7"/>
      <c r="AM251" s="7"/>
      <c r="AN251" s="7"/>
      <c r="AO251" s="7"/>
    </row>
    <row r="252" spans="1:41" ht="17.850000000000001">
      <c r="A252" s="810"/>
      <c r="B252" s="810"/>
      <c r="C252" s="810"/>
      <c r="D252" s="810"/>
      <c r="E252" s="810"/>
      <c r="F252" s="810"/>
      <c r="G252" s="810"/>
      <c r="H252" s="810"/>
      <c r="I252" s="810"/>
      <c r="J252" s="810"/>
      <c r="K252" s="810"/>
      <c r="L252" s="44"/>
      <c r="M252" s="44"/>
      <c r="N252" s="44"/>
      <c r="O252" s="44"/>
      <c r="P252" s="44"/>
      <c r="Q252" s="44"/>
      <c r="R252" s="44"/>
      <c r="S252" s="44"/>
      <c r="T252" s="44"/>
      <c r="U252" s="44"/>
      <c r="V252" s="44"/>
      <c r="W252" s="44"/>
      <c r="X252" s="44"/>
      <c r="Y252" s="44"/>
      <c r="Z252" s="44"/>
      <c r="AA252" s="44"/>
      <c r="AB252" s="44"/>
      <c r="AC252" s="44"/>
      <c r="AD252" s="44"/>
      <c r="AE252" s="44"/>
      <c r="AF252" s="78"/>
      <c r="AG252" s="219"/>
      <c r="AH252" s="7"/>
      <c r="AI252" s="7"/>
      <c r="AJ252" s="7"/>
      <c r="AK252" s="7"/>
      <c r="AL252" s="7"/>
      <c r="AM252" s="7"/>
      <c r="AN252" s="7"/>
      <c r="AO252" s="7"/>
    </row>
    <row r="253" spans="1:41" ht="18.95" thickBot="1">
      <c r="A253" s="327"/>
      <c r="C253" s="509"/>
      <c r="D253" s="509"/>
      <c r="E253" s="325"/>
      <c r="F253" s="520"/>
      <c r="G253" s="521"/>
      <c r="H253" s="522"/>
      <c r="I253" s="523"/>
      <c r="J253" s="26"/>
      <c r="K253" s="326"/>
      <c r="L253" s="44"/>
      <c r="M253" s="44"/>
      <c r="N253" s="44"/>
      <c r="O253" s="44"/>
      <c r="P253" s="44"/>
      <c r="Q253" s="44"/>
      <c r="R253" s="44"/>
      <c r="S253" s="44"/>
      <c r="T253" s="44"/>
      <c r="U253" s="44"/>
      <c r="V253" s="44"/>
      <c r="W253" s="44"/>
      <c r="X253" s="44"/>
      <c r="Y253" s="44"/>
      <c r="Z253" s="44"/>
      <c r="AA253" s="44"/>
      <c r="AB253" s="44"/>
      <c r="AC253" s="44"/>
      <c r="AD253" s="44"/>
      <c r="AE253" s="44"/>
      <c r="AF253" s="78"/>
      <c r="AG253" s="219"/>
      <c r="AH253" s="7"/>
      <c r="AI253" s="7"/>
      <c r="AJ253" s="7"/>
      <c r="AK253" s="7"/>
      <c r="AL253" s="7"/>
      <c r="AM253" s="7"/>
      <c r="AN253" s="7"/>
      <c r="AO253" s="7"/>
    </row>
    <row r="254" spans="1:41" ht="66.599999999999994">
      <c r="A254" s="709" t="s">
        <v>769</v>
      </c>
      <c r="B254" s="710"/>
      <c r="C254" s="710" t="s">
        <v>770</v>
      </c>
      <c r="D254" s="710"/>
      <c r="E254" s="488" t="s">
        <v>771</v>
      </c>
      <c r="F254" s="488" t="s">
        <v>772</v>
      </c>
      <c r="G254" s="488" t="s">
        <v>773</v>
      </c>
      <c r="H254" s="488" t="s">
        <v>774</v>
      </c>
      <c r="I254" s="488" t="s">
        <v>775</v>
      </c>
      <c r="J254" s="488" t="s">
        <v>776</v>
      </c>
      <c r="K254" s="313" t="s">
        <v>777</v>
      </c>
      <c r="L254" s="72">
        <f>+$G$7+1</f>
        <v>2011</v>
      </c>
      <c r="M254" s="72">
        <f t="shared" ref="M254:AE254" si="27">1+L254</f>
        <v>2012</v>
      </c>
      <c r="N254" s="72">
        <f t="shared" si="27"/>
        <v>2013</v>
      </c>
      <c r="O254" s="72">
        <f t="shared" si="27"/>
        <v>2014</v>
      </c>
      <c r="P254" s="72">
        <f t="shared" si="27"/>
        <v>2015</v>
      </c>
      <c r="Q254" s="72">
        <f t="shared" si="27"/>
        <v>2016</v>
      </c>
      <c r="R254" s="72">
        <f t="shared" si="27"/>
        <v>2017</v>
      </c>
      <c r="S254" s="72">
        <f t="shared" si="27"/>
        <v>2018</v>
      </c>
      <c r="T254" s="72">
        <f t="shared" si="27"/>
        <v>2019</v>
      </c>
      <c r="U254" s="72">
        <f t="shared" si="27"/>
        <v>2020</v>
      </c>
      <c r="V254" s="72">
        <f t="shared" si="27"/>
        <v>2021</v>
      </c>
      <c r="W254" s="72">
        <f t="shared" si="27"/>
        <v>2022</v>
      </c>
      <c r="X254" s="72">
        <f t="shared" si="27"/>
        <v>2023</v>
      </c>
      <c r="Y254" s="72">
        <f t="shared" si="27"/>
        <v>2024</v>
      </c>
      <c r="Z254" s="72">
        <f t="shared" si="27"/>
        <v>2025</v>
      </c>
      <c r="AA254" s="72">
        <f t="shared" si="27"/>
        <v>2026</v>
      </c>
      <c r="AB254" s="72">
        <f t="shared" si="27"/>
        <v>2027</v>
      </c>
      <c r="AC254" s="72">
        <f t="shared" si="27"/>
        <v>2028</v>
      </c>
      <c r="AD254" s="72">
        <f t="shared" si="27"/>
        <v>2029</v>
      </c>
      <c r="AE254" s="73">
        <f t="shared" si="27"/>
        <v>2030</v>
      </c>
      <c r="AF254" s="78"/>
      <c r="AG254" s="219"/>
      <c r="AH254" s="7"/>
      <c r="AI254" s="7"/>
      <c r="AJ254" s="7"/>
      <c r="AK254" s="7"/>
      <c r="AL254" s="7"/>
      <c r="AM254" s="7"/>
      <c r="AN254" s="7"/>
      <c r="AO254" s="7"/>
    </row>
    <row r="255" spans="1:41" ht="18.95" thickBot="1">
      <c r="A255" s="707" t="s">
        <v>792</v>
      </c>
      <c r="B255" s="708"/>
      <c r="C255" s="711" t="s">
        <v>767</v>
      </c>
      <c r="D255" s="711"/>
      <c r="E255" s="486" t="s">
        <v>767</v>
      </c>
      <c r="F255" s="504"/>
      <c r="G255" s="329"/>
      <c r="H255" s="51"/>
      <c r="I255" s="330" t="s">
        <v>779</v>
      </c>
      <c r="J255" s="330" t="s">
        <v>779</v>
      </c>
      <c r="K255" s="331" t="s">
        <v>779</v>
      </c>
      <c r="L255" s="81"/>
      <c r="M255" s="81"/>
      <c r="N255" s="81"/>
      <c r="O255" s="55" t="s">
        <v>780</v>
      </c>
      <c r="P255" s="81">
        <f>SUM(L282:P282)</f>
        <v>135180</v>
      </c>
      <c r="Q255" s="81"/>
      <c r="R255" s="81"/>
      <c r="S255" s="81"/>
      <c r="T255" s="55" t="s">
        <v>781</v>
      </c>
      <c r="U255" s="81">
        <f>SUM(Q282:U282)</f>
        <v>135180</v>
      </c>
      <c r="V255" s="81"/>
      <c r="W255" s="81"/>
      <c r="X255" s="81"/>
      <c r="Y255" s="55" t="s">
        <v>782</v>
      </c>
      <c r="Z255" s="81">
        <f>SUM(V282:Z282)</f>
        <v>121080</v>
      </c>
      <c r="AA255" s="82"/>
      <c r="AB255" s="82"/>
      <c r="AC255" s="82"/>
      <c r="AD255" s="55" t="s">
        <v>783</v>
      </c>
      <c r="AE255" s="81">
        <f>SUM(AA282:AE282)</f>
        <v>135180</v>
      </c>
      <c r="AF255" s="23"/>
      <c r="AG255" s="219"/>
      <c r="AH255" s="7"/>
      <c r="AI255" s="7"/>
      <c r="AJ255" s="7"/>
      <c r="AK255" s="7"/>
      <c r="AL255" s="7"/>
      <c r="AM255" s="7"/>
      <c r="AN255" s="7"/>
      <c r="AO255" s="7"/>
    </row>
    <row r="256" spans="1:41" ht="18.399999999999999" thickBot="1">
      <c r="A256" s="705" t="str">
        <f>CNI!$A$1339</f>
        <v>Water Distribution</v>
      </c>
      <c r="B256" s="706"/>
      <c r="C256" s="814">
        <f>CNI!B1340</f>
        <v>20</v>
      </c>
      <c r="D256" s="814"/>
      <c r="E256" s="332">
        <f>CNI!B1342</f>
        <v>14</v>
      </c>
      <c r="F256" s="506" t="str">
        <f>CNI!H1346</f>
        <v>per linear ft.</v>
      </c>
      <c r="G256" s="507">
        <f>CNI!G1346</f>
        <v>4500</v>
      </c>
      <c r="H256" s="503">
        <f>IF(CNI!O1346=0,0,CNI!G1346)</f>
        <v>0</v>
      </c>
      <c r="I256" s="508">
        <f>CNI!I1346</f>
        <v>1</v>
      </c>
      <c r="J256" s="147">
        <f t="shared" ref="J256:J281" si="28">ROUNDUP(+H256*I256,-2)</f>
        <v>0</v>
      </c>
      <c r="K256" s="320">
        <f>SUM(L256:AE256)</f>
        <v>4500</v>
      </c>
      <c r="L256" s="58">
        <f>CNI!P1346</f>
        <v>0</v>
      </c>
      <c r="M256" s="58">
        <f>CNI!Q1346</f>
        <v>0</v>
      </c>
      <c r="N256" s="58">
        <f>CNI!R1346</f>
        <v>0</v>
      </c>
      <c r="O256" s="58">
        <f>CNI!S1346</f>
        <v>0</v>
      </c>
      <c r="P256" s="58">
        <f>CNI!T1346</f>
        <v>0</v>
      </c>
      <c r="Q256" s="58">
        <f>CNI!U1346</f>
        <v>0</v>
      </c>
      <c r="R256" s="58">
        <f>CNI!V1346</f>
        <v>0</v>
      </c>
      <c r="S256" s="58">
        <f>CNI!W1346</f>
        <v>0</v>
      </c>
      <c r="T256" s="58">
        <f>CNI!X1346</f>
        <v>0</v>
      </c>
      <c r="U256" s="58">
        <f>CNI!Y1346</f>
        <v>0</v>
      </c>
      <c r="V256" s="58">
        <f>CNI!Z1346</f>
        <v>0</v>
      </c>
      <c r="W256" s="58">
        <f>CNI!AA1346</f>
        <v>0</v>
      </c>
      <c r="X256" s="58">
        <f>CNI!AB1346</f>
        <v>0</v>
      </c>
      <c r="Y256" s="58">
        <f>CNI!AC1346</f>
        <v>4500</v>
      </c>
      <c r="Z256" s="58">
        <f>CNI!AD1346</f>
        <v>0</v>
      </c>
      <c r="AA256" s="58">
        <f>CNI!AE1346</f>
        <v>0</v>
      </c>
      <c r="AB256" s="58">
        <f>CNI!AF1346</f>
        <v>0</v>
      </c>
      <c r="AC256" s="58">
        <f>CNI!AG1346</f>
        <v>0</v>
      </c>
      <c r="AD256" s="58">
        <f>CNI!AH1346</f>
        <v>0</v>
      </c>
      <c r="AE256" s="58">
        <f>CNI!AI1346</f>
        <v>0</v>
      </c>
      <c r="AF256" s="78">
        <f>SUM(L256:AE256)-K256</f>
        <v>0</v>
      </c>
      <c r="AG256" s="219"/>
      <c r="AH256" s="7"/>
      <c r="AI256" s="7"/>
      <c r="AJ256" s="7"/>
      <c r="AK256" s="7"/>
      <c r="AL256" s="7"/>
      <c r="AM256" s="7"/>
      <c r="AN256" s="7"/>
      <c r="AO256" s="7"/>
    </row>
    <row r="257" spans="1:41" ht="18.399999999999999" thickBot="1">
      <c r="A257" s="705" t="str">
        <f>CNI!$A$1349</f>
        <v>Heating Equipment/System</v>
      </c>
      <c r="B257" s="706"/>
      <c r="C257" s="814">
        <f>CNI!B1350</f>
        <v>5</v>
      </c>
      <c r="D257" s="814"/>
      <c r="E257" s="332">
        <f>CNI!B1352</f>
        <v>0</v>
      </c>
      <c r="F257" s="506" t="str">
        <f>CNI!H1356</f>
        <v>per linear ft.</v>
      </c>
      <c r="G257" s="507">
        <f>CNI!G1356</f>
        <v>20</v>
      </c>
      <c r="H257" s="503">
        <f>IF(CNI!O1356=0,0,CNI!G1356)</f>
        <v>20</v>
      </c>
      <c r="I257" s="508">
        <f>CNI!I1356</f>
        <v>5600</v>
      </c>
      <c r="J257" s="147">
        <f t="shared" si="28"/>
        <v>112000</v>
      </c>
      <c r="K257" s="320">
        <f t="shared" ref="K257:K281" si="29">SUM(L257:AE257)</f>
        <v>448000</v>
      </c>
      <c r="L257" s="58">
        <f>CNI!P1356</f>
        <v>0</v>
      </c>
      <c r="M257" s="58">
        <f>CNI!Q1356</f>
        <v>0</v>
      </c>
      <c r="N257" s="58">
        <f>CNI!R1356</f>
        <v>0</v>
      </c>
      <c r="O257" s="58">
        <f>CNI!S1356</f>
        <v>0</v>
      </c>
      <c r="P257" s="58">
        <f>CNI!T1356</f>
        <v>112000</v>
      </c>
      <c r="Q257" s="58">
        <f>CNI!U1356</f>
        <v>0</v>
      </c>
      <c r="R257" s="58">
        <f>CNI!V1356</f>
        <v>0</v>
      </c>
      <c r="S257" s="58">
        <f>CNI!W1356</f>
        <v>0</v>
      </c>
      <c r="T257" s="58">
        <f>CNI!X1356</f>
        <v>0</v>
      </c>
      <c r="U257" s="58">
        <f>CNI!Y1356</f>
        <v>112000</v>
      </c>
      <c r="V257" s="58">
        <f>CNI!Z1356</f>
        <v>0</v>
      </c>
      <c r="W257" s="58">
        <f>CNI!AA1356</f>
        <v>0</v>
      </c>
      <c r="X257" s="58">
        <f>CNI!AB1356</f>
        <v>0</v>
      </c>
      <c r="Y257" s="58">
        <f>CNI!AC1356</f>
        <v>0</v>
      </c>
      <c r="Z257" s="58">
        <f>CNI!AD1356</f>
        <v>112000</v>
      </c>
      <c r="AA257" s="58">
        <f>CNI!AE1356</f>
        <v>0</v>
      </c>
      <c r="AB257" s="58">
        <f>CNI!AF1356</f>
        <v>0</v>
      </c>
      <c r="AC257" s="58">
        <f>CNI!AG1356</f>
        <v>0</v>
      </c>
      <c r="AD257" s="58">
        <f>CNI!AH1356</f>
        <v>0</v>
      </c>
      <c r="AE257" s="58">
        <f>CNI!AI1356</f>
        <v>112000</v>
      </c>
      <c r="AF257" s="78">
        <f t="shared" ref="AF257:AF282" si="30">SUM(L257:AE257)-K257</f>
        <v>0</v>
      </c>
      <c r="AG257" s="7"/>
      <c r="AH257" s="7"/>
      <c r="AI257" s="7"/>
      <c r="AJ257" s="7"/>
      <c r="AK257" s="7"/>
      <c r="AL257" s="7"/>
      <c r="AM257" s="7"/>
      <c r="AN257" s="7"/>
      <c r="AO257" s="7"/>
    </row>
    <row r="258" spans="1:41" ht="18.399999999999999" thickBot="1">
      <c r="A258" s="705" t="str">
        <f>CNI!$A$1359</f>
        <v>Electric Distribution</v>
      </c>
      <c r="B258" s="706"/>
      <c r="C258" s="814">
        <f>CNI!B1360</f>
        <v>6</v>
      </c>
      <c r="D258" s="814"/>
      <c r="E258" s="332">
        <f>CNI!B1362</f>
        <v>1</v>
      </c>
      <c r="F258" s="506" t="str">
        <f>CNI!H1366</f>
        <v>LUMP SUM</v>
      </c>
      <c r="G258" s="507">
        <f>CNI!G1366</f>
        <v>1</v>
      </c>
      <c r="H258" s="503">
        <f>IF(CNI!O1366=0,0,CNI!G1366)</f>
        <v>0</v>
      </c>
      <c r="I258" s="508">
        <f>CNI!I1366</f>
        <v>4580</v>
      </c>
      <c r="J258" s="147">
        <f t="shared" si="28"/>
        <v>0</v>
      </c>
      <c r="K258" s="320">
        <f t="shared" si="29"/>
        <v>18320</v>
      </c>
      <c r="L258" s="58">
        <f>CNI!P1366</f>
        <v>4580</v>
      </c>
      <c r="M258" s="58">
        <f>CNI!Q1366</f>
        <v>0</v>
      </c>
      <c r="N258" s="58">
        <f>CNI!R1366</f>
        <v>0</v>
      </c>
      <c r="O258" s="58">
        <f>CNI!S1366</f>
        <v>0</v>
      </c>
      <c r="P258" s="58">
        <f>CNI!T1366</f>
        <v>0</v>
      </c>
      <c r="Q258" s="58">
        <f>CNI!U1366</f>
        <v>0</v>
      </c>
      <c r="R258" s="58">
        <f>CNI!V1366</f>
        <v>4580</v>
      </c>
      <c r="S258" s="58">
        <f>CNI!W1366</f>
        <v>0</v>
      </c>
      <c r="T258" s="58">
        <f>CNI!X1366</f>
        <v>0</v>
      </c>
      <c r="U258" s="58">
        <f>CNI!Y1366</f>
        <v>0</v>
      </c>
      <c r="V258" s="58">
        <f>CNI!Z1366</f>
        <v>0</v>
      </c>
      <c r="W258" s="58">
        <f>CNI!AA1366</f>
        <v>0</v>
      </c>
      <c r="X258" s="58">
        <f>CNI!AB1366</f>
        <v>4580</v>
      </c>
      <c r="Y258" s="58">
        <f>CNI!AC1366</f>
        <v>0</v>
      </c>
      <c r="Z258" s="58">
        <f>CNI!AD1366</f>
        <v>0</v>
      </c>
      <c r="AA258" s="58">
        <f>CNI!AE1366</f>
        <v>0</v>
      </c>
      <c r="AB258" s="58">
        <f>CNI!AF1366</f>
        <v>0</v>
      </c>
      <c r="AC258" s="58">
        <f>CNI!AG1366</f>
        <v>0</v>
      </c>
      <c r="AD258" s="58">
        <f>CNI!AH1366</f>
        <v>4580</v>
      </c>
      <c r="AE258" s="58">
        <f>CNI!AI1366</f>
        <v>0</v>
      </c>
      <c r="AF258" s="78">
        <f t="shared" si="30"/>
        <v>0</v>
      </c>
      <c r="AG258" s="219"/>
      <c r="AH258" s="219"/>
      <c r="AI258" s="219"/>
      <c r="AJ258" s="219"/>
      <c r="AK258" s="219"/>
      <c r="AL258" s="7"/>
      <c r="AM258" s="7"/>
      <c r="AN258" s="7"/>
      <c r="AO258" s="7"/>
    </row>
    <row r="259" spans="1:41" ht="18.399999999999999" thickBot="1">
      <c r="A259" s="705" t="str">
        <f>CNI!$A$1369</f>
        <v>Water Heaters</v>
      </c>
      <c r="B259" s="706"/>
      <c r="C259" s="814">
        <f>CNI!B1370</f>
        <v>7</v>
      </c>
      <c r="D259" s="814"/>
      <c r="E259" s="332">
        <f>CNI!B1372</f>
        <v>2</v>
      </c>
      <c r="F259" s="506" t="str">
        <f>CNI!H1376</f>
        <v>LUMP SUM</v>
      </c>
      <c r="G259" s="507">
        <f>CNI!G1376</f>
        <v>1</v>
      </c>
      <c r="H259" s="503">
        <f>IF(CNI!O1376=0,0,CNI!G1376)</f>
        <v>0</v>
      </c>
      <c r="I259" s="508">
        <f>CNI!I1376</f>
        <v>18600</v>
      </c>
      <c r="J259" s="147">
        <f t="shared" si="28"/>
        <v>0</v>
      </c>
      <c r="K259" s="320">
        <f t="shared" si="29"/>
        <v>55800</v>
      </c>
      <c r="L259" s="58">
        <f>CNI!P1376</f>
        <v>0</v>
      </c>
      <c r="M259" s="58">
        <f>CNI!Q1376</f>
        <v>18600</v>
      </c>
      <c r="N259" s="58">
        <f>CNI!R1376</f>
        <v>0</v>
      </c>
      <c r="O259" s="58">
        <f>CNI!S1376</f>
        <v>0</v>
      </c>
      <c r="P259" s="58">
        <f>CNI!T1376</f>
        <v>0</v>
      </c>
      <c r="Q259" s="58">
        <f>CNI!U1376</f>
        <v>0</v>
      </c>
      <c r="R259" s="58">
        <f>CNI!V1376</f>
        <v>0</v>
      </c>
      <c r="S259" s="58">
        <f>CNI!W1376</f>
        <v>0</v>
      </c>
      <c r="T259" s="58">
        <f>CNI!X1376</f>
        <v>18600</v>
      </c>
      <c r="U259" s="58">
        <f>CNI!Y1376</f>
        <v>0</v>
      </c>
      <c r="V259" s="58">
        <f>CNI!Z1376</f>
        <v>0</v>
      </c>
      <c r="W259" s="58">
        <f>CNI!AA1376</f>
        <v>0</v>
      </c>
      <c r="X259" s="58">
        <f>CNI!AB1376</f>
        <v>0</v>
      </c>
      <c r="Y259" s="58">
        <f>CNI!AC1376</f>
        <v>0</v>
      </c>
      <c r="Z259" s="58">
        <f>CNI!AD1376</f>
        <v>0</v>
      </c>
      <c r="AA259" s="58">
        <f>CNI!AE1376</f>
        <v>18600</v>
      </c>
      <c r="AB259" s="58">
        <f>CNI!AF1376</f>
        <v>0</v>
      </c>
      <c r="AC259" s="58">
        <f>CNI!AG1376</f>
        <v>0</v>
      </c>
      <c r="AD259" s="58">
        <f>CNI!AH1376</f>
        <v>0</v>
      </c>
      <c r="AE259" s="58">
        <f>CNI!AI1376</f>
        <v>0</v>
      </c>
      <c r="AF259" s="78">
        <f t="shared" si="30"/>
        <v>0</v>
      </c>
      <c r="AG259" s="219"/>
      <c r="AH259" s="219"/>
      <c r="AI259" s="219"/>
      <c r="AJ259" s="219"/>
      <c r="AK259" s="219"/>
      <c r="AL259" s="7"/>
      <c r="AM259" s="7"/>
      <c r="AN259" s="7"/>
      <c r="AO259" s="7"/>
    </row>
    <row r="260" spans="1:41" ht="18.399999999999999" thickBot="1">
      <c r="A260" s="705" t="str">
        <f>CNI!$A$1379</f>
        <v>Domestic Water - Boilers</v>
      </c>
      <c r="B260" s="706"/>
      <c r="C260" s="814">
        <f>CNI!B1380</f>
        <v>8</v>
      </c>
      <c r="D260" s="814"/>
      <c r="E260" s="332">
        <f>CNI!B1382</f>
        <v>3</v>
      </c>
      <c r="F260" s="506">
        <f>CNI!H1386</f>
        <v>0</v>
      </c>
      <c r="G260" s="507">
        <f>CNI!G1386</f>
        <v>0</v>
      </c>
      <c r="H260" s="503">
        <f>IF(CNI!O1386=0,0,CNI!G1386)</f>
        <v>0</v>
      </c>
      <c r="I260" s="508">
        <f>CNI!I1386</f>
        <v>0</v>
      </c>
      <c r="J260" s="147">
        <f t="shared" si="28"/>
        <v>0</v>
      </c>
      <c r="K260" s="320">
        <f t="shared" si="29"/>
        <v>0</v>
      </c>
      <c r="L260" s="58">
        <f>CNI!P1386</f>
        <v>0</v>
      </c>
      <c r="M260" s="58">
        <f>CNI!Q1386</f>
        <v>0</v>
      </c>
      <c r="N260" s="58">
        <f>CNI!R1386</f>
        <v>0</v>
      </c>
      <c r="O260" s="58">
        <f>CNI!S1386</f>
        <v>0</v>
      </c>
      <c r="P260" s="58">
        <f>CNI!T1386</f>
        <v>0</v>
      </c>
      <c r="Q260" s="58">
        <f>CNI!U1386</f>
        <v>0</v>
      </c>
      <c r="R260" s="58">
        <f>CNI!V1386</f>
        <v>0</v>
      </c>
      <c r="S260" s="58">
        <f>CNI!W1386</f>
        <v>0</v>
      </c>
      <c r="T260" s="58">
        <f>CNI!X1386</f>
        <v>0</v>
      </c>
      <c r="U260" s="58">
        <f>CNI!Y1386</f>
        <v>0</v>
      </c>
      <c r="V260" s="58">
        <f>CNI!Z1386</f>
        <v>0</v>
      </c>
      <c r="W260" s="58">
        <f>CNI!AA1386</f>
        <v>0</v>
      </c>
      <c r="X260" s="58">
        <f>CNI!AB1386</f>
        <v>0</v>
      </c>
      <c r="Y260" s="58">
        <f>CNI!AC1386</f>
        <v>0</v>
      </c>
      <c r="Z260" s="58">
        <f>CNI!AD1386</f>
        <v>0</v>
      </c>
      <c r="AA260" s="58">
        <f>CNI!AE1386</f>
        <v>0</v>
      </c>
      <c r="AB260" s="58">
        <f>CNI!AF1386</f>
        <v>0</v>
      </c>
      <c r="AC260" s="58">
        <f>CNI!AG1386</f>
        <v>0</v>
      </c>
      <c r="AD260" s="58">
        <f>CNI!AH1386</f>
        <v>0</v>
      </c>
      <c r="AE260" s="58">
        <f>CNI!AI1386</f>
        <v>0</v>
      </c>
      <c r="AF260" s="78">
        <f t="shared" si="30"/>
        <v>0</v>
      </c>
      <c r="AG260" s="219"/>
      <c r="AH260" s="219"/>
      <c r="AI260" s="219"/>
      <c r="AJ260" s="219"/>
      <c r="AK260" s="219"/>
      <c r="AL260" s="7"/>
      <c r="AM260" s="7"/>
      <c r="AN260" s="7"/>
      <c r="AO260" s="7"/>
    </row>
    <row r="261" spans="1:41" ht="18.399999999999999" thickBot="1">
      <c r="A261" s="705" t="str">
        <f>CNI!$A$1389</f>
        <v>Domestic Water-Pumps</v>
      </c>
      <c r="B261" s="706"/>
      <c r="C261" s="814">
        <f>CNI!B1390</f>
        <v>9</v>
      </c>
      <c r="D261" s="814"/>
      <c r="E261" s="332">
        <f>CNI!B1392</f>
        <v>4</v>
      </c>
      <c r="F261" s="506">
        <f>CNI!H1396</f>
        <v>0</v>
      </c>
      <c r="G261" s="507">
        <f>CNI!G1396</f>
        <v>0</v>
      </c>
      <c r="H261" s="503">
        <f>IF(CNI!O1396=0,0,CNI!G1396)</f>
        <v>0</v>
      </c>
      <c r="I261" s="508">
        <f>CNI!I1396</f>
        <v>0</v>
      </c>
      <c r="J261" s="147">
        <f t="shared" si="28"/>
        <v>0</v>
      </c>
      <c r="K261" s="320">
        <f t="shared" si="29"/>
        <v>0</v>
      </c>
      <c r="L261" s="58">
        <f>CNI!P1396</f>
        <v>0</v>
      </c>
      <c r="M261" s="58">
        <f>CNI!Q1396</f>
        <v>0</v>
      </c>
      <c r="N261" s="58">
        <f>CNI!R1396</f>
        <v>0</v>
      </c>
      <c r="O261" s="58">
        <f>CNI!S1396</f>
        <v>0</v>
      </c>
      <c r="P261" s="58">
        <f>CNI!T1396</f>
        <v>0</v>
      </c>
      <c r="Q261" s="58">
        <f>CNI!U1396</f>
        <v>0</v>
      </c>
      <c r="R261" s="58">
        <f>CNI!V1396</f>
        <v>0</v>
      </c>
      <c r="S261" s="58">
        <f>CNI!W1396</f>
        <v>0</v>
      </c>
      <c r="T261" s="58">
        <f>CNI!X1396</f>
        <v>0</v>
      </c>
      <c r="U261" s="58">
        <f>CNI!Y1396</f>
        <v>0</v>
      </c>
      <c r="V261" s="58">
        <f>CNI!Z1396</f>
        <v>0</v>
      </c>
      <c r="W261" s="58">
        <f>CNI!AA1396</f>
        <v>0</v>
      </c>
      <c r="X261" s="58">
        <f>CNI!AB1396</f>
        <v>0</v>
      </c>
      <c r="Y261" s="58">
        <f>CNI!AC1396</f>
        <v>0</v>
      </c>
      <c r="Z261" s="58">
        <f>CNI!AD1396</f>
        <v>0</v>
      </c>
      <c r="AA261" s="58">
        <f>CNI!AE1396</f>
        <v>0</v>
      </c>
      <c r="AB261" s="58">
        <f>CNI!AF1396</f>
        <v>0</v>
      </c>
      <c r="AC261" s="58">
        <f>CNI!AG1396</f>
        <v>0</v>
      </c>
      <c r="AD261" s="58">
        <f>CNI!AH1396</f>
        <v>0</v>
      </c>
      <c r="AE261" s="58">
        <f>CNI!AI1396</f>
        <v>0</v>
      </c>
      <c r="AF261" s="78">
        <f t="shared" si="30"/>
        <v>0</v>
      </c>
      <c r="AG261" s="219"/>
      <c r="AH261" s="219"/>
      <c r="AI261" s="219"/>
      <c r="AJ261" s="219"/>
      <c r="AK261" s="219"/>
      <c r="AL261" s="7"/>
      <c r="AM261" s="7"/>
      <c r="AN261" s="7"/>
      <c r="AO261" s="7"/>
    </row>
    <row r="262" spans="1:41" ht="18.399999999999999" thickBot="1">
      <c r="A262" s="705" t="str">
        <f>CNI!$A$1399</f>
        <v>Unit Sub-Panels</v>
      </c>
      <c r="B262" s="706"/>
      <c r="C262" s="814">
        <f>CNI!B1400</f>
        <v>10</v>
      </c>
      <c r="D262" s="814"/>
      <c r="E262" s="332">
        <f>CNI!B1402</f>
        <v>5</v>
      </c>
      <c r="F262" s="506">
        <f>CNI!H1406</f>
        <v>0</v>
      </c>
      <c r="G262" s="507">
        <f>CNI!G1406</f>
        <v>0</v>
      </c>
      <c r="H262" s="503">
        <f>IF(CNI!O1406=0,0,CNI!G1406)</f>
        <v>0</v>
      </c>
      <c r="I262" s="508">
        <f>CNI!I1406</f>
        <v>0</v>
      </c>
      <c r="J262" s="147">
        <f t="shared" si="28"/>
        <v>0</v>
      </c>
      <c r="K262" s="320">
        <f t="shared" si="29"/>
        <v>0</v>
      </c>
      <c r="L262" s="58">
        <f>CNI!P1406</f>
        <v>0</v>
      </c>
      <c r="M262" s="58">
        <f>CNI!Q1406</f>
        <v>0</v>
      </c>
      <c r="N262" s="58">
        <f>CNI!R1406</f>
        <v>0</v>
      </c>
      <c r="O262" s="58">
        <f>CNI!S1406</f>
        <v>0</v>
      </c>
      <c r="P262" s="58">
        <f>CNI!T1406</f>
        <v>0</v>
      </c>
      <c r="Q262" s="58">
        <f>CNI!U1406</f>
        <v>0</v>
      </c>
      <c r="R262" s="58">
        <f>CNI!V1406</f>
        <v>0</v>
      </c>
      <c r="S262" s="58">
        <f>CNI!W1406</f>
        <v>0</v>
      </c>
      <c r="T262" s="58">
        <f>CNI!X1406</f>
        <v>0</v>
      </c>
      <c r="U262" s="58">
        <f>CNI!Y1406</f>
        <v>0</v>
      </c>
      <c r="V262" s="58">
        <f>CNI!Z1406</f>
        <v>0</v>
      </c>
      <c r="W262" s="58">
        <f>CNI!AA1406</f>
        <v>0</v>
      </c>
      <c r="X262" s="58">
        <f>CNI!AB1406</f>
        <v>0</v>
      </c>
      <c r="Y262" s="58">
        <f>CNI!AC1406</f>
        <v>0</v>
      </c>
      <c r="Z262" s="58">
        <f>CNI!AD1406</f>
        <v>0</v>
      </c>
      <c r="AA262" s="58">
        <f>CNI!AE1406</f>
        <v>0</v>
      </c>
      <c r="AB262" s="58">
        <f>CNI!AF1406</f>
        <v>0</v>
      </c>
      <c r="AC262" s="58">
        <f>CNI!AG1406</f>
        <v>0</v>
      </c>
      <c r="AD262" s="58">
        <f>CNI!AH1406</f>
        <v>0</v>
      </c>
      <c r="AE262" s="58">
        <f>CNI!AI1406</f>
        <v>0</v>
      </c>
      <c r="AF262" s="78">
        <f t="shared" si="30"/>
        <v>0</v>
      </c>
      <c r="AG262" s="219"/>
      <c r="AH262" s="219"/>
      <c r="AI262" s="219"/>
      <c r="AJ262" s="219"/>
      <c r="AK262" s="219"/>
      <c r="AL262" s="7"/>
      <c r="AM262" s="7"/>
      <c r="AN262" s="7"/>
      <c r="AO262" s="7"/>
    </row>
    <row r="263" spans="1:41" ht="18.399999999999999" thickBot="1">
      <c r="A263" s="705" t="str">
        <f>CNI!$A$1409</f>
        <v>Trash Compactor</v>
      </c>
      <c r="B263" s="706"/>
      <c r="C263" s="814">
        <f>CNI!B1410</f>
        <v>11</v>
      </c>
      <c r="D263" s="814"/>
      <c r="E263" s="332">
        <f>CNI!B1412</f>
        <v>6</v>
      </c>
      <c r="F263" s="506">
        <f>CNI!H1416</f>
        <v>0</v>
      </c>
      <c r="G263" s="507">
        <f>CNI!G1416</f>
        <v>0</v>
      </c>
      <c r="H263" s="503">
        <f>IF(CNI!O1416=0,0,CNI!G1416)</f>
        <v>0</v>
      </c>
      <c r="I263" s="508">
        <f>CNI!I1416</f>
        <v>0</v>
      </c>
      <c r="J263" s="147">
        <f t="shared" si="28"/>
        <v>0</v>
      </c>
      <c r="K263" s="320">
        <f t="shared" si="29"/>
        <v>0</v>
      </c>
      <c r="L263" s="58">
        <f>CNI!P1416</f>
        <v>0</v>
      </c>
      <c r="M263" s="58">
        <f>CNI!Q1416</f>
        <v>0</v>
      </c>
      <c r="N263" s="58">
        <f>CNI!R1416</f>
        <v>0</v>
      </c>
      <c r="O263" s="58">
        <f>CNI!S1416</f>
        <v>0</v>
      </c>
      <c r="P263" s="58">
        <f>CNI!T1416</f>
        <v>0</v>
      </c>
      <c r="Q263" s="58">
        <f>CNI!U1416</f>
        <v>0</v>
      </c>
      <c r="R263" s="58">
        <f>CNI!V1416</f>
        <v>0</v>
      </c>
      <c r="S263" s="58">
        <f>CNI!W1416</f>
        <v>0</v>
      </c>
      <c r="T263" s="58">
        <f>CNI!X1416</f>
        <v>0</v>
      </c>
      <c r="U263" s="58">
        <f>CNI!Y1416</f>
        <v>0</v>
      </c>
      <c r="V263" s="58">
        <f>CNI!Z1416</f>
        <v>0</v>
      </c>
      <c r="W263" s="58">
        <f>CNI!AA1416</f>
        <v>0</v>
      </c>
      <c r="X263" s="58">
        <f>CNI!AB1416</f>
        <v>0</v>
      </c>
      <c r="Y263" s="58">
        <f>CNI!AC1416</f>
        <v>0</v>
      </c>
      <c r="Z263" s="58">
        <f>CNI!AD1416</f>
        <v>0</v>
      </c>
      <c r="AA263" s="58">
        <f>CNI!AE1416</f>
        <v>0</v>
      </c>
      <c r="AB263" s="58">
        <f>CNI!AF1416</f>
        <v>0</v>
      </c>
      <c r="AC263" s="58">
        <f>CNI!AG1416</f>
        <v>0</v>
      </c>
      <c r="AD263" s="58">
        <f>CNI!AH1416</f>
        <v>0</v>
      </c>
      <c r="AE263" s="58">
        <f>CNI!AI1416</f>
        <v>0</v>
      </c>
      <c r="AF263" s="78">
        <f t="shared" si="30"/>
        <v>0</v>
      </c>
      <c r="AG263" s="219"/>
      <c r="AH263" s="219"/>
      <c r="AI263" s="219"/>
      <c r="AJ263" s="219"/>
      <c r="AK263" s="219"/>
      <c r="AL263" s="7"/>
      <c r="AM263" s="7"/>
      <c r="AN263" s="7"/>
      <c r="AO263" s="7"/>
    </row>
    <row r="264" spans="1:41" ht="18.399999999999999" thickBot="1">
      <c r="A264" s="705" t="str">
        <f>CNI!$A$1419</f>
        <v>Cooling Equipment/Systems</v>
      </c>
      <c r="B264" s="706"/>
      <c r="C264" s="814">
        <f>CNI!B1420</f>
        <v>12</v>
      </c>
      <c r="D264" s="814"/>
      <c r="E264" s="332">
        <f>CNI!B1422</f>
        <v>7</v>
      </c>
      <c r="F264" s="506">
        <f>CNI!H1426</f>
        <v>0</v>
      </c>
      <c r="G264" s="507">
        <f>CNI!G1426</f>
        <v>0</v>
      </c>
      <c r="H264" s="503">
        <f>IF(CNI!O1426=0,0,CNI!G1426)</f>
        <v>0</v>
      </c>
      <c r="I264" s="508">
        <f>CNI!I1426</f>
        <v>0</v>
      </c>
      <c r="J264" s="147">
        <f t="shared" si="28"/>
        <v>0</v>
      </c>
      <c r="K264" s="320">
        <f t="shared" si="29"/>
        <v>0</v>
      </c>
      <c r="L264" s="58">
        <f>CNI!P1426</f>
        <v>0</v>
      </c>
      <c r="M264" s="58">
        <f>CNI!Q1426</f>
        <v>0</v>
      </c>
      <c r="N264" s="58">
        <f>CNI!R1426</f>
        <v>0</v>
      </c>
      <c r="O264" s="58">
        <f>CNI!S1426</f>
        <v>0</v>
      </c>
      <c r="P264" s="58">
        <f>CNI!T1426</f>
        <v>0</v>
      </c>
      <c r="Q264" s="58">
        <f>CNI!U1426</f>
        <v>0</v>
      </c>
      <c r="R264" s="58">
        <f>CNI!V1426</f>
        <v>0</v>
      </c>
      <c r="S264" s="58">
        <f>CNI!W1426</f>
        <v>0</v>
      </c>
      <c r="T264" s="58">
        <f>CNI!X1426</f>
        <v>0</v>
      </c>
      <c r="U264" s="58">
        <f>CNI!Y1426</f>
        <v>0</v>
      </c>
      <c r="V264" s="58">
        <f>CNI!Z1426</f>
        <v>0</v>
      </c>
      <c r="W264" s="58">
        <f>CNI!AA1426</f>
        <v>0</v>
      </c>
      <c r="X264" s="58">
        <f>CNI!AB1426</f>
        <v>0</v>
      </c>
      <c r="Y264" s="58">
        <f>CNI!AC1426</f>
        <v>0</v>
      </c>
      <c r="Z264" s="58">
        <f>CNI!AD1426</f>
        <v>0</v>
      </c>
      <c r="AA264" s="58">
        <f>CNI!AE1426</f>
        <v>0</v>
      </c>
      <c r="AB264" s="58">
        <f>CNI!AF1426</f>
        <v>0</v>
      </c>
      <c r="AC264" s="58">
        <f>CNI!AG1426</f>
        <v>0</v>
      </c>
      <c r="AD264" s="58">
        <f>CNI!AH1426</f>
        <v>0</v>
      </c>
      <c r="AE264" s="58">
        <f>CNI!AI1426</f>
        <v>0</v>
      </c>
      <c r="AF264" s="78">
        <f t="shared" si="30"/>
        <v>0</v>
      </c>
      <c r="AG264" s="219"/>
      <c r="AH264" s="219"/>
      <c r="AI264" s="219"/>
      <c r="AJ264" s="219"/>
      <c r="AK264" s="219"/>
      <c r="AL264" s="7"/>
      <c r="AM264" s="7"/>
      <c r="AN264" s="7"/>
      <c r="AO264" s="7"/>
    </row>
    <row r="265" spans="1:41" ht="18.399999999999999" thickBot="1">
      <c r="A265" s="705" t="str">
        <f>CNI!$A$1429</f>
        <v>Smoke/Fire Detection</v>
      </c>
      <c r="B265" s="706"/>
      <c r="C265" s="814">
        <f>CNI!B1430</f>
        <v>13</v>
      </c>
      <c r="D265" s="814"/>
      <c r="E265" s="332">
        <f>CNI!B1432</f>
        <v>8</v>
      </c>
      <c r="F265" s="506">
        <f>CNI!H1436</f>
        <v>0</v>
      </c>
      <c r="G265" s="507">
        <f>CNI!G1436</f>
        <v>0</v>
      </c>
      <c r="H265" s="503">
        <f>IF(CNI!O1436=0,0,CNI!G1436)</f>
        <v>0</v>
      </c>
      <c r="I265" s="508">
        <f>CNI!I1436</f>
        <v>0</v>
      </c>
      <c r="J265" s="147">
        <f t="shared" si="28"/>
        <v>0</v>
      </c>
      <c r="K265" s="320">
        <f t="shared" si="29"/>
        <v>0</v>
      </c>
      <c r="L265" s="58">
        <f>CNI!P1436</f>
        <v>0</v>
      </c>
      <c r="M265" s="58">
        <f>CNI!Q1436</f>
        <v>0</v>
      </c>
      <c r="N265" s="58">
        <f>CNI!R1436</f>
        <v>0</v>
      </c>
      <c r="O265" s="58">
        <f>CNI!S1436</f>
        <v>0</v>
      </c>
      <c r="P265" s="58">
        <f>CNI!T1436</f>
        <v>0</v>
      </c>
      <c r="Q265" s="58">
        <f>CNI!U1436</f>
        <v>0</v>
      </c>
      <c r="R265" s="58">
        <f>CNI!V1436</f>
        <v>0</v>
      </c>
      <c r="S265" s="58">
        <f>CNI!W1436</f>
        <v>0</v>
      </c>
      <c r="T265" s="58">
        <f>CNI!X1436</f>
        <v>0</v>
      </c>
      <c r="U265" s="58">
        <f>CNI!Y1436</f>
        <v>0</v>
      </c>
      <c r="V265" s="58">
        <f>CNI!Z1436</f>
        <v>0</v>
      </c>
      <c r="W265" s="58">
        <f>CNI!AA1436</f>
        <v>0</v>
      </c>
      <c r="X265" s="58">
        <f>CNI!AB1436</f>
        <v>0</v>
      </c>
      <c r="Y265" s="58">
        <f>CNI!AC1436</f>
        <v>0</v>
      </c>
      <c r="Z265" s="58">
        <f>CNI!AD1436</f>
        <v>0</v>
      </c>
      <c r="AA265" s="58">
        <f>CNI!AE1436</f>
        <v>0</v>
      </c>
      <c r="AB265" s="58">
        <f>CNI!AF1436</f>
        <v>0</v>
      </c>
      <c r="AC265" s="58">
        <f>CNI!AG1436</f>
        <v>0</v>
      </c>
      <c r="AD265" s="58">
        <f>CNI!AH1436</f>
        <v>0</v>
      </c>
      <c r="AE265" s="58">
        <f>CNI!AI1436</f>
        <v>0</v>
      </c>
      <c r="AF265" s="78">
        <f t="shared" si="30"/>
        <v>0</v>
      </c>
      <c r="AG265" s="219"/>
      <c r="AH265" s="219"/>
      <c r="AI265" s="219"/>
      <c r="AJ265" s="219"/>
      <c r="AK265" s="219"/>
      <c r="AL265" s="7"/>
      <c r="AM265" s="7"/>
      <c r="AN265" s="7"/>
      <c r="AO265" s="7"/>
    </row>
    <row r="266" spans="1:41" ht="18.399999999999999" thickBot="1">
      <c r="A266" s="705" t="str">
        <f>CNI!$A$1439</f>
        <v>Unit Reconfiguration</v>
      </c>
      <c r="B266" s="706"/>
      <c r="C266" s="814">
        <f>CNI!B1440</f>
        <v>14</v>
      </c>
      <c r="D266" s="814"/>
      <c r="E266" s="332">
        <f>CNI!B1442</f>
        <v>9</v>
      </c>
      <c r="F266" s="506">
        <f>CNI!H1446</f>
        <v>0</v>
      </c>
      <c r="G266" s="507">
        <f>CNI!G1446</f>
        <v>0</v>
      </c>
      <c r="H266" s="503">
        <f>IF(CNI!O1446=0,0,CNI!G1446)</f>
        <v>0</v>
      </c>
      <c r="I266" s="508">
        <f>CNI!I1446</f>
        <v>0</v>
      </c>
      <c r="J266" s="147">
        <f t="shared" si="28"/>
        <v>0</v>
      </c>
      <c r="K266" s="320">
        <f t="shared" si="29"/>
        <v>0</v>
      </c>
      <c r="L266" s="58">
        <f>CNI!P1446</f>
        <v>0</v>
      </c>
      <c r="M266" s="58">
        <f>CNI!Q1446</f>
        <v>0</v>
      </c>
      <c r="N266" s="58">
        <f>CNI!R1446</f>
        <v>0</v>
      </c>
      <c r="O266" s="58">
        <f>CNI!S1446</f>
        <v>0</v>
      </c>
      <c r="P266" s="58">
        <f>CNI!T1446</f>
        <v>0</v>
      </c>
      <c r="Q266" s="58">
        <f>CNI!U1446</f>
        <v>0</v>
      </c>
      <c r="R266" s="58">
        <f>CNI!V1446</f>
        <v>0</v>
      </c>
      <c r="S266" s="58">
        <f>CNI!W1446</f>
        <v>0</v>
      </c>
      <c r="T266" s="58">
        <f>CNI!X1446</f>
        <v>0</v>
      </c>
      <c r="U266" s="58">
        <f>CNI!Y1446</f>
        <v>0</v>
      </c>
      <c r="V266" s="58">
        <f>CNI!Z1446</f>
        <v>0</v>
      </c>
      <c r="W266" s="58">
        <f>CNI!AA1446</f>
        <v>0</v>
      </c>
      <c r="X266" s="58">
        <f>CNI!AB1446</f>
        <v>0</v>
      </c>
      <c r="Y266" s="58">
        <f>CNI!AC1446</f>
        <v>0</v>
      </c>
      <c r="Z266" s="58">
        <f>CNI!AD1446</f>
        <v>0</v>
      </c>
      <c r="AA266" s="58">
        <f>CNI!AE1446</f>
        <v>0</v>
      </c>
      <c r="AB266" s="58">
        <f>CNI!AF1446</f>
        <v>0</v>
      </c>
      <c r="AC266" s="58">
        <f>CNI!AG1446</f>
        <v>0</v>
      </c>
      <c r="AD266" s="58">
        <f>CNI!AH1446</f>
        <v>0</v>
      </c>
      <c r="AE266" s="58">
        <f>CNI!AI1446</f>
        <v>0</v>
      </c>
      <c r="AF266" s="78">
        <f t="shared" si="30"/>
        <v>0</v>
      </c>
      <c r="AG266" s="219"/>
      <c r="AH266" s="219"/>
      <c r="AI266" s="219"/>
      <c r="AJ266" s="219"/>
      <c r="AK266" s="219"/>
      <c r="AL266" s="7"/>
      <c r="AM266" s="7"/>
      <c r="AN266" s="7"/>
      <c r="AO266" s="7"/>
    </row>
    <row r="267" spans="1:41" ht="18.399999999999999" thickBot="1">
      <c r="A267" s="705" t="str">
        <f>CNI!$A$1449</f>
        <v>Security/Fire Alarm</v>
      </c>
      <c r="B267" s="706"/>
      <c r="C267" s="814">
        <f>CNI!B1450</f>
        <v>15</v>
      </c>
      <c r="D267" s="814"/>
      <c r="E267" s="332">
        <f>CNI!B1452</f>
        <v>10</v>
      </c>
      <c r="F267" s="506">
        <f>CNI!H1456</f>
        <v>0</v>
      </c>
      <c r="G267" s="507">
        <f>CNI!G1456</f>
        <v>0</v>
      </c>
      <c r="H267" s="503">
        <f>IF(CNI!O1456=0,0,CNI!G1456)</f>
        <v>0</v>
      </c>
      <c r="I267" s="508">
        <f>CNI!I1456</f>
        <v>0</v>
      </c>
      <c r="J267" s="147">
        <f t="shared" si="28"/>
        <v>0</v>
      </c>
      <c r="K267" s="320">
        <f t="shared" si="29"/>
        <v>0</v>
      </c>
      <c r="L267" s="58">
        <f>CNI!P1456</f>
        <v>0</v>
      </c>
      <c r="M267" s="58">
        <f>CNI!Q1456</f>
        <v>0</v>
      </c>
      <c r="N267" s="58">
        <f>CNI!R1456</f>
        <v>0</v>
      </c>
      <c r="O267" s="58">
        <f>CNI!S1456</f>
        <v>0</v>
      </c>
      <c r="P267" s="58">
        <f>CNI!T1456</f>
        <v>0</v>
      </c>
      <c r="Q267" s="58">
        <f>CNI!U1456</f>
        <v>0</v>
      </c>
      <c r="R267" s="58">
        <f>CNI!V1456</f>
        <v>0</v>
      </c>
      <c r="S267" s="58">
        <f>CNI!W1456</f>
        <v>0</v>
      </c>
      <c r="T267" s="58">
        <f>CNI!X1456</f>
        <v>0</v>
      </c>
      <c r="U267" s="58">
        <f>CNI!Y1456</f>
        <v>0</v>
      </c>
      <c r="V267" s="58">
        <f>CNI!Z1456</f>
        <v>0</v>
      </c>
      <c r="W267" s="58">
        <f>CNI!AA1456</f>
        <v>0</v>
      </c>
      <c r="X267" s="58">
        <f>CNI!AB1456</f>
        <v>0</v>
      </c>
      <c r="Y267" s="58">
        <f>CNI!AC1456</f>
        <v>0</v>
      </c>
      <c r="Z267" s="58">
        <f>CNI!AD1456</f>
        <v>0</v>
      </c>
      <c r="AA267" s="58">
        <f>CNI!AE1456</f>
        <v>0</v>
      </c>
      <c r="AB267" s="58">
        <f>CNI!AF1456</f>
        <v>0</v>
      </c>
      <c r="AC267" s="58">
        <f>CNI!AG1456</f>
        <v>0</v>
      </c>
      <c r="AD267" s="58">
        <f>CNI!AH1456</f>
        <v>0</v>
      </c>
      <c r="AE267" s="58">
        <f>CNI!AI1456</f>
        <v>0</v>
      </c>
      <c r="AF267" s="78">
        <f t="shared" si="30"/>
        <v>0</v>
      </c>
      <c r="AG267" s="219"/>
      <c r="AH267" s="219"/>
      <c r="AI267" s="219"/>
      <c r="AJ267" s="219"/>
      <c r="AK267" s="219"/>
      <c r="AL267" s="7"/>
      <c r="AM267" s="7"/>
      <c r="AN267" s="7"/>
      <c r="AO267" s="7"/>
    </row>
    <row r="268" spans="1:41" ht="18.399999999999999" thickBot="1">
      <c r="A268" s="705" t="str">
        <f>CNI!$A$1459</f>
        <v>Fire Supression System</v>
      </c>
      <c r="B268" s="706"/>
      <c r="C268" s="814">
        <f>CNI!B1460</f>
        <v>16</v>
      </c>
      <c r="D268" s="814"/>
      <c r="E268" s="332">
        <f>CNI!B1462</f>
        <v>11</v>
      </c>
      <c r="F268" s="506">
        <f>CNI!H1466</f>
        <v>0</v>
      </c>
      <c r="G268" s="507">
        <f>CNI!G1466</f>
        <v>0</v>
      </c>
      <c r="H268" s="503">
        <f>IF(CNI!O1466=0,0,CNI!G1466)</f>
        <v>0</v>
      </c>
      <c r="I268" s="508">
        <f>CNI!I1466</f>
        <v>0</v>
      </c>
      <c r="J268" s="147">
        <f t="shared" si="28"/>
        <v>0</v>
      </c>
      <c r="K268" s="320">
        <f t="shared" si="29"/>
        <v>0</v>
      </c>
      <c r="L268" s="58">
        <f>CNI!P1466</f>
        <v>0</v>
      </c>
      <c r="M268" s="58">
        <f>CNI!Q1466</f>
        <v>0</v>
      </c>
      <c r="N268" s="58">
        <f>CNI!R1466</f>
        <v>0</v>
      </c>
      <c r="O268" s="58">
        <f>CNI!S1466</f>
        <v>0</v>
      </c>
      <c r="P268" s="58">
        <f>CNI!T1466</f>
        <v>0</v>
      </c>
      <c r="Q268" s="58">
        <f>CNI!U1466</f>
        <v>0</v>
      </c>
      <c r="R268" s="58">
        <f>CNI!V1466</f>
        <v>0</v>
      </c>
      <c r="S268" s="58">
        <f>CNI!W1466</f>
        <v>0</v>
      </c>
      <c r="T268" s="58">
        <f>CNI!X1466</f>
        <v>0</v>
      </c>
      <c r="U268" s="58">
        <f>CNI!Y1466</f>
        <v>0</v>
      </c>
      <c r="V268" s="58">
        <f>CNI!Z1466</f>
        <v>0</v>
      </c>
      <c r="W268" s="58">
        <f>CNI!AA1466</f>
        <v>0</v>
      </c>
      <c r="X268" s="58">
        <f>CNI!AB1466</f>
        <v>0</v>
      </c>
      <c r="Y268" s="58">
        <f>CNI!AC1466</f>
        <v>0</v>
      </c>
      <c r="Z268" s="58">
        <f>CNI!AD1466</f>
        <v>0</v>
      </c>
      <c r="AA268" s="58">
        <f>CNI!AE1466</f>
        <v>0</v>
      </c>
      <c r="AB268" s="58">
        <f>CNI!AF1466</f>
        <v>0</v>
      </c>
      <c r="AC268" s="58">
        <f>CNI!AG1466</f>
        <v>0</v>
      </c>
      <c r="AD268" s="58">
        <f>CNI!AH1466</f>
        <v>0</v>
      </c>
      <c r="AE268" s="58">
        <f>CNI!AI1466</f>
        <v>0</v>
      </c>
      <c r="AF268" s="78">
        <f t="shared" si="30"/>
        <v>0</v>
      </c>
      <c r="AG268" s="219"/>
      <c r="AH268" s="219"/>
      <c r="AI268" s="219"/>
      <c r="AJ268" s="219"/>
      <c r="AK268" s="219"/>
      <c r="AL268" s="7"/>
      <c r="AM268" s="7"/>
      <c r="AN268" s="7"/>
      <c r="AO268" s="7"/>
    </row>
    <row r="269" spans="1:41" ht="18.399999999999999" thickBot="1">
      <c r="A269" s="705" t="str">
        <f>CNI!$A$1469</f>
        <v>Generator</v>
      </c>
      <c r="B269" s="706"/>
      <c r="C269" s="814">
        <f>CNI!B1470</f>
        <v>17</v>
      </c>
      <c r="D269" s="814"/>
      <c r="E269" s="332">
        <f>CNI!B1472</f>
        <v>12</v>
      </c>
      <c r="F269" s="506">
        <f>CNI!H1476</f>
        <v>0</v>
      </c>
      <c r="G269" s="507">
        <f>CNI!G1476</f>
        <v>0</v>
      </c>
      <c r="H269" s="503">
        <f>IF(CNI!O1476=0,0,CNI!G1476)</f>
        <v>0</v>
      </c>
      <c r="I269" s="508">
        <f>CNI!I1476</f>
        <v>0</v>
      </c>
      <c r="J269" s="147">
        <f t="shared" si="28"/>
        <v>0</v>
      </c>
      <c r="K269" s="320">
        <f t="shared" si="29"/>
        <v>0</v>
      </c>
      <c r="L269" s="58">
        <f>CNI!P1476</f>
        <v>0</v>
      </c>
      <c r="M269" s="58">
        <f>CNI!Q1476</f>
        <v>0</v>
      </c>
      <c r="N269" s="58">
        <f>CNI!R1476</f>
        <v>0</v>
      </c>
      <c r="O269" s="58">
        <f>CNI!S1476</f>
        <v>0</v>
      </c>
      <c r="P269" s="58">
        <f>CNI!T1476</f>
        <v>0</v>
      </c>
      <c r="Q269" s="58">
        <f>CNI!U1476</f>
        <v>0</v>
      </c>
      <c r="R269" s="58">
        <f>CNI!V1476</f>
        <v>0</v>
      </c>
      <c r="S269" s="58">
        <f>CNI!W1476</f>
        <v>0</v>
      </c>
      <c r="T269" s="58">
        <f>CNI!X1476</f>
        <v>0</v>
      </c>
      <c r="U269" s="58">
        <f>CNI!Y1476</f>
        <v>0</v>
      </c>
      <c r="V269" s="58">
        <f>CNI!Z1476</f>
        <v>0</v>
      </c>
      <c r="W269" s="58">
        <f>CNI!AA1476</f>
        <v>0</v>
      </c>
      <c r="X269" s="58">
        <f>CNI!AB1476</f>
        <v>0</v>
      </c>
      <c r="Y269" s="58">
        <f>CNI!AC1476</f>
        <v>0</v>
      </c>
      <c r="Z269" s="58">
        <f>CNI!AD1476</f>
        <v>0</v>
      </c>
      <c r="AA269" s="58">
        <f>CNI!AE1476</f>
        <v>0</v>
      </c>
      <c r="AB269" s="58">
        <f>CNI!AF1476</f>
        <v>0</v>
      </c>
      <c r="AC269" s="58">
        <f>CNI!AG1476</f>
        <v>0</v>
      </c>
      <c r="AD269" s="58">
        <f>CNI!AH1476</f>
        <v>0</v>
      </c>
      <c r="AE269" s="58">
        <f>CNI!AI1476</f>
        <v>0</v>
      </c>
      <c r="AF269" s="78">
        <f t="shared" si="30"/>
        <v>0</v>
      </c>
      <c r="AG269" s="219"/>
      <c r="AH269" s="219"/>
      <c r="AI269" s="219"/>
      <c r="AJ269" s="219"/>
      <c r="AK269" s="219"/>
      <c r="AL269" s="7"/>
      <c r="AM269" s="7"/>
      <c r="AN269" s="7"/>
      <c r="AO269" s="7"/>
    </row>
    <row r="270" spans="1:41" ht="18.399999999999999" thickBot="1">
      <c r="A270" s="705" t="str">
        <f>CNI!$A$1479</f>
        <v>Emergency Lighting</v>
      </c>
      <c r="B270" s="706"/>
      <c r="C270" s="814">
        <f>CNI!B1480</f>
        <v>18</v>
      </c>
      <c r="D270" s="814"/>
      <c r="E270" s="332">
        <f>CNI!B1482</f>
        <v>13</v>
      </c>
      <c r="F270" s="506">
        <f>CNI!H1486</f>
        <v>0</v>
      </c>
      <c r="G270" s="507">
        <f>CNI!G1486</f>
        <v>0</v>
      </c>
      <c r="H270" s="503">
        <f>IF(CNI!O1486=0,0,CNI!G1486)</f>
        <v>0</v>
      </c>
      <c r="I270" s="508">
        <f>CNI!I1486</f>
        <v>0</v>
      </c>
      <c r="J270" s="147">
        <f t="shared" si="28"/>
        <v>0</v>
      </c>
      <c r="K270" s="320">
        <f t="shared" si="29"/>
        <v>0</v>
      </c>
      <c r="L270" s="58">
        <f>CNI!P1486</f>
        <v>0</v>
      </c>
      <c r="M270" s="58">
        <f>CNI!Q1486</f>
        <v>0</v>
      </c>
      <c r="N270" s="58">
        <f>CNI!R1486</f>
        <v>0</v>
      </c>
      <c r="O270" s="58">
        <f>CNI!S1486</f>
        <v>0</v>
      </c>
      <c r="P270" s="58">
        <f>CNI!T1486</f>
        <v>0</v>
      </c>
      <c r="Q270" s="58">
        <f>CNI!U1486</f>
        <v>0</v>
      </c>
      <c r="R270" s="58">
        <f>CNI!V1486</f>
        <v>0</v>
      </c>
      <c r="S270" s="58">
        <f>CNI!W1486</f>
        <v>0</v>
      </c>
      <c r="T270" s="58">
        <f>CNI!X1486</f>
        <v>0</v>
      </c>
      <c r="U270" s="58">
        <f>CNI!Y1486</f>
        <v>0</v>
      </c>
      <c r="V270" s="58">
        <f>CNI!Z1486</f>
        <v>0</v>
      </c>
      <c r="W270" s="58">
        <f>CNI!AA1486</f>
        <v>0</v>
      </c>
      <c r="X270" s="58">
        <f>CNI!AB1486</f>
        <v>0</v>
      </c>
      <c r="Y270" s="58">
        <f>CNI!AC1486</f>
        <v>0</v>
      </c>
      <c r="Z270" s="58">
        <f>CNI!AD1486</f>
        <v>0</v>
      </c>
      <c r="AA270" s="58">
        <f>CNI!AE1486</f>
        <v>0</v>
      </c>
      <c r="AB270" s="58">
        <f>CNI!AF1486</f>
        <v>0</v>
      </c>
      <c r="AC270" s="58">
        <f>CNI!AG1486</f>
        <v>0</v>
      </c>
      <c r="AD270" s="58">
        <f>CNI!AH1486</f>
        <v>0</v>
      </c>
      <c r="AE270" s="58">
        <f>CNI!AI1486</f>
        <v>0</v>
      </c>
      <c r="AF270" s="78">
        <f t="shared" si="30"/>
        <v>0</v>
      </c>
      <c r="AG270" s="219"/>
      <c r="AH270" s="219"/>
      <c r="AI270" s="219"/>
      <c r="AJ270" s="219"/>
      <c r="AK270" s="219"/>
      <c r="AL270" s="7"/>
      <c r="AM270" s="7"/>
      <c r="AN270" s="7"/>
      <c r="AO270" s="7"/>
    </row>
    <row r="271" spans="1:41" ht="18.399999999999999" thickBot="1">
      <c r="A271" s="705" t="str">
        <f>CNI!$A$1489</f>
        <v>Elevator</v>
      </c>
      <c r="B271" s="706"/>
      <c r="C271" s="814">
        <f>CNI!B1490</f>
        <v>19</v>
      </c>
      <c r="D271" s="814"/>
      <c r="E271" s="332">
        <f>CNI!B1492</f>
        <v>14</v>
      </c>
      <c r="F271" s="506">
        <f>CNI!H1496</f>
        <v>0</v>
      </c>
      <c r="G271" s="507">
        <f>CNI!G1496</f>
        <v>0</v>
      </c>
      <c r="H271" s="503">
        <f>IF(CNI!O1496=0,0,CNI!G1496)</f>
        <v>0</v>
      </c>
      <c r="I271" s="508">
        <f>CNI!I1496</f>
        <v>0</v>
      </c>
      <c r="J271" s="147">
        <f t="shared" si="28"/>
        <v>0</v>
      </c>
      <c r="K271" s="320">
        <f t="shared" si="29"/>
        <v>0</v>
      </c>
      <c r="L271" s="58">
        <f>CNI!P1496</f>
        <v>0</v>
      </c>
      <c r="M271" s="58">
        <f>CNI!Q1496</f>
        <v>0</v>
      </c>
      <c r="N271" s="58">
        <f>CNI!R1496</f>
        <v>0</v>
      </c>
      <c r="O271" s="58">
        <f>CNI!S1496</f>
        <v>0</v>
      </c>
      <c r="P271" s="58">
        <f>CNI!T1496</f>
        <v>0</v>
      </c>
      <c r="Q271" s="58">
        <f>CNI!U1496</f>
        <v>0</v>
      </c>
      <c r="R271" s="58">
        <f>CNI!V1496</f>
        <v>0</v>
      </c>
      <c r="S271" s="58">
        <f>CNI!W1496</f>
        <v>0</v>
      </c>
      <c r="T271" s="58">
        <f>CNI!X1496</f>
        <v>0</v>
      </c>
      <c r="U271" s="58">
        <f>CNI!Y1496</f>
        <v>0</v>
      </c>
      <c r="V271" s="58">
        <f>CNI!Z1496</f>
        <v>0</v>
      </c>
      <c r="W271" s="58">
        <f>CNI!AA1496</f>
        <v>0</v>
      </c>
      <c r="X271" s="58">
        <f>CNI!AB1496</f>
        <v>0</v>
      </c>
      <c r="Y271" s="58">
        <f>CNI!AC1496</f>
        <v>0</v>
      </c>
      <c r="Z271" s="58">
        <f>CNI!AD1496</f>
        <v>0</v>
      </c>
      <c r="AA271" s="58">
        <f>CNI!AE1496</f>
        <v>0</v>
      </c>
      <c r="AB271" s="58">
        <f>CNI!AF1496</f>
        <v>0</v>
      </c>
      <c r="AC271" s="58">
        <f>CNI!AG1496</f>
        <v>0</v>
      </c>
      <c r="AD271" s="58">
        <f>CNI!AH1496</f>
        <v>0</v>
      </c>
      <c r="AE271" s="58">
        <f>CNI!AI1496</f>
        <v>0</v>
      </c>
      <c r="AF271" s="78">
        <f t="shared" si="30"/>
        <v>0</v>
      </c>
      <c r="AG271" s="219"/>
      <c r="AH271" s="219"/>
      <c r="AI271" s="219"/>
      <c r="AJ271" s="219"/>
      <c r="AK271" s="219"/>
      <c r="AL271" s="7"/>
      <c r="AM271" s="7"/>
      <c r="AN271" s="7"/>
      <c r="AO271" s="7"/>
    </row>
    <row r="272" spans="1:41" ht="18.399999999999999" thickBot="1">
      <c r="A272" s="705" t="str">
        <f>CNI!$A$1499</f>
        <v>Mechanical-Other 1 (Specify)</v>
      </c>
      <c r="B272" s="706"/>
      <c r="C272" s="814">
        <f>CNI!B1500</f>
        <v>20</v>
      </c>
      <c r="D272" s="814"/>
      <c r="E272" s="332">
        <f>CNI!B1502</f>
        <v>15</v>
      </c>
      <c r="F272" s="506">
        <f>CNI!H1506</f>
        <v>0</v>
      </c>
      <c r="G272" s="507">
        <f>CNI!G1506</f>
        <v>0</v>
      </c>
      <c r="H272" s="503">
        <f>IF(CNI!O1506=0,0,CNI!G1506)</f>
        <v>0</v>
      </c>
      <c r="I272" s="508">
        <f>CNI!I1506</f>
        <v>0</v>
      </c>
      <c r="J272" s="147">
        <f t="shared" si="28"/>
        <v>0</v>
      </c>
      <c r="K272" s="320">
        <f t="shared" si="29"/>
        <v>0</v>
      </c>
      <c r="L272" s="58">
        <f>CNI!P1506</f>
        <v>0</v>
      </c>
      <c r="M272" s="58">
        <f>CNI!Q1506</f>
        <v>0</v>
      </c>
      <c r="N272" s="58">
        <f>CNI!R1506</f>
        <v>0</v>
      </c>
      <c r="O272" s="58">
        <f>CNI!S1506</f>
        <v>0</v>
      </c>
      <c r="P272" s="58">
        <f>CNI!T1506</f>
        <v>0</v>
      </c>
      <c r="Q272" s="58">
        <f>CNI!U1506</f>
        <v>0</v>
      </c>
      <c r="R272" s="58">
        <f>CNI!V1506</f>
        <v>0</v>
      </c>
      <c r="S272" s="58">
        <f>CNI!W1506</f>
        <v>0</v>
      </c>
      <c r="T272" s="58">
        <f>CNI!X1506</f>
        <v>0</v>
      </c>
      <c r="U272" s="58">
        <f>CNI!Y1506</f>
        <v>0</v>
      </c>
      <c r="V272" s="58">
        <f>CNI!Z1506</f>
        <v>0</v>
      </c>
      <c r="W272" s="58">
        <f>CNI!AA1506</f>
        <v>0</v>
      </c>
      <c r="X272" s="58">
        <f>CNI!AB1506</f>
        <v>0</v>
      </c>
      <c r="Y272" s="58">
        <f>CNI!AC1506</f>
        <v>0</v>
      </c>
      <c r="Z272" s="58">
        <f>CNI!AD1506</f>
        <v>0</v>
      </c>
      <c r="AA272" s="58">
        <f>CNI!AE1506</f>
        <v>0</v>
      </c>
      <c r="AB272" s="58">
        <f>CNI!AF1506</f>
        <v>0</v>
      </c>
      <c r="AC272" s="58">
        <f>CNI!AG1506</f>
        <v>0</v>
      </c>
      <c r="AD272" s="58">
        <f>CNI!AH1506</f>
        <v>0</v>
      </c>
      <c r="AE272" s="58">
        <f>CNI!AI1506</f>
        <v>0</v>
      </c>
      <c r="AF272" s="78">
        <f t="shared" si="30"/>
        <v>0</v>
      </c>
      <c r="AG272" s="219"/>
      <c r="AH272" s="219"/>
      <c r="AI272" s="219"/>
      <c r="AJ272" s="219"/>
      <c r="AK272" s="219"/>
      <c r="AL272" s="7"/>
      <c r="AM272" s="7"/>
      <c r="AN272" s="7"/>
      <c r="AO272" s="7"/>
    </row>
    <row r="273" spans="1:41" ht="18.399999999999999" thickBot="1">
      <c r="A273" s="705" t="str">
        <f>CNI!$A$1509</f>
        <v>Mechanical-Other 2 (Specify)</v>
      </c>
      <c r="B273" s="706"/>
      <c r="C273" s="814">
        <f>CNI!B1510</f>
        <v>4</v>
      </c>
      <c r="D273" s="814"/>
      <c r="E273" s="332">
        <f>CNI!B1512</f>
        <v>0</v>
      </c>
      <c r="F273" s="506">
        <f>CNI!H1516</f>
        <v>0</v>
      </c>
      <c r="G273" s="507">
        <f>CNI!G1516</f>
        <v>0</v>
      </c>
      <c r="H273" s="503">
        <f>IF(CNI!O1516=0,0,CNI!G1516)</f>
        <v>0</v>
      </c>
      <c r="I273" s="508">
        <f>CNI!I1516</f>
        <v>0</v>
      </c>
      <c r="J273" s="147">
        <f t="shared" si="28"/>
        <v>0</v>
      </c>
      <c r="K273" s="320">
        <f t="shared" si="29"/>
        <v>0</v>
      </c>
      <c r="L273" s="58">
        <f>CNI!P1516</f>
        <v>0</v>
      </c>
      <c r="M273" s="58">
        <f>CNI!Q1516</f>
        <v>0</v>
      </c>
      <c r="N273" s="58">
        <f>CNI!R1516</f>
        <v>0</v>
      </c>
      <c r="O273" s="58">
        <f>CNI!S1516</f>
        <v>0</v>
      </c>
      <c r="P273" s="58">
        <f>CNI!T1516</f>
        <v>0</v>
      </c>
      <c r="Q273" s="58">
        <f>CNI!U1516</f>
        <v>0</v>
      </c>
      <c r="R273" s="58">
        <f>CNI!V1516</f>
        <v>0</v>
      </c>
      <c r="S273" s="58">
        <f>CNI!W1516</f>
        <v>0</v>
      </c>
      <c r="T273" s="58">
        <f>CNI!X1516</f>
        <v>0</v>
      </c>
      <c r="U273" s="58">
        <f>CNI!Y1516</f>
        <v>0</v>
      </c>
      <c r="V273" s="58">
        <f>CNI!Z1516</f>
        <v>0</v>
      </c>
      <c r="W273" s="58">
        <f>CNI!AA1516</f>
        <v>0</v>
      </c>
      <c r="X273" s="58">
        <f>CNI!AB1516</f>
        <v>0</v>
      </c>
      <c r="Y273" s="58">
        <f>CNI!AC1516</f>
        <v>0</v>
      </c>
      <c r="Z273" s="58">
        <f>CNI!AD1516</f>
        <v>0</v>
      </c>
      <c r="AA273" s="58">
        <f>CNI!AE1516</f>
        <v>0</v>
      </c>
      <c r="AB273" s="58">
        <f>CNI!AF1516</f>
        <v>0</v>
      </c>
      <c r="AC273" s="58">
        <f>CNI!AG1516</f>
        <v>0</v>
      </c>
      <c r="AD273" s="58">
        <f>CNI!AH1516</f>
        <v>0</v>
      </c>
      <c r="AE273" s="58">
        <f>CNI!AI1516</f>
        <v>0</v>
      </c>
      <c r="AF273" s="78">
        <f t="shared" si="30"/>
        <v>0</v>
      </c>
      <c r="AG273" s="219"/>
      <c r="AH273" s="219"/>
      <c r="AI273" s="219"/>
      <c r="AJ273" s="219"/>
      <c r="AK273" s="219"/>
      <c r="AL273" s="7"/>
      <c r="AM273" s="7"/>
      <c r="AN273" s="7"/>
      <c r="AO273" s="7"/>
    </row>
    <row r="274" spans="1:41" ht="18.399999999999999" thickBot="1">
      <c r="A274" s="705" t="str">
        <f>CNI!$A$1519</f>
        <v>Mechanical-Other 3 (Specify)</v>
      </c>
      <c r="B274" s="706"/>
      <c r="C274" s="814">
        <f>CNI!B1520</f>
        <v>5</v>
      </c>
      <c r="D274" s="814"/>
      <c r="E274" s="332">
        <f>CNI!B1522</f>
        <v>1</v>
      </c>
      <c r="F274" s="506">
        <f>CNI!H1526</f>
        <v>0</v>
      </c>
      <c r="G274" s="507">
        <f>CNI!G1526</f>
        <v>0</v>
      </c>
      <c r="H274" s="503">
        <f>IF(CNI!O1526=0,0,CNI!G1526)</f>
        <v>0</v>
      </c>
      <c r="I274" s="508">
        <f>CNI!I1526</f>
        <v>0</v>
      </c>
      <c r="J274" s="147">
        <f t="shared" si="28"/>
        <v>0</v>
      </c>
      <c r="K274" s="320">
        <f t="shared" si="29"/>
        <v>0</v>
      </c>
      <c r="L274" s="58">
        <f>CNI!P1526</f>
        <v>0</v>
      </c>
      <c r="M274" s="58">
        <f>CNI!Q1526</f>
        <v>0</v>
      </c>
      <c r="N274" s="58">
        <f>CNI!R1526</f>
        <v>0</v>
      </c>
      <c r="O274" s="58">
        <f>CNI!S1526</f>
        <v>0</v>
      </c>
      <c r="P274" s="58">
        <f>CNI!T1526</f>
        <v>0</v>
      </c>
      <c r="Q274" s="58">
        <f>CNI!U1526</f>
        <v>0</v>
      </c>
      <c r="R274" s="58">
        <f>CNI!V1526</f>
        <v>0</v>
      </c>
      <c r="S274" s="58">
        <f>CNI!W1526</f>
        <v>0</v>
      </c>
      <c r="T274" s="58">
        <f>CNI!X1526</f>
        <v>0</v>
      </c>
      <c r="U274" s="58">
        <f>CNI!Y1526</f>
        <v>0</v>
      </c>
      <c r="V274" s="58">
        <f>CNI!Z1526</f>
        <v>0</v>
      </c>
      <c r="W274" s="58">
        <f>CNI!AA1526</f>
        <v>0</v>
      </c>
      <c r="X274" s="58">
        <f>CNI!AB1526</f>
        <v>0</v>
      </c>
      <c r="Y274" s="58">
        <f>CNI!AC1526</f>
        <v>0</v>
      </c>
      <c r="Z274" s="58">
        <f>CNI!AD1526</f>
        <v>0</v>
      </c>
      <c r="AA274" s="58">
        <f>CNI!AE1526</f>
        <v>0</v>
      </c>
      <c r="AB274" s="58">
        <f>CNI!AF1526</f>
        <v>0</v>
      </c>
      <c r="AC274" s="58">
        <f>CNI!AG1526</f>
        <v>0</v>
      </c>
      <c r="AD274" s="58">
        <f>CNI!AH1526</f>
        <v>0</v>
      </c>
      <c r="AE274" s="58">
        <f>CNI!AI1526</f>
        <v>0</v>
      </c>
      <c r="AF274" s="78">
        <f t="shared" si="30"/>
        <v>0</v>
      </c>
      <c r="AG274" s="219"/>
      <c r="AH274" s="219"/>
      <c r="AI274" s="219"/>
      <c r="AJ274" s="219"/>
      <c r="AK274" s="219"/>
      <c r="AL274" s="7"/>
      <c r="AM274" s="7"/>
      <c r="AN274" s="7"/>
      <c r="AO274" s="7"/>
    </row>
    <row r="275" spans="1:41" ht="18.399999999999999" thickBot="1">
      <c r="A275" s="705" t="str">
        <f>CNI!$A$1529</f>
        <v>Mechanical-Other 4(Specify)</v>
      </c>
      <c r="B275" s="706"/>
      <c r="C275" s="814">
        <f>CNI!B1530</f>
        <v>6</v>
      </c>
      <c r="D275" s="814"/>
      <c r="E275" s="332">
        <f>CNI!B1532</f>
        <v>2</v>
      </c>
      <c r="F275" s="506">
        <f>CNI!H1536</f>
        <v>0</v>
      </c>
      <c r="G275" s="507">
        <f>CNI!G1536</f>
        <v>0</v>
      </c>
      <c r="H275" s="503">
        <f>IF(CNI!O1536=0,0,CNI!G1536)</f>
        <v>0</v>
      </c>
      <c r="I275" s="508">
        <f>CNI!I1536</f>
        <v>0</v>
      </c>
      <c r="J275" s="147">
        <f t="shared" si="28"/>
        <v>0</v>
      </c>
      <c r="K275" s="320">
        <f t="shared" si="29"/>
        <v>0</v>
      </c>
      <c r="L275" s="58">
        <f>CNI!P1536</f>
        <v>0</v>
      </c>
      <c r="M275" s="58">
        <f>CNI!Q1536</f>
        <v>0</v>
      </c>
      <c r="N275" s="58">
        <f>CNI!R1536</f>
        <v>0</v>
      </c>
      <c r="O275" s="58">
        <f>CNI!S1536</f>
        <v>0</v>
      </c>
      <c r="P275" s="58">
        <f>CNI!T1536</f>
        <v>0</v>
      </c>
      <c r="Q275" s="58">
        <f>CNI!U1536</f>
        <v>0</v>
      </c>
      <c r="R275" s="58">
        <f>CNI!V1536</f>
        <v>0</v>
      </c>
      <c r="S275" s="58">
        <f>CNI!W1536</f>
        <v>0</v>
      </c>
      <c r="T275" s="58">
        <f>CNI!X1536</f>
        <v>0</v>
      </c>
      <c r="U275" s="58">
        <f>CNI!Y1536</f>
        <v>0</v>
      </c>
      <c r="V275" s="58">
        <f>CNI!Z1536</f>
        <v>0</v>
      </c>
      <c r="W275" s="58">
        <f>CNI!AA1536</f>
        <v>0</v>
      </c>
      <c r="X275" s="58">
        <f>CNI!AB1536</f>
        <v>0</v>
      </c>
      <c r="Y275" s="58">
        <f>CNI!AC1536</f>
        <v>0</v>
      </c>
      <c r="Z275" s="58">
        <f>CNI!AD1536</f>
        <v>0</v>
      </c>
      <c r="AA275" s="58">
        <f>CNI!AE1536</f>
        <v>0</v>
      </c>
      <c r="AB275" s="58">
        <f>CNI!AF1536</f>
        <v>0</v>
      </c>
      <c r="AC275" s="58">
        <f>CNI!AG1536</f>
        <v>0</v>
      </c>
      <c r="AD275" s="58">
        <f>CNI!AH1536</f>
        <v>0</v>
      </c>
      <c r="AE275" s="58">
        <f>CNI!AI1536</f>
        <v>0</v>
      </c>
      <c r="AF275" s="78">
        <f t="shared" si="30"/>
        <v>0</v>
      </c>
      <c r="AG275" s="219"/>
      <c r="AH275" s="219"/>
      <c r="AI275" s="219"/>
      <c r="AJ275" s="219"/>
      <c r="AK275" s="219"/>
      <c r="AL275" s="7"/>
      <c r="AM275" s="7"/>
      <c r="AN275" s="7"/>
      <c r="AO275" s="7"/>
    </row>
    <row r="276" spans="1:41" ht="18.399999999999999" thickBot="1">
      <c r="A276" s="705" t="str">
        <f>CNI!$A$1539</f>
        <v>Mechanical-Other 5 (Specify)</v>
      </c>
      <c r="B276" s="706"/>
      <c r="C276" s="814">
        <f>CNI!B1540</f>
        <v>7</v>
      </c>
      <c r="D276" s="814"/>
      <c r="E276" s="332">
        <f>CNI!B1542</f>
        <v>3</v>
      </c>
      <c r="F276" s="506">
        <f>CNI!H1546</f>
        <v>0</v>
      </c>
      <c r="G276" s="507">
        <f>CNI!G1546</f>
        <v>0</v>
      </c>
      <c r="H276" s="503">
        <f>IF(CNI!O1546=0,0,CNI!G1546)</f>
        <v>0</v>
      </c>
      <c r="I276" s="508">
        <f>CNI!I1546</f>
        <v>0</v>
      </c>
      <c r="J276" s="147">
        <f t="shared" si="28"/>
        <v>0</v>
      </c>
      <c r="K276" s="320">
        <f t="shared" si="29"/>
        <v>0</v>
      </c>
      <c r="L276" s="58">
        <f>CNI!P1546</f>
        <v>0</v>
      </c>
      <c r="M276" s="58">
        <f>CNI!Q1546</f>
        <v>0</v>
      </c>
      <c r="N276" s="58">
        <f>CNI!R1546</f>
        <v>0</v>
      </c>
      <c r="O276" s="58">
        <f>CNI!S1546</f>
        <v>0</v>
      </c>
      <c r="P276" s="58">
        <f>CNI!T1546</f>
        <v>0</v>
      </c>
      <c r="Q276" s="58">
        <f>CNI!U1546</f>
        <v>0</v>
      </c>
      <c r="R276" s="58">
        <f>CNI!V1546</f>
        <v>0</v>
      </c>
      <c r="S276" s="58">
        <f>CNI!W1546</f>
        <v>0</v>
      </c>
      <c r="T276" s="58">
        <f>CNI!X1546</f>
        <v>0</v>
      </c>
      <c r="U276" s="58">
        <f>CNI!Y1546</f>
        <v>0</v>
      </c>
      <c r="V276" s="58">
        <f>CNI!Z1546</f>
        <v>0</v>
      </c>
      <c r="W276" s="58">
        <f>CNI!AA1546</f>
        <v>0</v>
      </c>
      <c r="X276" s="58">
        <f>CNI!AB1546</f>
        <v>0</v>
      </c>
      <c r="Y276" s="58">
        <f>CNI!AC1546</f>
        <v>0</v>
      </c>
      <c r="Z276" s="58">
        <f>CNI!AD1546</f>
        <v>0</v>
      </c>
      <c r="AA276" s="58">
        <f>CNI!AE1546</f>
        <v>0</v>
      </c>
      <c r="AB276" s="58">
        <f>CNI!AF1546</f>
        <v>0</v>
      </c>
      <c r="AC276" s="58">
        <f>CNI!AG1546</f>
        <v>0</v>
      </c>
      <c r="AD276" s="58">
        <f>CNI!AH1546</f>
        <v>0</v>
      </c>
      <c r="AE276" s="58">
        <f>CNI!AI1546</f>
        <v>0</v>
      </c>
      <c r="AF276" s="78">
        <f t="shared" si="30"/>
        <v>0</v>
      </c>
      <c r="AG276" s="219"/>
      <c r="AH276" s="219"/>
      <c r="AI276" s="219"/>
      <c r="AJ276" s="219"/>
      <c r="AK276" s="219"/>
      <c r="AL276" s="7"/>
      <c r="AM276" s="7"/>
      <c r="AN276" s="7"/>
      <c r="AO276" s="7"/>
    </row>
    <row r="277" spans="1:41" ht="18.399999999999999" thickBot="1">
      <c r="A277" s="705" t="str">
        <f>CNI!$A$1549</f>
        <v>Mechanical-Other 6 (Specify)</v>
      </c>
      <c r="B277" s="706"/>
      <c r="C277" s="814">
        <f>CNI!B1550</f>
        <v>8</v>
      </c>
      <c r="D277" s="814"/>
      <c r="E277" s="332">
        <f>CNI!B1552</f>
        <v>4</v>
      </c>
      <c r="F277" s="506">
        <f>CNI!H1556</f>
        <v>0</v>
      </c>
      <c r="G277" s="507">
        <f>CNI!G1556</f>
        <v>0</v>
      </c>
      <c r="H277" s="503">
        <f>IF(CNI!O1556=0,0,CNI!G1556)</f>
        <v>0</v>
      </c>
      <c r="I277" s="508">
        <f>CNI!I1556</f>
        <v>0</v>
      </c>
      <c r="J277" s="147">
        <f t="shared" si="28"/>
        <v>0</v>
      </c>
      <c r="K277" s="320">
        <f t="shared" si="29"/>
        <v>0</v>
      </c>
      <c r="L277" s="58">
        <f>CNI!P1556</f>
        <v>0</v>
      </c>
      <c r="M277" s="58">
        <f>CNI!Q1556</f>
        <v>0</v>
      </c>
      <c r="N277" s="58">
        <f>CNI!R1556</f>
        <v>0</v>
      </c>
      <c r="O277" s="58">
        <f>CNI!S1556</f>
        <v>0</v>
      </c>
      <c r="P277" s="58">
        <f>CNI!T1556</f>
        <v>0</v>
      </c>
      <c r="Q277" s="58">
        <f>CNI!U1556</f>
        <v>0</v>
      </c>
      <c r="R277" s="58">
        <f>CNI!V1556</f>
        <v>0</v>
      </c>
      <c r="S277" s="58">
        <f>CNI!W1556</f>
        <v>0</v>
      </c>
      <c r="T277" s="58">
        <f>CNI!X1556</f>
        <v>0</v>
      </c>
      <c r="U277" s="58">
        <f>CNI!Y1556</f>
        <v>0</v>
      </c>
      <c r="V277" s="58">
        <f>CNI!Z1556</f>
        <v>0</v>
      </c>
      <c r="W277" s="58">
        <f>CNI!AA1556</f>
        <v>0</v>
      </c>
      <c r="X277" s="58">
        <f>CNI!AB1556</f>
        <v>0</v>
      </c>
      <c r="Y277" s="58">
        <f>CNI!AC1556</f>
        <v>0</v>
      </c>
      <c r="Z277" s="58">
        <f>CNI!AD1556</f>
        <v>0</v>
      </c>
      <c r="AA277" s="58">
        <f>CNI!AE1556</f>
        <v>0</v>
      </c>
      <c r="AB277" s="58">
        <f>CNI!AF1556</f>
        <v>0</v>
      </c>
      <c r="AC277" s="58">
        <f>CNI!AG1556</f>
        <v>0</v>
      </c>
      <c r="AD277" s="58">
        <f>CNI!AH1556</f>
        <v>0</v>
      </c>
      <c r="AE277" s="58">
        <f>CNI!AI1556</f>
        <v>0</v>
      </c>
      <c r="AF277" s="78">
        <f t="shared" si="30"/>
        <v>0</v>
      </c>
      <c r="AG277" s="219"/>
      <c r="AH277" s="219"/>
      <c r="AI277" s="219"/>
      <c r="AJ277" s="219"/>
      <c r="AK277" s="219"/>
      <c r="AL277" s="7"/>
      <c r="AM277" s="7"/>
      <c r="AN277" s="7"/>
      <c r="AO277" s="7"/>
    </row>
    <row r="278" spans="1:41" ht="18.399999999999999" thickBot="1">
      <c r="A278" s="705" t="str">
        <f>CNI!$A$1559</f>
        <v>Mechanical-Other 7 (Specify)</v>
      </c>
      <c r="B278" s="706"/>
      <c r="C278" s="814">
        <f>CNI!B1560</f>
        <v>9</v>
      </c>
      <c r="D278" s="814"/>
      <c r="E278" s="332">
        <f>CNI!B1562</f>
        <v>5</v>
      </c>
      <c r="F278" s="506">
        <f>CNI!H1566</f>
        <v>0</v>
      </c>
      <c r="G278" s="507">
        <f>CNI!G1566</f>
        <v>0</v>
      </c>
      <c r="H278" s="503">
        <f>IF(CNI!O1566=0,0,CNI!G1566)</f>
        <v>0</v>
      </c>
      <c r="I278" s="508">
        <f>CNI!I1566</f>
        <v>0</v>
      </c>
      <c r="J278" s="147">
        <f t="shared" si="28"/>
        <v>0</v>
      </c>
      <c r="K278" s="320">
        <f t="shared" si="29"/>
        <v>0</v>
      </c>
      <c r="L278" s="58">
        <f>CNI!P1566</f>
        <v>0</v>
      </c>
      <c r="M278" s="58">
        <f>CNI!Q1566</f>
        <v>0</v>
      </c>
      <c r="N278" s="58">
        <f>CNI!R1566</f>
        <v>0</v>
      </c>
      <c r="O278" s="58">
        <f>CNI!S1566</f>
        <v>0</v>
      </c>
      <c r="P278" s="58">
        <f>CNI!T1566</f>
        <v>0</v>
      </c>
      <c r="Q278" s="58">
        <f>CNI!U1566</f>
        <v>0</v>
      </c>
      <c r="R278" s="58">
        <f>CNI!V1566</f>
        <v>0</v>
      </c>
      <c r="S278" s="58">
        <f>CNI!W1566</f>
        <v>0</v>
      </c>
      <c r="T278" s="58">
        <f>CNI!X1566</f>
        <v>0</v>
      </c>
      <c r="U278" s="58">
        <f>CNI!Y1566</f>
        <v>0</v>
      </c>
      <c r="V278" s="58">
        <f>CNI!Z1566</f>
        <v>0</v>
      </c>
      <c r="W278" s="58">
        <f>CNI!AA1566</f>
        <v>0</v>
      </c>
      <c r="X278" s="58">
        <f>CNI!AB1566</f>
        <v>0</v>
      </c>
      <c r="Y278" s="58">
        <f>CNI!AC1566</f>
        <v>0</v>
      </c>
      <c r="Z278" s="58">
        <f>CNI!AD1566</f>
        <v>0</v>
      </c>
      <c r="AA278" s="58">
        <f>CNI!AE1566</f>
        <v>0</v>
      </c>
      <c r="AB278" s="58">
        <f>CNI!AF1566</f>
        <v>0</v>
      </c>
      <c r="AC278" s="58">
        <f>CNI!AG1566</f>
        <v>0</v>
      </c>
      <c r="AD278" s="58">
        <f>CNI!AH1566</f>
        <v>0</v>
      </c>
      <c r="AE278" s="58">
        <f>CNI!AI1566</f>
        <v>0</v>
      </c>
      <c r="AF278" s="78">
        <f t="shared" si="30"/>
        <v>0</v>
      </c>
      <c r="AG278" s="219"/>
      <c r="AH278" s="219"/>
      <c r="AI278" s="219"/>
      <c r="AJ278" s="219"/>
      <c r="AK278" s="219"/>
      <c r="AL278" s="7"/>
      <c r="AM278" s="7"/>
      <c r="AN278" s="7"/>
      <c r="AO278" s="7"/>
    </row>
    <row r="279" spans="1:41" ht="18.399999999999999" thickBot="1">
      <c r="A279" s="705" t="str">
        <f>CNI!$A$1569</f>
        <v>Mechanical-Other 8 (Specify)</v>
      </c>
      <c r="B279" s="706"/>
      <c r="C279" s="814">
        <f>CNI!B1570</f>
        <v>10</v>
      </c>
      <c r="D279" s="814"/>
      <c r="E279" s="332">
        <f>CNI!B1572</f>
        <v>6</v>
      </c>
      <c r="F279" s="506">
        <f>CNI!H1576</f>
        <v>0</v>
      </c>
      <c r="G279" s="507">
        <f>CNI!G1576</f>
        <v>0</v>
      </c>
      <c r="H279" s="503">
        <f>IF(CNI!O1576=0,0,CNI!G1576)</f>
        <v>0</v>
      </c>
      <c r="I279" s="508">
        <f>CNI!I1576</f>
        <v>0</v>
      </c>
      <c r="J279" s="147">
        <f t="shared" si="28"/>
        <v>0</v>
      </c>
      <c r="K279" s="320">
        <f t="shared" si="29"/>
        <v>0</v>
      </c>
      <c r="L279" s="58">
        <f>CNI!P1576</f>
        <v>0</v>
      </c>
      <c r="M279" s="58">
        <f>CNI!Q1576</f>
        <v>0</v>
      </c>
      <c r="N279" s="58">
        <f>CNI!R1576</f>
        <v>0</v>
      </c>
      <c r="O279" s="58">
        <f>CNI!S1576</f>
        <v>0</v>
      </c>
      <c r="P279" s="58">
        <f>CNI!T1576</f>
        <v>0</v>
      </c>
      <c r="Q279" s="58">
        <f>CNI!U1576</f>
        <v>0</v>
      </c>
      <c r="R279" s="58">
        <f>CNI!V1576</f>
        <v>0</v>
      </c>
      <c r="S279" s="58">
        <f>CNI!W1576</f>
        <v>0</v>
      </c>
      <c r="T279" s="58">
        <f>CNI!X1576</f>
        <v>0</v>
      </c>
      <c r="U279" s="58">
        <f>CNI!Y1576</f>
        <v>0</v>
      </c>
      <c r="V279" s="58">
        <f>CNI!Z1576</f>
        <v>0</v>
      </c>
      <c r="W279" s="58">
        <f>CNI!AA1576</f>
        <v>0</v>
      </c>
      <c r="X279" s="58">
        <f>CNI!AB1576</f>
        <v>0</v>
      </c>
      <c r="Y279" s="58">
        <f>CNI!AC1576</f>
        <v>0</v>
      </c>
      <c r="Z279" s="58">
        <f>CNI!AD1576</f>
        <v>0</v>
      </c>
      <c r="AA279" s="58">
        <f>CNI!AE1576</f>
        <v>0</v>
      </c>
      <c r="AB279" s="58">
        <f>CNI!AF1576</f>
        <v>0</v>
      </c>
      <c r="AC279" s="58">
        <f>CNI!AG1576</f>
        <v>0</v>
      </c>
      <c r="AD279" s="58">
        <f>CNI!AH1576</f>
        <v>0</v>
      </c>
      <c r="AE279" s="58">
        <f>CNI!AI1576</f>
        <v>0</v>
      </c>
      <c r="AF279" s="78">
        <f t="shared" si="30"/>
        <v>0</v>
      </c>
      <c r="AG279" s="219"/>
      <c r="AH279" s="219"/>
      <c r="AI279" s="219"/>
      <c r="AJ279" s="219"/>
      <c r="AK279" s="219"/>
      <c r="AL279" s="7"/>
      <c r="AM279" s="7"/>
      <c r="AN279" s="7"/>
      <c r="AO279" s="7"/>
    </row>
    <row r="280" spans="1:41" ht="18.399999999999999" thickBot="1">
      <c r="A280" s="705" t="str">
        <f>CNI!$A$1579</f>
        <v>Mechanical-Other 9 (Specify)</v>
      </c>
      <c r="B280" s="706"/>
      <c r="C280" s="814">
        <f>CNI!B1580</f>
        <v>11</v>
      </c>
      <c r="D280" s="814"/>
      <c r="E280" s="332">
        <f>CNI!B1582</f>
        <v>7</v>
      </c>
      <c r="F280" s="506">
        <f>CNI!H1586</f>
        <v>0</v>
      </c>
      <c r="G280" s="507">
        <f>CNI!G1586</f>
        <v>0</v>
      </c>
      <c r="H280" s="503">
        <f>IF(CNI!O1586=0,0,CNI!G1586)</f>
        <v>0</v>
      </c>
      <c r="I280" s="508">
        <f>CNI!I1586</f>
        <v>0</v>
      </c>
      <c r="J280" s="147">
        <f t="shared" si="28"/>
        <v>0</v>
      </c>
      <c r="K280" s="320">
        <f t="shared" si="29"/>
        <v>0</v>
      </c>
      <c r="L280" s="58">
        <f>CNI!P1586</f>
        <v>0</v>
      </c>
      <c r="M280" s="58">
        <f>CNI!Q1586</f>
        <v>0</v>
      </c>
      <c r="N280" s="58">
        <f>CNI!R1586</f>
        <v>0</v>
      </c>
      <c r="O280" s="58">
        <f>CNI!S1586</f>
        <v>0</v>
      </c>
      <c r="P280" s="58">
        <f>CNI!T1586</f>
        <v>0</v>
      </c>
      <c r="Q280" s="58">
        <f>CNI!U1586</f>
        <v>0</v>
      </c>
      <c r="R280" s="58">
        <f>CNI!V1586</f>
        <v>0</v>
      </c>
      <c r="S280" s="58">
        <f>CNI!W1586</f>
        <v>0</v>
      </c>
      <c r="T280" s="58">
        <f>CNI!X1586</f>
        <v>0</v>
      </c>
      <c r="U280" s="58">
        <f>CNI!Y1586</f>
        <v>0</v>
      </c>
      <c r="V280" s="58">
        <f>CNI!Z1586</f>
        <v>0</v>
      </c>
      <c r="W280" s="58">
        <f>CNI!AA1586</f>
        <v>0</v>
      </c>
      <c r="X280" s="58">
        <f>CNI!AB1586</f>
        <v>0</v>
      </c>
      <c r="Y280" s="58">
        <f>CNI!AC1586</f>
        <v>0</v>
      </c>
      <c r="Z280" s="58">
        <f>CNI!AD1586</f>
        <v>0</v>
      </c>
      <c r="AA280" s="58">
        <f>CNI!AE1586</f>
        <v>0</v>
      </c>
      <c r="AB280" s="58">
        <f>CNI!AF1586</f>
        <v>0</v>
      </c>
      <c r="AC280" s="58">
        <f>CNI!AG1586</f>
        <v>0</v>
      </c>
      <c r="AD280" s="58">
        <f>CNI!AH1586</f>
        <v>0</v>
      </c>
      <c r="AE280" s="58">
        <f>CNI!AI1586</f>
        <v>0</v>
      </c>
      <c r="AF280" s="78">
        <f t="shared" si="30"/>
        <v>0</v>
      </c>
      <c r="AG280" s="219"/>
      <c r="AH280" s="219"/>
      <c r="AI280" s="219"/>
      <c r="AJ280" s="219"/>
      <c r="AK280" s="219"/>
      <c r="AL280" s="7"/>
      <c r="AM280" s="7"/>
      <c r="AN280" s="7"/>
      <c r="AO280" s="7"/>
    </row>
    <row r="281" spans="1:41" ht="17.850000000000001">
      <c r="A281" s="705" t="str">
        <f>CNI!$A$1589</f>
        <v>Mechanical-Other 10 (Specify)</v>
      </c>
      <c r="B281" s="706"/>
      <c r="C281" s="814">
        <f>CNI!B1590</f>
        <v>12</v>
      </c>
      <c r="D281" s="814"/>
      <c r="E281" s="332">
        <f>CNI!B1592</f>
        <v>8</v>
      </c>
      <c r="F281" s="506">
        <f>CNI!H1596</f>
        <v>0</v>
      </c>
      <c r="G281" s="507">
        <f>CNI!G1596</f>
        <v>0</v>
      </c>
      <c r="H281" s="503">
        <f>IF(CNI!O1596=0,0,CNI!G1596)</f>
        <v>0</v>
      </c>
      <c r="I281" s="508">
        <f>CNI!I1596</f>
        <v>0</v>
      </c>
      <c r="J281" s="147">
        <f t="shared" si="28"/>
        <v>0</v>
      </c>
      <c r="K281" s="320">
        <f t="shared" si="29"/>
        <v>0</v>
      </c>
      <c r="L281" s="58">
        <f>CNI!P1596</f>
        <v>0</v>
      </c>
      <c r="M281" s="58">
        <f>CNI!Q1596</f>
        <v>0</v>
      </c>
      <c r="N281" s="58">
        <f>CNI!R1596</f>
        <v>0</v>
      </c>
      <c r="O281" s="58">
        <f>CNI!S1596</f>
        <v>0</v>
      </c>
      <c r="P281" s="58">
        <f>CNI!T1596</f>
        <v>0</v>
      </c>
      <c r="Q281" s="58">
        <f>CNI!U1596</f>
        <v>0</v>
      </c>
      <c r="R281" s="58">
        <f>CNI!V1596</f>
        <v>0</v>
      </c>
      <c r="S281" s="58">
        <f>CNI!W1596</f>
        <v>0</v>
      </c>
      <c r="T281" s="58">
        <f>CNI!X1596</f>
        <v>0</v>
      </c>
      <c r="U281" s="58">
        <f>CNI!Y1596</f>
        <v>0</v>
      </c>
      <c r="V281" s="58">
        <f>CNI!Z1596</f>
        <v>0</v>
      </c>
      <c r="W281" s="58">
        <f>CNI!AA1596</f>
        <v>0</v>
      </c>
      <c r="X281" s="58">
        <f>CNI!AB1596</f>
        <v>0</v>
      </c>
      <c r="Y281" s="58">
        <f>CNI!AC1596</f>
        <v>0</v>
      </c>
      <c r="Z281" s="58">
        <f>CNI!AD1596</f>
        <v>0</v>
      </c>
      <c r="AA281" s="58">
        <f>CNI!AE1596</f>
        <v>0</v>
      </c>
      <c r="AB281" s="58">
        <f>CNI!AF1596</f>
        <v>0</v>
      </c>
      <c r="AC281" s="58">
        <f>CNI!AG1596</f>
        <v>0</v>
      </c>
      <c r="AD281" s="58">
        <f>CNI!AH1596</f>
        <v>0</v>
      </c>
      <c r="AE281" s="58">
        <f>CNI!AI1596</f>
        <v>0</v>
      </c>
      <c r="AF281" s="78">
        <f t="shared" si="30"/>
        <v>0</v>
      </c>
      <c r="AG281" s="219"/>
      <c r="AH281" s="219"/>
      <c r="AI281" s="219"/>
      <c r="AJ281" s="219"/>
      <c r="AK281" s="219"/>
      <c r="AL281" s="7"/>
      <c r="AM281" s="7"/>
      <c r="AN281" s="7"/>
      <c r="AO281" s="7"/>
    </row>
    <row r="282" spans="1:41" ht="18.95" thickBot="1">
      <c r="A282" s="720" t="s">
        <v>793</v>
      </c>
      <c r="B282" s="721"/>
      <c r="C282" s="333"/>
      <c r="D282" s="525"/>
      <c r="E282" s="345"/>
      <c r="F282" s="335"/>
      <c r="G282" s="336"/>
      <c r="H282" s="69"/>
      <c r="I282" s="364"/>
      <c r="J282" s="144">
        <f>SUM(J256:J281)</f>
        <v>112000</v>
      </c>
      <c r="K282" s="323">
        <f>SUM(L281:AE281)</f>
        <v>0</v>
      </c>
      <c r="L282" s="83">
        <f t="shared" ref="L282:AE282" si="31">SUM(L256:L281)</f>
        <v>4580</v>
      </c>
      <c r="M282" s="84">
        <f t="shared" si="31"/>
        <v>18600</v>
      </c>
      <c r="N282" s="84">
        <f t="shared" si="31"/>
        <v>0</v>
      </c>
      <c r="O282" s="84">
        <f t="shared" si="31"/>
        <v>0</v>
      </c>
      <c r="P282" s="84">
        <f t="shared" si="31"/>
        <v>112000</v>
      </c>
      <c r="Q282" s="84">
        <f t="shared" si="31"/>
        <v>0</v>
      </c>
      <c r="R282" s="84">
        <f t="shared" si="31"/>
        <v>4580</v>
      </c>
      <c r="S282" s="84">
        <f t="shared" si="31"/>
        <v>0</v>
      </c>
      <c r="T282" s="84">
        <f t="shared" si="31"/>
        <v>18600</v>
      </c>
      <c r="U282" s="84">
        <f t="shared" si="31"/>
        <v>112000</v>
      </c>
      <c r="V282" s="84">
        <f t="shared" si="31"/>
        <v>0</v>
      </c>
      <c r="W282" s="84">
        <f t="shared" si="31"/>
        <v>0</v>
      </c>
      <c r="X282" s="84">
        <f t="shared" si="31"/>
        <v>4580</v>
      </c>
      <c r="Y282" s="84">
        <f t="shared" si="31"/>
        <v>4500</v>
      </c>
      <c r="Z282" s="84">
        <f t="shared" si="31"/>
        <v>112000</v>
      </c>
      <c r="AA282" s="84">
        <f t="shared" si="31"/>
        <v>18600</v>
      </c>
      <c r="AB282" s="84">
        <f t="shared" si="31"/>
        <v>0</v>
      </c>
      <c r="AC282" s="84">
        <f t="shared" si="31"/>
        <v>0</v>
      </c>
      <c r="AD282" s="84">
        <f t="shared" si="31"/>
        <v>4580</v>
      </c>
      <c r="AE282" s="85">
        <f t="shared" si="31"/>
        <v>112000</v>
      </c>
      <c r="AF282" s="78">
        <f t="shared" si="30"/>
        <v>526620</v>
      </c>
      <c r="AG282" s="219"/>
      <c r="AH282" s="219"/>
      <c r="AI282" s="219"/>
      <c r="AJ282" s="219"/>
      <c r="AK282" s="219"/>
      <c r="AL282" s="7"/>
      <c r="AM282" s="7"/>
      <c r="AN282" s="7"/>
      <c r="AO282" s="7"/>
    </row>
    <row r="283" spans="1:41" ht="18.95" thickBot="1">
      <c r="A283" s="327"/>
      <c r="C283" s="86"/>
      <c r="D283" s="509"/>
      <c r="E283" s="346"/>
      <c r="F283" s="65"/>
      <c r="G283" s="338"/>
      <c r="H283" s="66"/>
      <c r="I283" s="341"/>
      <c r="J283" s="64"/>
      <c r="K283" s="326"/>
      <c r="L283" s="78"/>
      <c r="M283" s="78"/>
      <c r="N283" s="78"/>
      <c r="O283" s="78"/>
      <c r="P283" s="78"/>
      <c r="Q283" s="78"/>
      <c r="R283" s="78"/>
      <c r="S283" s="78"/>
      <c r="T283" s="78"/>
      <c r="U283" s="78"/>
      <c r="V283" s="78"/>
      <c r="W283" s="78"/>
      <c r="X283" s="78"/>
      <c r="Y283" s="78"/>
      <c r="Z283" s="78"/>
      <c r="AA283" s="78"/>
      <c r="AB283" s="78"/>
      <c r="AC283" s="78"/>
      <c r="AD283" s="78"/>
      <c r="AE283" s="78"/>
      <c r="AF283" s="78"/>
      <c r="AG283" s="219"/>
      <c r="AH283" s="219"/>
      <c r="AI283" s="219"/>
      <c r="AJ283" s="219"/>
      <c r="AK283" s="219"/>
      <c r="AL283" s="7"/>
      <c r="AM283" s="7"/>
      <c r="AN283" s="7"/>
      <c r="AO283" s="7"/>
    </row>
    <row r="284" spans="1:41" ht="18.399999999999999" thickBot="1">
      <c r="A284" s="733" t="s">
        <v>785</v>
      </c>
      <c r="B284" s="734"/>
      <c r="C284" s="734"/>
      <c r="D284" s="734"/>
      <c r="E284" s="734"/>
      <c r="F284" s="734"/>
      <c r="G284" s="734"/>
      <c r="H284" s="734"/>
      <c r="I284" s="734"/>
      <c r="J284" s="734"/>
      <c r="K284" s="735"/>
      <c r="L284" s="78"/>
      <c r="M284" s="78"/>
      <c r="N284" s="78"/>
      <c r="O284" s="78"/>
      <c r="P284" s="78"/>
      <c r="Q284" s="78"/>
      <c r="R284" s="78"/>
      <c r="S284" s="78"/>
      <c r="T284" s="78"/>
      <c r="U284" s="78"/>
      <c r="V284" s="78"/>
      <c r="W284" s="78"/>
      <c r="X284" s="78"/>
      <c r="Y284" s="78"/>
      <c r="Z284" s="78"/>
      <c r="AA284" s="78"/>
      <c r="AB284" s="78"/>
      <c r="AC284" s="78"/>
      <c r="AD284" s="78"/>
      <c r="AE284" s="78"/>
      <c r="AF284" s="78"/>
      <c r="AG284" s="219"/>
      <c r="AH284" s="219"/>
      <c r="AI284" s="219"/>
      <c r="AJ284" s="219"/>
      <c r="AK284" s="219"/>
      <c r="AL284" s="7"/>
      <c r="AM284" s="7"/>
      <c r="AN284" s="7"/>
      <c r="AO284" s="7"/>
    </row>
    <row r="285" spans="1:41" ht="18.95" thickBot="1">
      <c r="A285" s="327"/>
      <c r="C285" s="86"/>
      <c r="D285" s="509"/>
      <c r="E285" s="346"/>
      <c r="F285" s="65"/>
      <c r="G285" s="338"/>
      <c r="H285" s="66"/>
      <c r="I285" s="341"/>
      <c r="J285" s="64"/>
      <c r="K285" s="326"/>
      <c r="L285" s="78"/>
      <c r="M285" s="78"/>
      <c r="N285" s="78"/>
      <c r="O285" s="78"/>
      <c r="P285" s="78"/>
      <c r="Q285" s="78"/>
      <c r="R285" s="78"/>
      <c r="S285" s="78"/>
      <c r="T285" s="78"/>
      <c r="U285" s="78"/>
      <c r="V285" s="78"/>
      <c r="W285" s="78"/>
      <c r="X285" s="78"/>
      <c r="Y285" s="78"/>
      <c r="Z285" s="78"/>
      <c r="AA285" s="78"/>
      <c r="AB285" s="78"/>
      <c r="AC285" s="78"/>
      <c r="AD285" s="78"/>
      <c r="AE285" s="78"/>
      <c r="AF285" s="78"/>
      <c r="AG285" s="219"/>
      <c r="AH285" s="219"/>
      <c r="AI285" s="219"/>
      <c r="AJ285" s="219"/>
      <c r="AK285" s="219"/>
      <c r="AL285" s="7"/>
      <c r="AM285" s="7"/>
      <c r="AN285" s="7"/>
      <c r="AO285" s="7"/>
    </row>
    <row r="286" spans="1:41" ht="67.150000000000006" thickBot="1">
      <c r="A286" s="709" t="s">
        <v>769</v>
      </c>
      <c r="B286" s="710"/>
      <c r="C286" s="710" t="s">
        <v>770</v>
      </c>
      <c r="D286" s="710"/>
      <c r="E286" s="488" t="s">
        <v>771</v>
      </c>
      <c r="F286" s="488" t="s">
        <v>772</v>
      </c>
      <c r="G286" s="488" t="s">
        <v>773</v>
      </c>
      <c r="H286" s="488" t="s">
        <v>774</v>
      </c>
      <c r="I286" s="488" t="s">
        <v>775</v>
      </c>
      <c r="J286" s="313" t="s">
        <v>776</v>
      </c>
      <c r="K286" s="326"/>
      <c r="L286" s="78"/>
      <c r="M286" s="78"/>
      <c r="N286" s="78"/>
      <c r="O286" s="78"/>
      <c r="P286" s="78"/>
      <c r="Q286" s="78"/>
      <c r="R286" s="78"/>
      <c r="S286" s="78"/>
      <c r="T286" s="78"/>
      <c r="U286" s="78"/>
      <c r="V286" s="78"/>
      <c r="W286" s="78"/>
      <c r="X286" s="78"/>
      <c r="Y286" s="78"/>
      <c r="Z286" s="78"/>
      <c r="AA286" s="78"/>
      <c r="AB286" s="78"/>
      <c r="AC286" s="78"/>
      <c r="AD286" s="78"/>
      <c r="AE286" s="78"/>
      <c r="AF286" s="78"/>
      <c r="AG286" s="219"/>
      <c r="AH286" s="219"/>
      <c r="AI286" s="219"/>
      <c r="AJ286" s="219"/>
      <c r="AK286" s="219"/>
      <c r="AL286" s="7"/>
      <c r="AM286" s="7"/>
      <c r="AN286" s="7"/>
      <c r="AO286" s="7"/>
    </row>
    <row r="287" spans="1:41" ht="18.399999999999999" thickBot="1">
      <c r="A287" s="723" t="s">
        <v>794</v>
      </c>
      <c r="B287" s="724"/>
      <c r="C287" s="725" t="s">
        <v>767</v>
      </c>
      <c r="D287" s="726"/>
      <c r="E287" s="347" t="s">
        <v>767</v>
      </c>
      <c r="F287" s="348"/>
      <c r="G287" s="348"/>
      <c r="H287" s="348"/>
      <c r="I287" s="348"/>
      <c r="J287" s="349"/>
      <c r="K287" s="326"/>
      <c r="L287" s="78"/>
      <c r="M287" s="78"/>
      <c r="N287" s="78"/>
      <c r="O287" s="78"/>
      <c r="P287" s="78"/>
      <c r="Q287" s="78"/>
      <c r="R287" s="78"/>
      <c r="S287" s="78"/>
      <c r="T287" s="78"/>
      <c r="U287" s="78"/>
      <c r="V287" s="78"/>
      <c r="W287" s="78"/>
      <c r="X287" s="78"/>
      <c r="Y287" s="78"/>
      <c r="Z287" s="78"/>
      <c r="AA287" s="78"/>
      <c r="AB287" s="78"/>
      <c r="AC287" s="78"/>
      <c r="AD287" s="78"/>
      <c r="AE287" s="78"/>
      <c r="AF287" s="78"/>
      <c r="AG287" s="219"/>
      <c r="AH287" s="219"/>
      <c r="AI287" s="219"/>
      <c r="AJ287" s="219"/>
      <c r="AK287" s="219"/>
      <c r="AL287" s="7"/>
      <c r="AM287" s="7"/>
      <c r="AN287" s="7"/>
      <c r="AO287" s="7"/>
    </row>
    <row r="288" spans="1:41" ht="18.399999999999999" thickBot="1">
      <c r="A288" s="700" t="str">
        <f>CNI!$A$1609</f>
        <v>Dwelling Units</v>
      </c>
      <c r="B288" s="701"/>
      <c r="C288" s="713">
        <f>CNI!B1610</f>
        <v>13</v>
      </c>
      <c r="D288" s="714"/>
      <c r="E288" s="332">
        <f>CNI!B1612</f>
        <v>9</v>
      </c>
      <c r="F288" s="506">
        <f>CNI!H1616</f>
        <v>0</v>
      </c>
      <c r="G288" s="507">
        <f>CNI!G1616</f>
        <v>0</v>
      </c>
      <c r="H288" s="524">
        <f>CNI!G1616</f>
        <v>0</v>
      </c>
      <c r="I288" s="508">
        <f>CNI!I1616</f>
        <v>0</v>
      </c>
      <c r="J288" s="27">
        <f t="shared" ref="J288:J305" si="32">ROUNDUP(+H288*I288,-2)</f>
        <v>0</v>
      </c>
      <c r="K288" s="326"/>
      <c r="L288" s="78"/>
      <c r="M288" s="78"/>
      <c r="N288" s="78"/>
      <c r="O288" s="78"/>
      <c r="P288" s="78"/>
      <c r="Q288" s="78"/>
      <c r="R288" s="78"/>
      <c r="S288" s="78"/>
      <c r="T288" s="78"/>
      <c r="U288" s="78"/>
      <c r="V288" s="78"/>
      <c r="W288" s="78"/>
      <c r="X288" s="78"/>
      <c r="Y288" s="78"/>
      <c r="Z288" s="78"/>
      <c r="AA288" s="78"/>
      <c r="AB288" s="78"/>
      <c r="AC288" s="78"/>
      <c r="AD288" s="78"/>
      <c r="AE288" s="78"/>
      <c r="AF288" s="78"/>
      <c r="AG288" s="219"/>
      <c r="AH288" s="219"/>
      <c r="AI288" s="219"/>
      <c r="AJ288" s="219"/>
      <c r="AK288" s="219"/>
      <c r="AL288" s="7"/>
      <c r="AM288" s="7"/>
      <c r="AN288" s="7"/>
      <c r="AO288" s="7"/>
    </row>
    <row r="289" spans="1:41" ht="18.399999999999999" thickBot="1">
      <c r="A289" s="700" t="str">
        <f>CNI!$A$1619</f>
        <v>Administrative Building</v>
      </c>
      <c r="B289" s="701"/>
      <c r="C289" s="713">
        <f>CNI!B1620</f>
        <v>14</v>
      </c>
      <c r="D289" s="714"/>
      <c r="E289" s="332">
        <f>CNI!B1622</f>
        <v>10</v>
      </c>
      <c r="F289" s="506">
        <f>CNI!H1626</f>
        <v>0</v>
      </c>
      <c r="G289" s="507">
        <f>CNI!G1626</f>
        <v>0</v>
      </c>
      <c r="H289" s="524">
        <f>CNI!G1626</f>
        <v>0</v>
      </c>
      <c r="I289" s="508">
        <f>CNI!I1626</f>
        <v>0</v>
      </c>
      <c r="J289" s="27">
        <f t="shared" si="32"/>
        <v>0</v>
      </c>
      <c r="K289" s="326"/>
      <c r="L289" s="78"/>
      <c r="M289" s="78"/>
      <c r="N289" s="78"/>
      <c r="O289" s="78"/>
      <c r="P289" s="78"/>
      <c r="Q289" s="78"/>
      <c r="R289" s="78"/>
      <c r="S289" s="78"/>
      <c r="T289" s="78"/>
      <c r="U289" s="78"/>
      <c r="V289" s="78"/>
      <c r="W289" s="78"/>
      <c r="X289" s="78"/>
      <c r="Y289" s="78"/>
      <c r="Z289" s="78"/>
      <c r="AA289" s="78"/>
      <c r="AB289" s="78"/>
      <c r="AC289" s="78"/>
      <c r="AD289" s="78"/>
      <c r="AE289" s="78"/>
      <c r="AF289" s="78"/>
      <c r="AG289" s="219"/>
      <c r="AH289" s="219"/>
      <c r="AI289" s="219"/>
      <c r="AJ289" s="219"/>
      <c r="AK289" s="219"/>
      <c r="AL289" s="7"/>
      <c r="AM289" s="7"/>
      <c r="AN289" s="7"/>
      <c r="AO289" s="7"/>
    </row>
    <row r="290" spans="1:41" ht="18.399999999999999" thickBot="1">
      <c r="A290" s="700" t="str">
        <f>CNI!$A$1629</f>
        <v>Community Building</v>
      </c>
      <c r="B290" s="701"/>
      <c r="C290" s="713">
        <f>CNI!B1630</f>
        <v>15</v>
      </c>
      <c r="D290" s="714"/>
      <c r="E290" s="332">
        <f>CNI!B1632</f>
        <v>11</v>
      </c>
      <c r="F290" s="506" t="str">
        <f>CNI!H1636</f>
        <v>LUMP SUM</v>
      </c>
      <c r="G290" s="507">
        <f>CNI!G1636</f>
        <v>1</v>
      </c>
      <c r="H290" s="524">
        <f>CNI!G1636</f>
        <v>1</v>
      </c>
      <c r="I290" s="508">
        <f>CNI!I1636</f>
        <v>150000</v>
      </c>
      <c r="J290" s="27">
        <f t="shared" si="32"/>
        <v>150000</v>
      </c>
      <c r="K290" s="326"/>
      <c r="L290" s="78"/>
      <c r="M290" s="78"/>
      <c r="N290" s="78"/>
      <c r="O290" s="78"/>
      <c r="P290" s="78"/>
      <c r="Q290" s="78"/>
      <c r="R290" s="78"/>
      <c r="S290" s="78"/>
      <c r="T290" s="78"/>
      <c r="U290" s="78"/>
      <c r="V290" s="78"/>
      <c r="W290" s="78"/>
      <c r="X290" s="78"/>
      <c r="Y290" s="78"/>
      <c r="Z290" s="78"/>
      <c r="AA290" s="78"/>
      <c r="AB290" s="78"/>
      <c r="AC290" s="78"/>
      <c r="AD290" s="78"/>
      <c r="AE290" s="78"/>
      <c r="AF290" s="78"/>
      <c r="AG290" s="219"/>
      <c r="AH290" s="219"/>
      <c r="AI290" s="219"/>
      <c r="AJ290" s="219"/>
      <c r="AK290" s="219"/>
      <c r="AL290" s="7"/>
      <c r="AM290" s="7"/>
      <c r="AN290" s="7"/>
      <c r="AO290" s="7"/>
    </row>
    <row r="291" spans="1:41" ht="18.399999999999999" thickBot="1">
      <c r="A291" s="700" t="str">
        <f>CNI!$A$1639</f>
        <v>Shop</v>
      </c>
      <c r="B291" s="701"/>
      <c r="C291" s="713">
        <f>CNI!B1640</f>
        <v>16</v>
      </c>
      <c r="D291" s="714"/>
      <c r="E291" s="332">
        <f>CNI!B1642</f>
        <v>12</v>
      </c>
      <c r="F291" s="506">
        <f>CNI!H1646</f>
        <v>0</v>
      </c>
      <c r="G291" s="507">
        <f>CNI!G1646</f>
        <v>0</v>
      </c>
      <c r="H291" s="524">
        <f>CNI!G1646</f>
        <v>0</v>
      </c>
      <c r="I291" s="508">
        <f>CNI!I1646</f>
        <v>0</v>
      </c>
      <c r="J291" s="27">
        <f t="shared" si="32"/>
        <v>0</v>
      </c>
      <c r="K291" s="326"/>
      <c r="L291" s="78"/>
      <c r="M291" s="78"/>
      <c r="N291" s="78"/>
      <c r="O291" s="78"/>
      <c r="P291" s="78"/>
      <c r="Q291" s="78"/>
      <c r="R291" s="78"/>
      <c r="S291" s="78"/>
      <c r="T291" s="78"/>
      <c r="U291" s="78"/>
      <c r="V291" s="78"/>
      <c r="W291" s="78"/>
      <c r="X291" s="78"/>
      <c r="Y291" s="78"/>
      <c r="Z291" s="78"/>
      <c r="AA291" s="78"/>
      <c r="AB291" s="78"/>
      <c r="AC291" s="78"/>
      <c r="AD291" s="78"/>
      <c r="AE291" s="78"/>
      <c r="AF291" s="78"/>
      <c r="AG291" s="219"/>
      <c r="AH291" s="219"/>
      <c r="AI291" s="219"/>
      <c r="AJ291" s="219"/>
      <c r="AK291" s="219"/>
      <c r="AL291" s="7"/>
      <c r="AM291" s="7"/>
      <c r="AN291" s="7"/>
      <c r="AO291" s="7"/>
    </row>
    <row r="292" spans="1:41" ht="18.399999999999999" thickBot="1">
      <c r="A292" s="700" t="str">
        <f>CNI!$A$1649</f>
        <v>Storage Area</v>
      </c>
      <c r="B292" s="701"/>
      <c r="C292" s="713">
        <f>CNI!B1650</f>
        <v>17</v>
      </c>
      <c r="D292" s="714"/>
      <c r="E292" s="332">
        <f>CNI!B1652</f>
        <v>13</v>
      </c>
      <c r="F292" s="506">
        <f>CNI!H1656</f>
        <v>0</v>
      </c>
      <c r="G292" s="507">
        <f>CNI!G1656</f>
        <v>0</v>
      </c>
      <c r="H292" s="524">
        <f>CNI!G1656</f>
        <v>0</v>
      </c>
      <c r="I292" s="508">
        <f>CNI!I1656</f>
        <v>0</v>
      </c>
      <c r="J292" s="27">
        <f t="shared" si="32"/>
        <v>0</v>
      </c>
      <c r="K292" s="326"/>
      <c r="L292" s="78"/>
      <c r="M292" s="78"/>
      <c r="N292" s="78"/>
      <c r="O292" s="78"/>
      <c r="P292" s="78"/>
      <c r="Q292" s="78"/>
      <c r="R292" s="78"/>
      <c r="S292" s="78"/>
      <c r="T292" s="78"/>
      <c r="U292" s="78"/>
      <c r="V292" s="78"/>
      <c r="W292" s="78"/>
      <c r="X292" s="78"/>
      <c r="Y292" s="78"/>
      <c r="Z292" s="78"/>
      <c r="AA292" s="78"/>
      <c r="AB292" s="78"/>
      <c r="AC292" s="78"/>
      <c r="AD292" s="78"/>
      <c r="AE292" s="78"/>
      <c r="AF292" s="78"/>
      <c r="AG292" s="219"/>
      <c r="AH292" s="219"/>
      <c r="AI292" s="219"/>
      <c r="AJ292" s="219"/>
      <c r="AK292" s="219"/>
      <c r="AL292" s="7"/>
      <c r="AM292" s="7"/>
      <c r="AN292" s="7"/>
      <c r="AO292" s="7"/>
    </row>
    <row r="293" spans="1:41" ht="18.399999999999999" thickBot="1">
      <c r="A293" s="700" t="str">
        <f>CNI!$A$1659</f>
        <v>Family Investment Center</v>
      </c>
      <c r="B293" s="701"/>
      <c r="C293" s="713">
        <f>CNI!B1660</f>
        <v>18</v>
      </c>
      <c r="D293" s="714"/>
      <c r="E293" s="332">
        <f>CNI!B1662</f>
        <v>14</v>
      </c>
      <c r="F293" s="506">
        <f>CNI!H1666</f>
        <v>0</v>
      </c>
      <c r="G293" s="507">
        <f>CNI!G1666</f>
        <v>0</v>
      </c>
      <c r="H293" s="524">
        <f>CNI!G1666</f>
        <v>0</v>
      </c>
      <c r="I293" s="508">
        <f>CNI!I1666</f>
        <v>0</v>
      </c>
      <c r="J293" s="27">
        <f t="shared" si="32"/>
        <v>0</v>
      </c>
      <c r="K293" s="326"/>
      <c r="L293" s="78"/>
      <c r="M293" s="78"/>
      <c r="N293" s="78"/>
      <c r="O293" s="78"/>
      <c r="P293" s="78"/>
      <c r="Q293" s="78"/>
      <c r="R293" s="78"/>
      <c r="S293" s="78"/>
      <c r="T293" s="78"/>
      <c r="U293" s="78"/>
      <c r="V293" s="78"/>
      <c r="W293" s="78"/>
      <c r="X293" s="78"/>
      <c r="Y293" s="78"/>
      <c r="Z293" s="78"/>
      <c r="AA293" s="78"/>
      <c r="AB293" s="78"/>
      <c r="AC293" s="78"/>
      <c r="AD293" s="78"/>
      <c r="AE293" s="78"/>
      <c r="AF293" s="78"/>
      <c r="AG293" s="219"/>
      <c r="AH293" s="219"/>
      <c r="AI293" s="219"/>
      <c r="AJ293" s="219"/>
      <c r="AK293" s="219"/>
      <c r="AL293" s="7"/>
      <c r="AM293" s="7"/>
      <c r="AN293" s="7"/>
      <c r="AO293" s="7"/>
    </row>
    <row r="294" spans="1:41" ht="18.399999999999999" thickBot="1">
      <c r="A294" s="700" t="str">
        <f>CNI!$A$1669</f>
        <v>Day Care Center</v>
      </c>
      <c r="B294" s="701"/>
      <c r="C294" s="713">
        <f>CNI!B1670</f>
        <v>19</v>
      </c>
      <c r="D294" s="714"/>
      <c r="E294" s="332">
        <f>CNI!B1672</f>
        <v>15</v>
      </c>
      <c r="F294" s="506">
        <f>CNI!H1676</f>
        <v>0</v>
      </c>
      <c r="G294" s="507">
        <f>CNI!G1676</f>
        <v>0</v>
      </c>
      <c r="H294" s="524">
        <f>CNI!G1676</f>
        <v>0</v>
      </c>
      <c r="I294" s="508">
        <f>CNI!I1676</f>
        <v>0</v>
      </c>
      <c r="J294" s="27">
        <f t="shared" si="32"/>
        <v>0</v>
      </c>
      <c r="K294" s="326"/>
      <c r="L294" s="78"/>
      <c r="M294" s="78"/>
      <c r="N294" s="78"/>
      <c r="O294" s="78"/>
      <c r="P294" s="78"/>
      <c r="Q294" s="78"/>
      <c r="R294" s="78"/>
      <c r="S294" s="78"/>
      <c r="T294" s="78"/>
      <c r="U294" s="78"/>
      <c r="V294" s="78"/>
      <c r="W294" s="78"/>
      <c r="X294" s="78"/>
      <c r="Y294" s="78"/>
      <c r="Z294" s="78"/>
      <c r="AA294" s="78"/>
      <c r="AB294" s="78"/>
      <c r="AC294" s="78"/>
      <c r="AD294" s="78"/>
      <c r="AE294" s="78"/>
      <c r="AF294" s="78"/>
      <c r="AG294" s="219"/>
      <c r="AH294" s="219"/>
      <c r="AI294" s="219"/>
      <c r="AJ294" s="219"/>
      <c r="AK294" s="219"/>
      <c r="AL294" s="7"/>
      <c r="AM294" s="7"/>
      <c r="AN294" s="7"/>
      <c r="AO294" s="7"/>
    </row>
    <row r="295" spans="1:41" ht="18.399999999999999" thickBot="1">
      <c r="A295" s="700" t="str">
        <f>CNI!$A$1679</f>
        <v>Laundry Areas</v>
      </c>
      <c r="B295" s="701"/>
      <c r="C295" s="713">
        <f>CNI!B1680</f>
        <v>20</v>
      </c>
      <c r="D295" s="714"/>
      <c r="E295" s="332">
        <f>CNI!B1682</f>
        <v>16</v>
      </c>
      <c r="F295" s="506">
        <f>CNI!H1686</f>
        <v>0</v>
      </c>
      <c r="G295" s="507">
        <f>CNI!G1686</f>
        <v>0</v>
      </c>
      <c r="H295" s="524">
        <f>CNI!G1686</f>
        <v>0</v>
      </c>
      <c r="I295" s="508">
        <f>CNI!I1686</f>
        <v>0</v>
      </c>
      <c r="J295" s="27">
        <f t="shared" si="32"/>
        <v>0</v>
      </c>
      <c r="K295" s="326"/>
      <c r="L295" s="78"/>
      <c r="M295" s="78"/>
      <c r="N295" s="78"/>
      <c r="O295" s="78"/>
      <c r="P295" s="78"/>
      <c r="Q295" s="78"/>
      <c r="R295" s="78"/>
      <c r="S295" s="78"/>
      <c r="T295" s="78"/>
      <c r="U295" s="78"/>
      <c r="V295" s="78"/>
      <c r="W295" s="78"/>
      <c r="X295" s="78"/>
      <c r="Y295" s="78"/>
      <c r="Z295" s="78"/>
      <c r="AA295" s="78"/>
      <c r="AB295" s="78"/>
      <c r="AC295" s="78"/>
      <c r="AD295" s="78"/>
      <c r="AE295" s="78"/>
      <c r="AF295" s="78"/>
      <c r="AG295" s="219"/>
      <c r="AH295" s="219"/>
      <c r="AI295" s="219"/>
      <c r="AJ295" s="219"/>
      <c r="AK295" s="219"/>
      <c r="AL295" s="7"/>
      <c r="AM295" s="7"/>
      <c r="AN295" s="7"/>
      <c r="AO295" s="7"/>
    </row>
    <row r="296" spans="1:41" ht="18.399999999999999" thickBot="1">
      <c r="A296" s="700" t="str">
        <f>CNI!$A$1689</f>
        <v>NC-Other 1 (Specify)</v>
      </c>
      <c r="B296" s="701"/>
      <c r="C296" s="713">
        <f>CNI!B1690</f>
        <v>3</v>
      </c>
      <c r="D296" s="714"/>
      <c r="E296" s="332">
        <f>CNI!B1692</f>
        <v>0</v>
      </c>
      <c r="F296" s="506">
        <f>CNI!H1696</f>
        <v>0</v>
      </c>
      <c r="G296" s="507">
        <f>CNI!G1696</f>
        <v>0</v>
      </c>
      <c r="H296" s="524">
        <f>CNI!G1696</f>
        <v>0</v>
      </c>
      <c r="I296" s="508">
        <f>CNI!I1696</f>
        <v>0</v>
      </c>
      <c r="J296" s="27">
        <f t="shared" si="32"/>
        <v>0</v>
      </c>
      <c r="K296" s="326"/>
      <c r="L296" s="78"/>
      <c r="M296" s="78"/>
      <c r="N296" s="78"/>
      <c r="O296" s="78"/>
      <c r="P296" s="78"/>
      <c r="Q296" s="78"/>
      <c r="R296" s="78"/>
      <c r="S296" s="78"/>
      <c r="T296" s="78"/>
      <c r="U296" s="78"/>
      <c r="V296" s="78"/>
      <c r="W296" s="78"/>
      <c r="X296" s="78"/>
      <c r="Y296" s="78"/>
      <c r="Z296" s="78"/>
      <c r="AA296" s="78"/>
      <c r="AB296" s="78"/>
      <c r="AC296" s="78"/>
      <c r="AD296" s="78"/>
      <c r="AE296" s="78"/>
      <c r="AF296" s="78"/>
      <c r="AG296" s="219"/>
      <c r="AH296" s="219"/>
      <c r="AI296" s="219"/>
      <c r="AJ296" s="219"/>
      <c r="AK296" s="219"/>
      <c r="AL296" s="7"/>
      <c r="AM296" s="7"/>
      <c r="AN296" s="7"/>
      <c r="AO296" s="7"/>
    </row>
    <row r="297" spans="1:41" ht="18.399999999999999" thickBot="1">
      <c r="A297" s="700" t="str">
        <f>CNI!$A$1699</f>
        <v>NC-Other 2 (Specify)</v>
      </c>
      <c r="B297" s="701"/>
      <c r="C297" s="713">
        <f>CNI!B1700</f>
        <v>4</v>
      </c>
      <c r="D297" s="714"/>
      <c r="E297" s="332">
        <f>CNI!B1702</f>
        <v>1</v>
      </c>
      <c r="F297" s="506">
        <f>CNI!H1706</f>
        <v>0</v>
      </c>
      <c r="G297" s="507">
        <f>CNI!G1706</f>
        <v>0</v>
      </c>
      <c r="H297" s="524">
        <f>CNI!G1706</f>
        <v>0</v>
      </c>
      <c r="I297" s="508">
        <f>CNI!I1706</f>
        <v>0</v>
      </c>
      <c r="J297" s="27">
        <f t="shared" si="32"/>
        <v>0</v>
      </c>
      <c r="K297" s="326"/>
      <c r="L297" s="78"/>
      <c r="M297" s="78"/>
      <c r="N297" s="78"/>
      <c r="O297" s="78"/>
      <c r="P297" s="78"/>
      <c r="Q297" s="78"/>
      <c r="R297" s="78"/>
      <c r="S297" s="78"/>
      <c r="T297" s="78"/>
      <c r="U297" s="78"/>
      <c r="V297" s="78"/>
      <c r="W297" s="78"/>
      <c r="X297" s="78"/>
      <c r="Y297" s="78"/>
      <c r="Z297" s="78"/>
      <c r="AA297" s="78"/>
      <c r="AB297" s="78"/>
      <c r="AC297" s="78"/>
      <c r="AD297" s="78"/>
      <c r="AE297" s="78"/>
      <c r="AF297" s="78"/>
      <c r="AG297" s="219"/>
      <c r="AH297" s="219"/>
      <c r="AI297" s="219"/>
      <c r="AJ297" s="219"/>
      <c r="AK297" s="219"/>
      <c r="AL297" s="7"/>
      <c r="AM297" s="7"/>
      <c r="AN297" s="7"/>
      <c r="AO297" s="7"/>
    </row>
    <row r="298" spans="1:41" ht="18.399999999999999" thickBot="1">
      <c r="A298" s="700" t="str">
        <f>CNI!$A$1709</f>
        <v>NC-Other 3 (Specify)</v>
      </c>
      <c r="B298" s="701"/>
      <c r="C298" s="713">
        <f>CNI!B1710</f>
        <v>5</v>
      </c>
      <c r="D298" s="714"/>
      <c r="E298" s="332">
        <f>CNI!B1712</f>
        <v>2</v>
      </c>
      <c r="F298" s="506">
        <f>CNI!H1716</f>
        <v>0</v>
      </c>
      <c r="G298" s="507">
        <f>CNI!G1716</f>
        <v>0</v>
      </c>
      <c r="H298" s="524">
        <f>CNI!G1716</f>
        <v>0</v>
      </c>
      <c r="I298" s="508">
        <f>CNI!I1716</f>
        <v>0</v>
      </c>
      <c r="J298" s="27">
        <f t="shared" si="32"/>
        <v>0</v>
      </c>
      <c r="K298" s="326"/>
      <c r="L298" s="78"/>
      <c r="M298" s="78"/>
      <c r="N298" s="78"/>
      <c r="O298" s="78"/>
      <c r="P298" s="78"/>
      <c r="Q298" s="78"/>
      <c r="R298" s="78"/>
      <c r="S298" s="78"/>
      <c r="T298" s="78"/>
      <c r="U298" s="78"/>
      <c r="V298" s="78"/>
      <c r="W298" s="78"/>
      <c r="X298" s="78"/>
      <c r="Y298" s="78"/>
      <c r="Z298" s="78"/>
      <c r="AA298" s="78"/>
      <c r="AB298" s="78"/>
      <c r="AC298" s="78"/>
      <c r="AD298" s="78"/>
      <c r="AE298" s="78"/>
      <c r="AF298" s="78"/>
      <c r="AG298" s="219"/>
      <c r="AH298" s="219"/>
      <c r="AI298" s="219"/>
      <c r="AJ298" s="219"/>
      <c r="AK298" s="219"/>
      <c r="AL298" s="7"/>
      <c r="AM298" s="7"/>
      <c r="AN298" s="7"/>
      <c r="AO298" s="7"/>
    </row>
    <row r="299" spans="1:41" ht="18.399999999999999" thickBot="1">
      <c r="A299" s="700" t="str">
        <f>CNI!$A$1719</f>
        <v>NC-Other 4 (Specify)</v>
      </c>
      <c r="B299" s="701"/>
      <c r="C299" s="713">
        <f>CNI!B1720</f>
        <v>6</v>
      </c>
      <c r="D299" s="714"/>
      <c r="E299" s="332">
        <f>CNI!B1722</f>
        <v>3</v>
      </c>
      <c r="F299" s="506">
        <f>CNI!H1726</f>
        <v>0</v>
      </c>
      <c r="G299" s="507">
        <f>CNI!G1726</f>
        <v>0</v>
      </c>
      <c r="H299" s="524">
        <f>CNI!G1726</f>
        <v>0</v>
      </c>
      <c r="I299" s="508">
        <f>CNI!I1726</f>
        <v>0</v>
      </c>
      <c r="J299" s="27">
        <f t="shared" si="32"/>
        <v>0</v>
      </c>
      <c r="K299" s="326"/>
      <c r="L299" s="78"/>
      <c r="M299" s="78"/>
      <c r="N299" s="78"/>
      <c r="O299" s="78"/>
      <c r="P299" s="78"/>
      <c r="Q299" s="78"/>
      <c r="R299" s="78"/>
      <c r="S299" s="78"/>
      <c r="T299" s="78"/>
      <c r="U299" s="78"/>
      <c r="V299" s="78"/>
      <c r="W299" s="78"/>
      <c r="X299" s="78"/>
      <c r="Y299" s="78"/>
      <c r="Z299" s="78"/>
      <c r="AA299" s="78"/>
      <c r="AB299" s="78"/>
      <c r="AC299" s="78"/>
      <c r="AD299" s="78"/>
      <c r="AE299" s="78"/>
      <c r="AF299" s="78"/>
      <c r="AG299" s="219"/>
      <c r="AH299" s="219"/>
      <c r="AI299" s="219"/>
      <c r="AJ299" s="219"/>
      <c r="AK299" s="219"/>
      <c r="AL299" s="7"/>
      <c r="AM299" s="7"/>
      <c r="AN299" s="7"/>
      <c r="AO299" s="7"/>
    </row>
    <row r="300" spans="1:41" ht="18.399999999999999" thickBot="1">
      <c r="A300" s="700" t="str">
        <f>CNI!$A$1729</f>
        <v>NC-Other 5(Specify)</v>
      </c>
      <c r="B300" s="701"/>
      <c r="C300" s="713">
        <f>CNI!B1730</f>
        <v>7</v>
      </c>
      <c r="D300" s="714"/>
      <c r="E300" s="332">
        <f>CNI!B1732</f>
        <v>4</v>
      </c>
      <c r="F300" s="506">
        <f>CNI!H1736</f>
        <v>0</v>
      </c>
      <c r="G300" s="507">
        <f>CNI!G1736</f>
        <v>0</v>
      </c>
      <c r="H300" s="524">
        <f>CNI!G1736</f>
        <v>0</v>
      </c>
      <c r="I300" s="508">
        <f>CNI!I1736</f>
        <v>0</v>
      </c>
      <c r="J300" s="27">
        <f t="shared" si="32"/>
        <v>0</v>
      </c>
      <c r="K300" s="326"/>
      <c r="L300" s="78"/>
      <c r="M300" s="78"/>
      <c r="N300" s="78"/>
      <c r="O300" s="78"/>
      <c r="P300" s="78"/>
      <c r="Q300" s="78"/>
      <c r="R300" s="78"/>
      <c r="S300" s="78"/>
      <c r="T300" s="78"/>
      <c r="U300" s="78"/>
      <c r="V300" s="78"/>
      <c r="W300" s="78"/>
      <c r="X300" s="78"/>
      <c r="Y300" s="78"/>
      <c r="Z300" s="78"/>
      <c r="AA300" s="78"/>
      <c r="AB300" s="78"/>
      <c r="AC300" s="78"/>
      <c r="AD300" s="78"/>
      <c r="AE300" s="78"/>
      <c r="AF300" s="78"/>
      <c r="AG300" s="219"/>
      <c r="AH300" s="219"/>
      <c r="AI300" s="219"/>
      <c r="AJ300" s="219"/>
      <c r="AK300" s="219"/>
      <c r="AL300" s="7"/>
      <c r="AM300" s="7"/>
      <c r="AN300" s="7"/>
      <c r="AO300" s="7"/>
    </row>
    <row r="301" spans="1:41" ht="18.399999999999999" thickBot="1">
      <c r="A301" s="700" t="str">
        <f>CNI!$A$1739</f>
        <v>NC-Other 6 (Specify)</v>
      </c>
      <c r="B301" s="701"/>
      <c r="C301" s="713">
        <f>CNI!B1740</f>
        <v>8</v>
      </c>
      <c r="D301" s="714"/>
      <c r="E301" s="332">
        <f>CNI!B1742</f>
        <v>5</v>
      </c>
      <c r="F301" s="506">
        <f>CNI!H1746</f>
        <v>0</v>
      </c>
      <c r="G301" s="507">
        <f>CNI!G1746</f>
        <v>0</v>
      </c>
      <c r="H301" s="524">
        <f>CNI!G1746</f>
        <v>0</v>
      </c>
      <c r="I301" s="508">
        <f>CNI!I1746</f>
        <v>0</v>
      </c>
      <c r="J301" s="27">
        <f t="shared" si="32"/>
        <v>0</v>
      </c>
      <c r="K301" s="326"/>
      <c r="L301" s="78"/>
      <c r="M301" s="78"/>
      <c r="N301" s="78"/>
      <c r="O301" s="78"/>
      <c r="P301" s="78"/>
      <c r="Q301" s="78"/>
      <c r="R301" s="78"/>
      <c r="S301" s="78"/>
      <c r="T301" s="78"/>
      <c r="U301" s="78"/>
      <c r="V301" s="78"/>
      <c r="W301" s="78"/>
      <c r="X301" s="78"/>
      <c r="Y301" s="78"/>
      <c r="Z301" s="78"/>
      <c r="AA301" s="78"/>
      <c r="AB301" s="78"/>
      <c r="AC301" s="78"/>
      <c r="AD301" s="78"/>
      <c r="AE301" s="78"/>
      <c r="AF301" s="78"/>
      <c r="AG301" s="219"/>
      <c r="AH301" s="219"/>
      <c r="AI301" s="219"/>
      <c r="AJ301" s="219"/>
      <c r="AK301" s="219"/>
      <c r="AL301" s="7"/>
      <c r="AM301" s="7"/>
      <c r="AN301" s="7"/>
      <c r="AO301" s="7"/>
    </row>
    <row r="302" spans="1:41" ht="18.399999999999999" thickBot="1">
      <c r="A302" s="700" t="str">
        <f>CNI!$A$1749</f>
        <v>NC-Other 7 (Specify)</v>
      </c>
      <c r="B302" s="701"/>
      <c r="C302" s="713">
        <f>CNI!B1750</f>
        <v>9</v>
      </c>
      <c r="D302" s="714"/>
      <c r="E302" s="332">
        <f>CNI!B1752</f>
        <v>6</v>
      </c>
      <c r="F302" s="506">
        <f>CNI!H1756</f>
        <v>0</v>
      </c>
      <c r="G302" s="507">
        <f>CNI!G1756</f>
        <v>0</v>
      </c>
      <c r="H302" s="524">
        <f>CNI!G1756</f>
        <v>0</v>
      </c>
      <c r="I302" s="508">
        <f>CNI!I1756</f>
        <v>0</v>
      </c>
      <c r="J302" s="27">
        <f t="shared" si="32"/>
        <v>0</v>
      </c>
      <c r="K302" s="326"/>
      <c r="L302" s="78"/>
      <c r="M302" s="78"/>
      <c r="N302" s="78"/>
      <c r="O302" s="78"/>
      <c r="P302" s="78"/>
      <c r="Q302" s="78"/>
      <c r="R302" s="78"/>
      <c r="S302" s="78"/>
      <c r="T302" s="78"/>
      <c r="U302" s="78"/>
      <c r="V302" s="78"/>
      <c r="W302" s="78"/>
      <c r="X302" s="78"/>
      <c r="Y302" s="78"/>
      <c r="Z302" s="78"/>
      <c r="AA302" s="78"/>
      <c r="AB302" s="78"/>
      <c r="AC302" s="78"/>
      <c r="AD302" s="78"/>
      <c r="AE302" s="78"/>
      <c r="AF302" s="78"/>
      <c r="AG302" s="219"/>
      <c r="AH302" s="219"/>
      <c r="AI302" s="219"/>
      <c r="AJ302" s="219"/>
      <c r="AK302" s="219"/>
      <c r="AL302" s="7"/>
      <c r="AM302" s="7"/>
      <c r="AN302" s="7"/>
      <c r="AO302" s="7"/>
    </row>
    <row r="303" spans="1:41" ht="18.399999999999999" thickBot="1">
      <c r="A303" s="700" t="str">
        <f>CNI!$A$1759</f>
        <v>NC-Other 8 (Specify)</v>
      </c>
      <c r="B303" s="701"/>
      <c r="C303" s="713">
        <f>CNI!B1760</f>
        <v>10</v>
      </c>
      <c r="D303" s="714"/>
      <c r="E303" s="332">
        <f>CNI!B1762</f>
        <v>7</v>
      </c>
      <c r="F303" s="506">
        <f>CNI!H1766</f>
        <v>0</v>
      </c>
      <c r="G303" s="507">
        <f>CNI!G1766</f>
        <v>0</v>
      </c>
      <c r="H303" s="524">
        <f>CNI!G1766</f>
        <v>0</v>
      </c>
      <c r="I303" s="508">
        <f>CNI!I1766</f>
        <v>0</v>
      </c>
      <c r="J303" s="27">
        <f t="shared" si="32"/>
        <v>0</v>
      </c>
      <c r="K303" s="326"/>
      <c r="L303" s="78"/>
      <c r="M303" s="78"/>
      <c r="N303" s="78"/>
      <c r="O303" s="78"/>
      <c r="P303" s="78"/>
      <c r="Q303" s="78"/>
      <c r="R303" s="78"/>
      <c r="S303" s="78"/>
      <c r="T303" s="78"/>
      <c r="U303" s="78"/>
      <c r="V303" s="78"/>
      <c r="W303" s="78"/>
      <c r="X303" s="78"/>
      <c r="Y303" s="78"/>
      <c r="Z303" s="78"/>
      <c r="AA303" s="78"/>
      <c r="AB303" s="78"/>
      <c r="AC303" s="78"/>
      <c r="AD303" s="78"/>
      <c r="AE303" s="78"/>
      <c r="AF303" s="78"/>
      <c r="AG303" s="219"/>
      <c r="AH303" s="219"/>
      <c r="AI303" s="219"/>
      <c r="AJ303" s="219"/>
      <c r="AK303" s="219"/>
      <c r="AL303" s="7"/>
      <c r="AM303" s="7"/>
      <c r="AN303" s="7"/>
      <c r="AO303" s="7"/>
    </row>
    <row r="304" spans="1:41" ht="18.399999999999999" thickBot="1">
      <c r="A304" s="700" t="str">
        <f>CNI!$A$1769</f>
        <v>NC-Other 9 (Specify)</v>
      </c>
      <c r="B304" s="701"/>
      <c r="C304" s="713">
        <f>CNI!B1770</f>
        <v>11</v>
      </c>
      <c r="D304" s="714"/>
      <c r="E304" s="332">
        <f>CNI!B1772</f>
        <v>8</v>
      </c>
      <c r="F304" s="506">
        <f>CNI!H1776</f>
        <v>0</v>
      </c>
      <c r="G304" s="507">
        <f>CNI!G1776</f>
        <v>0</v>
      </c>
      <c r="H304" s="524">
        <f>CNI!G1776</f>
        <v>0</v>
      </c>
      <c r="I304" s="508">
        <f>CNI!I1776</f>
        <v>0</v>
      </c>
      <c r="J304" s="27">
        <f t="shared" si="32"/>
        <v>0</v>
      </c>
      <c r="K304" s="326"/>
      <c r="L304" s="78"/>
      <c r="M304" s="78"/>
      <c r="N304" s="78"/>
      <c r="O304" s="78"/>
      <c r="P304" s="78"/>
      <c r="Q304" s="78"/>
      <c r="R304" s="78"/>
      <c r="S304" s="78"/>
      <c r="T304" s="78"/>
      <c r="U304" s="78"/>
      <c r="V304" s="78"/>
      <c r="W304" s="78"/>
      <c r="X304" s="78"/>
      <c r="Y304" s="78"/>
      <c r="Z304" s="78"/>
      <c r="AA304" s="78"/>
      <c r="AB304" s="78"/>
      <c r="AC304" s="78"/>
      <c r="AD304" s="78"/>
      <c r="AE304" s="78"/>
      <c r="AF304" s="78"/>
      <c r="AG304" s="219"/>
      <c r="AH304" s="219"/>
      <c r="AI304" s="219"/>
      <c r="AJ304" s="219"/>
      <c r="AK304" s="219"/>
      <c r="AL304" s="7"/>
      <c r="AM304" s="7"/>
      <c r="AN304" s="7"/>
      <c r="AO304" s="7"/>
    </row>
    <row r="305" spans="1:41" ht="17.850000000000001">
      <c r="A305" s="700" t="str">
        <f>CNI!$A$1779</f>
        <v>NC-Other 10 (Specify)</v>
      </c>
      <c r="B305" s="701"/>
      <c r="C305" s="713">
        <f>CNI!B1780</f>
        <v>12</v>
      </c>
      <c r="D305" s="714"/>
      <c r="E305" s="332">
        <f>CNI!B1782</f>
        <v>9</v>
      </c>
      <c r="F305" s="506">
        <f>CNI!H1786</f>
        <v>0</v>
      </c>
      <c r="G305" s="507">
        <f>CNI!G1786</f>
        <v>0</v>
      </c>
      <c r="H305" s="524">
        <f>CNI!G1786</f>
        <v>0</v>
      </c>
      <c r="I305" s="508">
        <f>CNI!I1786</f>
        <v>0</v>
      </c>
      <c r="J305" s="27">
        <f t="shared" si="32"/>
        <v>0</v>
      </c>
      <c r="K305" s="326"/>
      <c r="L305" s="78"/>
      <c r="M305" s="78"/>
      <c r="N305" s="78"/>
      <c r="O305" s="78"/>
      <c r="P305" s="78"/>
      <c r="Q305" s="78"/>
      <c r="R305" s="78"/>
      <c r="S305" s="78"/>
      <c r="T305" s="78"/>
      <c r="U305" s="78"/>
      <c r="V305" s="78"/>
      <c r="W305" s="78"/>
      <c r="X305" s="78"/>
      <c r="Y305" s="78"/>
      <c r="Z305" s="78"/>
      <c r="AA305" s="78"/>
      <c r="AB305" s="78"/>
      <c r="AC305" s="78"/>
      <c r="AD305" s="78"/>
      <c r="AE305" s="78"/>
      <c r="AF305" s="78"/>
      <c r="AG305" s="219"/>
      <c r="AH305" s="219"/>
      <c r="AI305" s="219"/>
      <c r="AJ305" s="219"/>
      <c r="AK305" s="219"/>
      <c r="AL305" s="7"/>
      <c r="AM305" s="7"/>
      <c r="AN305" s="7"/>
      <c r="AO305" s="7"/>
    </row>
    <row r="306" spans="1:41" ht="18.95" thickBot="1">
      <c r="A306" s="720" t="s">
        <v>795</v>
      </c>
      <c r="B306" s="721"/>
      <c r="C306" s="87"/>
      <c r="D306" s="87"/>
      <c r="E306" s="87"/>
      <c r="F306" s="88"/>
      <c r="G306" s="89"/>
      <c r="H306" s="90"/>
      <c r="I306" s="91"/>
      <c r="J306" s="36">
        <f>SUM(J288:J305)</f>
        <v>150000</v>
      </c>
      <c r="K306" s="326"/>
      <c r="L306" s="78"/>
      <c r="M306" s="78"/>
      <c r="N306" s="78"/>
      <c r="O306" s="78"/>
      <c r="P306" s="78"/>
      <c r="Q306" s="78"/>
      <c r="R306" s="78"/>
      <c r="S306" s="78"/>
      <c r="T306" s="78"/>
      <c r="U306" s="78"/>
      <c r="V306" s="78"/>
      <c r="W306" s="78"/>
      <c r="X306" s="78"/>
      <c r="Y306" s="78"/>
      <c r="Z306" s="78"/>
      <c r="AA306" s="78"/>
      <c r="AB306" s="78"/>
      <c r="AC306" s="78"/>
      <c r="AD306" s="78"/>
      <c r="AE306" s="78"/>
      <c r="AF306" s="78"/>
      <c r="AG306" s="219"/>
      <c r="AH306" s="219"/>
      <c r="AI306" s="219"/>
      <c r="AJ306" s="219"/>
      <c r="AK306" s="219"/>
      <c r="AL306" s="7"/>
      <c r="AM306" s="7"/>
      <c r="AN306" s="7"/>
      <c r="AO306" s="7"/>
    </row>
    <row r="307" spans="1:41" ht="18.95" thickBot="1">
      <c r="A307" s="327"/>
      <c r="C307" s="86"/>
      <c r="D307" s="509"/>
      <c r="E307" s="346"/>
      <c r="F307" s="65"/>
      <c r="G307" s="338"/>
      <c r="H307" s="66"/>
      <c r="I307" s="341"/>
      <c r="J307" s="64"/>
      <c r="K307" s="326"/>
      <c r="L307" s="78"/>
      <c r="M307" s="78"/>
      <c r="N307" s="78"/>
      <c r="O307" s="78"/>
      <c r="P307" s="78"/>
      <c r="Q307" s="78"/>
      <c r="R307" s="78"/>
      <c r="S307" s="78"/>
      <c r="T307" s="78"/>
      <c r="U307" s="78"/>
      <c r="V307" s="78"/>
      <c r="W307" s="78"/>
      <c r="X307" s="78"/>
      <c r="Y307" s="78"/>
      <c r="Z307" s="78"/>
      <c r="AA307" s="78"/>
      <c r="AB307" s="78"/>
      <c r="AC307" s="78"/>
      <c r="AD307" s="78"/>
      <c r="AE307" s="78"/>
      <c r="AF307" s="23"/>
      <c r="AG307" s="219"/>
      <c r="AH307" s="219"/>
      <c r="AI307" s="219"/>
      <c r="AJ307" s="219"/>
      <c r="AK307" s="219"/>
      <c r="AL307" s="7"/>
      <c r="AM307" s="7"/>
      <c r="AN307" s="7"/>
      <c r="AO307" s="7"/>
    </row>
    <row r="308" spans="1:41" s="80" customFormat="1" ht="66.599999999999994">
      <c r="A308" s="709" t="s">
        <v>769</v>
      </c>
      <c r="B308" s="710"/>
      <c r="C308" s="710" t="s">
        <v>770</v>
      </c>
      <c r="D308" s="710"/>
      <c r="E308" s="488" t="s">
        <v>771</v>
      </c>
      <c r="F308" s="488" t="s">
        <v>772</v>
      </c>
      <c r="G308" s="488" t="s">
        <v>773</v>
      </c>
      <c r="H308" s="488" t="s">
        <v>774</v>
      </c>
      <c r="I308" s="488" t="s">
        <v>775</v>
      </c>
      <c r="J308" s="313" t="s">
        <v>776</v>
      </c>
      <c r="K308" s="350"/>
      <c r="L308" s="197"/>
      <c r="M308" s="197"/>
      <c r="N308" s="197"/>
      <c r="O308" s="197"/>
      <c r="P308" s="197"/>
      <c r="Q308" s="197"/>
      <c r="R308" s="197"/>
      <c r="S308" s="197"/>
      <c r="T308" s="197"/>
      <c r="U308" s="197"/>
      <c r="V308" s="197"/>
      <c r="W308" s="197"/>
      <c r="X308" s="197"/>
      <c r="Y308" s="197"/>
      <c r="Z308" s="197"/>
      <c r="AA308" s="197"/>
      <c r="AB308" s="197"/>
      <c r="AC308" s="197"/>
      <c r="AD308" s="197"/>
      <c r="AE308" s="197"/>
      <c r="AF308" s="79"/>
      <c r="AG308" s="520"/>
      <c r="AH308" s="520"/>
      <c r="AI308" s="520"/>
      <c r="AJ308" s="520"/>
      <c r="AK308" s="520"/>
      <c r="AL308" s="65"/>
      <c r="AM308" s="65"/>
      <c r="AN308" s="65"/>
      <c r="AO308" s="65"/>
    </row>
    <row r="309" spans="1:41" ht="18.399999999999999">
      <c r="A309" s="707" t="s">
        <v>796</v>
      </c>
      <c r="B309" s="708"/>
      <c r="C309" s="711" t="s">
        <v>767</v>
      </c>
      <c r="D309" s="711"/>
      <c r="E309" s="486" t="s">
        <v>767</v>
      </c>
      <c r="F309" s="504"/>
      <c r="G309" s="329"/>
      <c r="H309" s="51"/>
      <c r="I309" s="330" t="s">
        <v>779</v>
      </c>
      <c r="J309" s="331" t="s">
        <v>779</v>
      </c>
      <c r="K309" s="351"/>
      <c r="L309" s="82"/>
      <c r="M309" s="82"/>
      <c r="N309" s="82"/>
      <c r="O309" s="76"/>
      <c r="P309" s="92"/>
      <c r="Q309" s="82"/>
      <c r="R309" s="82"/>
      <c r="S309" s="82"/>
      <c r="T309" s="76"/>
      <c r="U309" s="92"/>
      <c r="V309" s="82"/>
      <c r="W309" s="82"/>
      <c r="X309" s="82"/>
      <c r="Y309" s="76"/>
      <c r="Z309" s="92"/>
      <c r="AA309" s="82"/>
      <c r="AB309" s="82"/>
      <c r="AC309" s="82"/>
      <c r="AD309" s="76"/>
      <c r="AE309" s="92"/>
      <c r="AF309" s="23"/>
      <c r="AG309" s="219"/>
      <c r="AH309" s="219"/>
      <c r="AI309" s="219"/>
      <c r="AJ309" s="219"/>
      <c r="AK309" s="219"/>
      <c r="AL309" s="7"/>
      <c r="AM309" s="7"/>
      <c r="AN309" s="7"/>
      <c r="AO309" s="7"/>
    </row>
    <row r="310" spans="1:41" ht="17.850000000000001">
      <c r="A310" s="705" t="s">
        <v>589</v>
      </c>
      <c r="B310" s="706"/>
      <c r="C310" s="729">
        <f>CNI!B1800</f>
        <v>13</v>
      </c>
      <c r="D310" s="729"/>
      <c r="E310" s="332">
        <f>CNI!B1802</f>
        <v>10</v>
      </c>
      <c r="F310" s="506">
        <f>CNI!H1806</f>
        <v>0</v>
      </c>
      <c r="G310" s="507">
        <f>CNI!G1806</f>
        <v>0</v>
      </c>
      <c r="H310" s="524">
        <f>CNI!G1806</f>
        <v>0</v>
      </c>
      <c r="I310" s="508">
        <f>CNI!I1806</f>
        <v>0</v>
      </c>
      <c r="J310" s="27">
        <f t="shared" ref="J310:J324" si="33">ROUNDUP(+H310*I310,-2)</f>
        <v>0</v>
      </c>
      <c r="K310" s="352"/>
      <c r="L310" s="26"/>
      <c r="M310" s="26"/>
      <c r="N310" s="26"/>
      <c r="O310" s="26"/>
      <c r="P310" s="26"/>
      <c r="Q310" s="26"/>
      <c r="R310" s="26"/>
      <c r="S310" s="26"/>
      <c r="T310" s="26"/>
      <c r="U310" s="26"/>
      <c r="V310" s="26"/>
      <c r="W310" s="26"/>
      <c r="X310" s="26"/>
      <c r="Y310" s="26"/>
      <c r="Z310" s="26"/>
      <c r="AA310" s="26"/>
      <c r="AB310" s="26"/>
      <c r="AC310" s="26"/>
      <c r="AD310" s="26"/>
      <c r="AE310" s="26"/>
      <c r="AF310" s="78"/>
      <c r="AG310" s="7"/>
      <c r="AH310" s="7"/>
      <c r="AI310" s="7"/>
      <c r="AJ310" s="7"/>
      <c r="AK310" s="7"/>
      <c r="AL310" s="7"/>
      <c r="AM310" s="7"/>
      <c r="AN310" s="7"/>
      <c r="AO310" s="7"/>
    </row>
    <row r="311" spans="1:41" ht="17.850000000000001">
      <c r="A311" s="705" t="s">
        <v>797</v>
      </c>
      <c r="B311" s="706"/>
      <c r="C311" s="729">
        <f>CNI!B1810</f>
        <v>14</v>
      </c>
      <c r="D311" s="729"/>
      <c r="E311" s="332">
        <f>CNI!B1812</f>
        <v>11</v>
      </c>
      <c r="F311" s="506" t="str">
        <f>CNI!H1816</f>
        <v>LUMP SUM</v>
      </c>
      <c r="G311" s="507">
        <f>CNI!G1816</f>
        <v>1</v>
      </c>
      <c r="H311" s="524">
        <f>CNI!G1816</f>
        <v>1</v>
      </c>
      <c r="I311" s="508">
        <f>CNI!I1816</f>
        <v>23000</v>
      </c>
      <c r="J311" s="27">
        <f t="shared" si="33"/>
        <v>23000</v>
      </c>
      <c r="K311" s="326"/>
      <c r="L311" s="26"/>
      <c r="M311" s="26"/>
      <c r="N311" s="26"/>
      <c r="O311" s="26"/>
      <c r="P311" s="26"/>
      <c r="Q311" s="26"/>
      <c r="R311" s="26"/>
      <c r="S311" s="26"/>
      <c r="T311" s="26"/>
      <c r="U311" s="26"/>
      <c r="V311" s="26"/>
      <c r="W311" s="26"/>
      <c r="X311" s="26"/>
      <c r="Y311" s="26"/>
      <c r="Z311" s="26"/>
      <c r="AA311" s="26"/>
      <c r="AB311" s="26"/>
      <c r="AC311" s="26"/>
      <c r="AD311" s="26"/>
      <c r="AE311" s="26"/>
      <c r="AF311" s="78"/>
      <c r="AG311" s="7"/>
      <c r="AH311" s="7"/>
      <c r="AI311" s="7"/>
      <c r="AJ311" s="7"/>
      <c r="AK311" s="7"/>
      <c r="AL311" s="7"/>
      <c r="AM311" s="7"/>
      <c r="AN311" s="7"/>
      <c r="AO311" s="7"/>
    </row>
    <row r="312" spans="1:41" ht="17.850000000000001">
      <c r="A312" s="705" t="s">
        <v>591</v>
      </c>
      <c r="B312" s="706"/>
      <c r="C312" s="729">
        <f>CNI!B1820</f>
        <v>15</v>
      </c>
      <c r="D312" s="729"/>
      <c r="E312" s="332">
        <f>CNI!B1822</f>
        <v>12</v>
      </c>
      <c r="F312" s="506">
        <f>CNI!H1826</f>
        <v>0</v>
      </c>
      <c r="G312" s="507">
        <f>CNI!G1826</f>
        <v>0</v>
      </c>
      <c r="H312" s="524">
        <f>CNI!G1826</f>
        <v>0</v>
      </c>
      <c r="I312" s="508">
        <f>CNI!I1826</f>
        <v>0</v>
      </c>
      <c r="J312" s="27">
        <f t="shared" si="33"/>
        <v>0</v>
      </c>
      <c r="K312" s="326"/>
      <c r="L312" s="26"/>
      <c r="M312" s="26"/>
      <c r="N312" s="26"/>
      <c r="O312" s="26"/>
      <c r="P312" s="26"/>
      <c r="Q312" s="26"/>
      <c r="R312" s="26"/>
      <c r="S312" s="26"/>
      <c r="T312" s="26"/>
      <c r="U312" s="26"/>
      <c r="V312" s="26"/>
      <c r="W312" s="26"/>
      <c r="X312" s="26"/>
      <c r="Y312" s="26"/>
      <c r="Z312" s="26"/>
      <c r="AA312" s="26"/>
      <c r="AB312" s="26"/>
      <c r="AC312" s="26"/>
      <c r="AD312" s="26"/>
      <c r="AE312" s="26"/>
      <c r="AF312" s="78"/>
      <c r="AG312" s="7"/>
      <c r="AH312" s="7"/>
      <c r="AI312" s="7"/>
      <c r="AJ312" s="7"/>
      <c r="AK312" s="7"/>
      <c r="AL312" s="7"/>
      <c r="AM312" s="7"/>
      <c r="AN312" s="7"/>
      <c r="AO312" s="7"/>
    </row>
    <row r="313" spans="1:41" ht="17.850000000000001">
      <c r="A313" s="705" t="s">
        <v>592</v>
      </c>
      <c r="B313" s="706"/>
      <c r="C313" s="729">
        <f>CNI!B1830</f>
        <v>16</v>
      </c>
      <c r="D313" s="729"/>
      <c r="E313" s="332">
        <f>CNI!B1832</f>
        <v>13</v>
      </c>
      <c r="F313" s="506">
        <f>CNI!H1836</f>
        <v>0</v>
      </c>
      <c r="G313" s="507">
        <f>CNI!G1836</f>
        <v>0</v>
      </c>
      <c r="H313" s="524">
        <f>CNI!G1836</f>
        <v>0</v>
      </c>
      <c r="I313" s="508">
        <f>CNI!I1836</f>
        <v>0</v>
      </c>
      <c r="J313" s="27">
        <f t="shared" si="33"/>
        <v>0</v>
      </c>
      <c r="K313" s="326"/>
      <c r="L313" s="198"/>
      <c r="M313" s="198"/>
      <c r="N313" s="198"/>
      <c r="O313" s="198"/>
      <c r="P313" s="198"/>
      <c r="Q313" s="198"/>
      <c r="R313" s="198"/>
      <c r="S313" s="198"/>
      <c r="T313" s="198"/>
      <c r="U313" s="198"/>
      <c r="V313" s="198"/>
      <c r="W313" s="198"/>
      <c r="X313" s="198"/>
      <c r="Y313" s="198"/>
      <c r="Z313" s="198"/>
      <c r="AA313" s="198"/>
      <c r="AB313" s="198"/>
      <c r="AC313" s="198"/>
      <c r="AD313" s="198"/>
      <c r="AE313" s="198"/>
      <c r="AF313" s="78"/>
      <c r="AG313" s="7"/>
      <c r="AH313" s="7"/>
      <c r="AI313" s="7"/>
      <c r="AJ313" s="7"/>
      <c r="AK313" s="7"/>
      <c r="AL313" s="7"/>
      <c r="AM313" s="7"/>
      <c r="AN313" s="7"/>
      <c r="AO313" s="7"/>
    </row>
    <row r="314" spans="1:41" ht="17.850000000000001">
      <c r="A314" s="705" t="s">
        <v>593</v>
      </c>
      <c r="B314" s="706"/>
      <c r="C314" s="729">
        <f>CNI!B1840</f>
        <v>17</v>
      </c>
      <c r="D314" s="729"/>
      <c r="E314" s="332">
        <f>CNI!B1842</f>
        <v>14</v>
      </c>
      <c r="F314" s="506">
        <f>CNI!H1846</f>
        <v>0</v>
      </c>
      <c r="G314" s="507">
        <f>CNI!G1846</f>
        <v>0</v>
      </c>
      <c r="H314" s="524">
        <f>CNI!G1846</f>
        <v>0</v>
      </c>
      <c r="I314" s="508">
        <f>CNI!I1846</f>
        <v>0</v>
      </c>
      <c r="J314" s="27">
        <f t="shared" si="33"/>
        <v>0</v>
      </c>
      <c r="K314" s="326"/>
      <c r="L314" s="26"/>
      <c r="M314" s="26"/>
      <c r="N314" s="26"/>
      <c r="O314" s="26"/>
      <c r="P314" s="26"/>
      <c r="Q314" s="26"/>
      <c r="R314" s="26"/>
      <c r="S314" s="26"/>
      <c r="T314" s="26"/>
      <c r="U314" s="26"/>
      <c r="V314" s="26"/>
      <c r="W314" s="26"/>
      <c r="X314" s="26"/>
      <c r="Y314" s="26"/>
      <c r="Z314" s="26"/>
      <c r="AA314" s="26"/>
      <c r="AB314" s="26"/>
      <c r="AC314" s="26"/>
      <c r="AD314" s="26"/>
      <c r="AE314" s="26"/>
      <c r="AF314" s="78"/>
      <c r="AG314" s="7"/>
      <c r="AH314" s="7"/>
      <c r="AI314" s="7"/>
      <c r="AJ314" s="7"/>
      <c r="AK314" s="7"/>
      <c r="AL314" s="7"/>
      <c r="AM314" s="7"/>
      <c r="AN314" s="7"/>
      <c r="AO314" s="7"/>
    </row>
    <row r="315" spans="1:41" ht="17.850000000000001">
      <c r="A315" s="718" t="s">
        <v>594</v>
      </c>
      <c r="B315" s="719"/>
      <c r="C315" s="729">
        <f>CNI!B1850</f>
        <v>18</v>
      </c>
      <c r="D315" s="729"/>
      <c r="E315" s="332">
        <f>CNI!B1852</f>
        <v>15</v>
      </c>
      <c r="F315" s="506">
        <f>CNI!H1856</f>
        <v>0</v>
      </c>
      <c r="G315" s="507">
        <f>CNI!G1856</f>
        <v>0</v>
      </c>
      <c r="H315" s="524">
        <f>CNI!G1856</f>
        <v>0</v>
      </c>
      <c r="I315" s="508">
        <f>CNI!I1856</f>
        <v>0</v>
      </c>
      <c r="J315" s="27">
        <f t="shared" si="33"/>
        <v>0</v>
      </c>
      <c r="K315" s="326"/>
      <c r="L315" s="26"/>
      <c r="M315" s="26"/>
      <c r="N315" s="26"/>
      <c r="O315" s="26"/>
      <c r="P315" s="26"/>
      <c r="Q315" s="26"/>
      <c r="R315" s="26"/>
      <c r="S315" s="26"/>
      <c r="T315" s="26"/>
      <c r="U315" s="26"/>
      <c r="V315" s="26"/>
      <c r="W315" s="26"/>
      <c r="X315" s="26"/>
      <c r="Y315" s="26"/>
      <c r="Z315" s="26"/>
      <c r="AA315" s="26"/>
      <c r="AB315" s="26"/>
      <c r="AC315" s="26"/>
      <c r="AD315" s="26"/>
      <c r="AE315" s="26"/>
      <c r="AF315" s="78"/>
      <c r="AG315" s="7"/>
      <c r="AH315" s="7"/>
      <c r="AI315" s="7"/>
      <c r="AJ315" s="7"/>
      <c r="AK315" s="7"/>
      <c r="AL315" s="7"/>
      <c r="AM315" s="7"/>
      <c r="AN315" s="7"/>
      <c r="AO315" s="7"/>
    </row>
    <row r="316" spans="1:41" ht="17.850000000000001">
      <c r="A316" s="718" t="s">
        <v>595</v>
      </c>
      <c r="B316" s="719"/>
      <c r="C316" s="729">
        <f>CNI!B1860</f>
        <v>19</v>
      </c>
      <c r="D316" s="729"/>
      <c r="E316" s="332">
        <f>CNI!B1862</f>
        <v>16</v>
      </c>
      <c r="F316" s="506">
        <f>CNI!H1866</f>
        <v>0</v>
      </c>
      <c r="G316" s="507">
        <f>CNI!G1866</f>
        <v>0</v>
      </c>
      <c r="H316" s="524">
        <f>CNI!G1866</f>
        <v>0</v>
      </c>
      <c r="I316" s="508">
        <f>CNI!I1866</f>
        <v>0</v>
      </c>
      <c r="J316" s="27">
        <f t="shared" si="33"/>
        <v>0</v>
      </c>
      <c r="K316" s="326"/>
      <c r="L316" s="26"/>
      <c r="M316" s="26"/>
      <c r="N316" s="26"/>
      <c r="O316" s="26"/>
      <c r="P316" s="26"/>
      <c r="Q316" s="26"/>
      <c r="R316" s="26"/>
      <c r="S316" s="26"/>
      <c r="T316" s="26"/>
      <c r="U316" s="26"/>
      <c r="V316" s="26"/>
      <c r="W316" s="26"/>
      <c r="X316" s="26"/>
      <c r="Y316" s="26"/>
      <c r="Z316" s="26"/>
      <c r="AA316" s="26"/>
      <c r="AB316" s="26"/>
      <c r="AC316" s="26"/>
      <c r="AD316" s="26"/>
      <c r="AE316" s="26"/>
      <c r="AF316" s="78"/>
      <c r="AG316" s="7"/>
      <c r="AH316" s="7"/>
      <c r="AI316" s="7"/>
      <c r="AJ316" s="7"/>
      <c r="AK316" s="7"/>
      <c r="AL316" s="7"/>
      <c r="AM316" s="7"/>
      <c r="AN316" s="7"/>
      <c r="AO316" s="7"/>
    </row>
    <row r="317" spans="1:41" ht="17.850000000000001">
      <c r="A317" s="718" t="s">
        <v>596</v>
      </c>
      <c r="B317" s="719"/>
      <c r="C317" s="729">
        <f>CNI!B1870</f>
        <v>20</v>
      </c>
      <c r="D317" s="729"/>
      <c r="E317" s="332">
        <f>CNI!B1872</f>
        <v>17</v>
      </c>
      <c r="F317" s="506">
        <f>CNI!H1876</f>
        <v>0</v>
      </c>
      <c r="G317" s="507">
        <f>CNI!G1876</f>
        <v>0</v>
      </c>
      <c r="H317" s="524">
        <f>CNI!G1876</f>
        <v>0</v>
      </c>
      <c r="I317" s="508">
        <f>CNI!I1876</f>
        <v>0</v>
      </c>
      <c r="J317" s="27">
        <f t="shared" si="33"/>
        <v>0</v>
      </c>
      <c r="K317" s="326"/>
      <c r="L317" s="26"/>
      <c r="M317" s="26"/>
      <c r="N317" s="26"/>
      <c r="O317" s="26"/>
      <c r="P317" s="26"/>
      <c r="Q317" s="26"/>
      <c r="R317" s="26"/>
      <c r="S317" s="26"/>
      <c r="T317" s="26"/>
      <c r="U317" s="26"/>
      <c r="V317" s="26"/>
      <c r="W317" s="26"/>
      <c r="X317" s="26"/>
      <c r="Y317" s="26"/>
      <c r="Z317" s="26"/>
      <c r="AA317" s="26"/>
      <c r="AB317" s="26"/>
      <c r="AC317" s="26"/>
      <c r="AD317" s="26"/>
      <c r="AE317" s="26"/>
      <c r="AF317" s="78"/>
      <c r="AG317" s="7"/>
      <c r="AH317" s="7"/>
      <c r="AI317" s="7"/>
      <c r="AJ317" s="7"/>
      <c r="AK317" s="7"/>
      <c r="AL317" s="7"/>
      <c r="AM317" s="7"/>
      <c r="AN317" s="7"/>
      <c r="AO317" s="7"/>
    </row>
    <row r="318" spans="1:41" ht="17.850000000000001">
      <c r="A318" s="718" t="s">
        <v>597</v>
      </c>
      <c r="B318" s="719"/>
      <c r="C318" s="729">
        <f>CNI!B1880</f>
        <v>3</v>
      </c>
      <c r="D318" s="729"/>
      <c r="E318" s="332">
        <f>CNI!B1882</f>
        <v>1</v>
      </c>
      <c r="F318" s="506">
        <f>CNI!H1886</f>
        <v>0</v>
      </c>
      <c r="G318" s="507">
        <f>CNI!G1886</f>
        <v>0</v>
      </c>
      <c r="H318" s="524">
        <f>CNI!G1886</f>
        <v>0</v>
      </c>
      <c r="I318" s="508">
        <f>CNI!I1886</f>
        <v>0</v>
      </c>
      <c r="J318" s="27">
        <f t="shared" si="33"/>
        <v>0</v>
      </c>
      <c r="K318" s="326"/>
      <c r="L318" s="26"/>
      <c r="M318" s="26"/>
      <c r="N318" s="26"/>
      <c r="O318" s="26"/>
      <c r="P318" s="26"/>
      <c r="Q318" s="26"/>
      <c r="R318" s="26"/>
      <c r="S318" s="26"/>
      <c r="T318" s="26"/>
      <c r="U318" s="26"/>
      <c r="V318" s="26"/>
      <c r="W318" s="26"/>
      <c r="X318" s="26"/>
      <c r="Y318" s="26"/>
      <c r="Z318" s="26"/>
      <c r="AA318" s="26"/>
      <c r="AB318" s="26"/>
      <c r="AC318" s="26"/>
      <c r="AD318" s="26"/>
      <c r="AE318" s="26"/>
      <c r="AF318" s="78"/>
      <c r="AG318" s="7"/>
      <c r="AH318" s="7"/>
      <c r="AI318" s="7"/>
      <c r="AJ318" s="7"/>
      <c r="AK318" s="7"/>
      <c r="AL318" s="7"/>
      <c r="AM318" s="7"/>
      <c r="AN318" s="7"/>
      <c r="AO318" s="7"/>
    </row>
    <row r="319" spans="1:41" ht="17.850000000000001">
      <c r="A319" s="718" t="s">
        <v>598</v>
      </c>
      <c r="B319" s="719"/>
      <c r="C319" s="729">
        <f>CNI!B1890</f>
        <v>4</v>
      </c>
      <c r="D319" s="729"/>
      <c r="E319" s="332">
        <f>CNI!B1892</f>
        <v>2</v>
      </c>
      <c r="F319" s="506">
        <f>CNI!H1896</f>
        <v>0</v>
      </c>
      <c r="G319" s="507">
        <f>CNI!G1896</f>
        <v>0</v>
      </c>
      <c r="H319" s="524">
        <f>CNI!G1896</f>
        <v>0</v>
      </c>
      <c r="I319" s="508">
        <f>CNI!I1896</f>
        <v>0</v>
      </c>
      <c r="J319" s="27">
        <f t="shared" si="33"/>
        <v>0</v>
      </c>
      <c r="K319" s="326"/>
      <c r="L319" s="26"/>
      <c r="M319" s="26"/>
      <c r="N319" s="26"/>
      <c r="O319" s="26"/>
      <c r="P319" s="26"/>
      <c r="Q319" s="26"/>
      <c r="R319" s="26"/>
      <c r="S319" s="26"/>
      <c r="T319" s="26"/>
      <c r="U319" s="26"/>
      <c r="V319" s="26"/>
      <c r="W319" s="26"/>
      <c r="X319" s="26"/>
      <c r="Y319" s="26"/>
      <c r="Z319" s="26"/>
      <c r="AA319" s="26"/>
      <c r="AB319" s="26"/>
      <c r="AC319" s="26"/>
      <c r="AD319" s="26"/>
      <c r="AE319" s="26"/>
      <c r="AF319" s="78"/>
      <c r="AG319" s="7"/>
      <c r="AH319" s="7"/>
      <c r="AI319" s="7"/>
      <c r="AJ319" s="7"/>
      <c r="AK319" s="7"/>
      <c r="AL319" s="7"/>
      <c r="AM319" s="7"/>
      <c r="AN319" s="7"/>
      <c r="AO319" s="7"/>
    </row>
    <row r="320" spans="1:41" ht="17.850000000000001">
      <c r="A320" s="718" t="s">
        <v>599</v>
      </c>
      <c r="B320" s="719"/>
      <c r="C320" s="729">
        <f>CNI!B1900</f>
        <v>5</v>
      </c>
      <c r="D320" s="729"/>
      <c r="E320" s="332">
        <f>CNI!B1902</f>
        <v>3</v>
      </c>
      <c r="F320" s="506">
        <f>CNI!H1906</f>
        <v>0</v>
      </c>
      <c r="G320" s="507">
        <f>CNI!G1906</f>
        <v>0</v>
      </c>
      <c r="H320" s="524">
        <f>CNI!G1906</f>
        <v>0</v>
      </c>
      <c r="I320" s="508">
        <f>CNI!I1906</f>
        <v>0</v>
      </c>
      <c r="J320" s="27">
        <f t="shared" si="33"/>
        <v>0</v>
      </c>
      <c r="K320" s="326"/>
      <c r="L320" s="26"/>
      <c r="M320" s="26"/>
      <c r="N320" s="26"/>
      <c r="O320" s="26"/>
      <c r="P320" s="26"/>
      <c r="Q320" s="26"/>
      <c r="R320" s="26"/>
      <c r="S320" s="26"/>
      <c r="T320" s="26"/>
      <c r="U320" s="26"/>
      <c r="V320" s="26"/>
      <c r="W320" s="26"/>
      <c r="X320" s="26"/>
      <c r="Y320" s="26"/>
      <c r="Z320" s="26"/>
      <c r="AA320" s="26"/>
      <c r="AB320" s="26"/>
      <c r="AC320" s="26"/>
      <c r="AD320" s="26"/>
      <c r="AE320" s="26"/>
      <c r="AF320" s="78"/>
      <c r="AG320" s="7"/>
      <c r="AH320" s="7"/>
      <c r="AI320" s="7"/>
      <c r="AJ320" s="7"/>
      <c r="AK320" s="7"/>
      <c r="AL320" s="7"/>
      <c r="AM320" s="7"/>
      <c r="AN320" s="7"/>
      <c r="AO320" s="7"/>
    </row>
    <row r="321" spans="1:41" ht="17.850000000000001">
      <c r="A321" s="718" t="s">
        <v>600</v>
      </c>
      <c r="B321" s="719"/>
      <c r="C321" s="729">
        <f>CNI!B1910</f>
        <v>6</v>
      </c>
      <c r="D321" s="729"/>
      <c r="E321" s="332">
        <f>CNI!B1912</f>
        <v>4</v>
      </c>
      <c r="F321" s="506">
        <f>CNI!H1916</f>
        <v>0</v>
      </c>
      <c r="G321" s="507">
        <f>CNI!G1916</f>
        <v>0</v>
      </c>
      <c r="H321" s="524">
        <f>CNI!G1916</f>
        <v>0</v>
      </c>
      <c r="I321" s="508">
        <f>CNI!I1916</f>
        <v>0</v>
      </c>
      <c r="J321" s="27">
        <f t="shared" si="33"/>
        <v>0</v>
      </c>
      <c r="K321" s="326"/>
      <c r="L321" s="26"/>
      <c r="M321" s="26"/>
      <c r="N321" s="26"/>
      <c r="O321" s="26"/>
      <c r="P321" s="26"/>
      <c r="Q321" s="26"/>
      <c r="R321" s="26"/>
      <c r="S321" s="26"/>
      <c r="T321" s="26"/>
      <c r="U321" s="26"/>
      <c r="V321" s="26"/>
      <c r="W321" s="26"/>
      <c r="X321" s="26"/>
      <c r="Y321" s="26"/>
      <c r="Z321" s="26"/>
      <c r="AA321" s="26"/>
      <c r="AB321" s="26"/>
      <c r="AC321" s="26"/>
      <c r="AD321" s="26"/>
      <c r="AE321" s="26"/>
      <c r="AF321" s="78"/>
      <c r="AG321" s="7"/>
      <c r="AH321" s="7"/>
      <c r="AI321" s="7"/>
      <c r="AJ321" s="7"/>
      <c r="AK321" s="7"/>
      <c r="AL321" s="7"/>
      <c r="AM321" s="7"/>
      <c r="AN321" s="7"/>
      <c r="AO321" s="7"/>
    </row>
    <row r="322" spans="1:41" ht="17.850000000000001">
      <c r="A322" s="718" t="s">
        <v>601</v>
      </c>
      <c r="B322" s="719"/>
      <c r="C322" s="729">
        <f>CNI!B1920</f>
        <v>7</v>
      </c>
      <c r="D322" s="729"/>
      <c r="E322" s="332">
        <f>CNI!B1922</f>
        <v>5</v>
      </c>
      <c r="F322" s="506">
        <f>CNI!H1926</f>
        <v>0</v>
      </c>
      <c r="G322" s="507">
        <f>CNI!G1926</f>
        <v>0</v>
      </c>
      <c r="H322" s="524">
        <f>CNI!G1926</f>
        <v>0</v>
      </c>
      <c r="I322" s="508">
        <f>CNI!I1926</f>
        <v>0</v>
      </c>
      <c r="J322" s="27">
        <f t="shared" si="33"/>
        <v>0</v>
      </c>
      <c r="K322" s="326"/>
      <c r="L322" s="26"/>
      <c r="M322" s="26"/>
      <c r="N322" s="26"/>
      <c r="O322" s="26"/>
      <c r="P322" s="26"/>
      <c r="Q322" s="26"/>
      <c r="R322" s="26"/>
      <c r="S322" s="26"/>
      <c r="T322" s="26"/>
      <c r="U322" s="26"/>
      <c r="V322" s="26"/>
      <c r="W322" s="26"/>
      <c r="X322" s="26"/>
      <c r="Y322" s="26"/>
      <c r="Z322" s="26"/>
      <c r="AA322" s="26"/>
      <c r="AB322" s="26"/>
      <c r="AC322" s="26"/>
      <c r="AD322" s="26"/>
      <c r="AE322" s="26"/>
      <c r="AF322" s="78"/>
      <c r="AG322" s="7"/>
      <c r="AH322" s="7"/>
      <c r="AI322" s="7"/>
      <c r="AJ322" s="7"/>
      <c r="AK322" s="7"/>
      <c r="AL322" s="7"/>
      <c r="AM322" s="7"/>
      <c r="AN322" s="7"/>
      <c r="AO322" s="7"/>
    </row>
    <row r="323" spans="1:41" ht="17.850000000000001">
      <c r="A323" s="718" t="s">
        <v>602</v>
      </c>
      <c r="B323" s="719"/>
      <c r="C323" s="729">
        <f>CNI!B1930</f>
        <v>8</v>
      </c>
      <c r="D323" s="729"/>
      <c r="E323" s="332">
        <f>CNI!B1932</f>
        <v>6</v>
      </c>
      <c r="F323" s="506">
        <f>CNI!H1936</f>
        <v>0</v>
      </c>
      <c r="G323" s="507">
        <f>CNI!G1936</f>
        <v>0</v>
      </c>
      <c r="H323" s="524">
        <f>CNI!G1936</f>
        <v>0</v>
      </c>
      <c r="I323" s="508">
        <f>CNI!I1936</f>
        <v>0</v>
      </c>
      <c r="J323" s="27">
        <f t="shared" si="33"/>
        <v>0</v>
      </c>
      <c r="K323" s="326"/>
      <c r="L323" s="26"/>
      <c r="M323" s="26"/>
      <c r="N323" s="26"/>
      <c r="O323" s="26"/>
      <c r="P323" s="26"/>
      <c r="Q323" s="26"/>
      <c r="R323" s="26"/>
      <c r="S323" s="26"/>
      <c r="T323" s="26"/>
      <c r="U323" s="26"/>
      <c r="V323" s="26"/>
      <c r="W323" s="26"/>
      <c r="X323" s="26"/>
      <c r="Y323" s="26"/>
      <c r="Z323" s="26"/>
      <c r="AA323" s="26"/>
      <c r="AB323" s="26"/>
      <c r="AC323" s="26"/>
      <c r="AD323" s="26"/>
      <c r="AE323" s="26"/>
      <c r="AF323" s="78"/>
      <c r="AG323" s="7"/>
      <c r="AH323" s="7"/>
      <c r="AI323" s="7"/>
      <c r="AJ323" s="7"/>
      <c r="AK323" s="7"/>
      <c r="AL323" s="7"/>
      <c r="AM323" s="7"/>
      <c r="AN323" s="7"/>
      <c r="AO323" s="7"/>
    </row>
    <row r="324" spans="1:41" ht="17.850000000000001">
      <c r="A324" s="718" t="s">
        <v>603</v>
      </c>
      <c r="B324" s="719"/>
      <c r="C324" s="729">
        <f>CNI!B1940</f>
        <v>9</v>
      </c>
      <c r="D324" s="729"/>
      <c r="E324" s="332">
        <f>CNI!B1942</f>
        <v>7</v>
      </c>
      <c r="F324" s="506">
        <f>CNI!H1946</f>
        <v>0</v>
      </c>
      <c r="G324" s="507">
        <f>CNI!G1946</f>
        <v>0</v>
      </c>
      <c r="H324" s="524">
        <f>CNI!G1946</f>
        <v>0</v>
      </c>
      <c r="I324" s="508">
        <f>CNI!I1946</f>
        <v>0</v>
      </c>
      <c r="J324" s="27">
        <f t="shared" si="33"/>
        <v>0</v>
      </c>
      <c r="K324" s="326"/>
      <c r="L324" s="26"/>
      <c r="M324" s="26"/>
      <c r="N324" s="26"/>
      <c r="O324" s="26"/>
      <c r="P324" s="26"/>
      <c r="Q324" s="26"/>
      <c r="R324" s="26"/>
      <c r="S324" s="26"/>
      <c r="T324" s="26"/>
      <c r="U324" s="26"/>
      <c r="V324" s="26"/>
      <c r="W324" s="26"/>
      <c r="X324" s="26"/>
      <c r="Y324" s="26"/>
      <c r="Z324" s="26"/>
      <c r="AA324" s="26"/>
      <c r="AB324" s="26"/>
      <c r="AC324" s="26"/>
      <c r="AD324" s="26"/>
      <c r="AE324" s="26"/>
      <c r="AF324" s="78"/>
      <c r="AG324" s="7"/>
      <c r="AH324" s="7"/>
      <c r="AI324" s="7"/>
      <c r="AJ324" s="7"/>
      <c r="AK324" s="7"/>
      <c r="AL324" s="7"/>
      <c r="AM324" s="7"/>
      <c r="AN324" s="7"/>
      <c r="AO324" s="7"/>
    </row>
    <row r="325" spans="1:41" ht="18.95" thickBot="1">
      <c r="A325" s="720" t="s">
        <v>798</v>
      </c>
      <c r="B325" s="721"/>
      <c r="C325" s="722"/>
      <c r="D325" s="722"/>
      <c r="E325" s="516"/>
      <c r="F325" s="516"/>
      <c r="G325" s="517"/>
      <c r="H325" s="526"/>
      <c r="I325" s="519"/>
      <c r="J325" s="36">
        <f>SUM(J310:J324)</f>
        <v>23000</v>
      </c>
      <c r="K325" s="326"/>
      <c r="L325" s="78"/>
      <c r="M325" s="78"/>
      <c r="N325" s="78"/>
      <c r="O325" s="78"/>
      <c r="P325" s="78"/>
      <c r="Q325" s="78"/>
      <c r="R325" s="78"/>
      <c r="S325" s="78"/>
      <c r="T325" s="78"/>
      <c r="U325" s="78"/>
      <c r="V325" s="78"/>
      <c r="W325" s="78"/>
      <c r="X325" s="78"/>
      <c r="Y325" s="78"/>
      <c r="Z325" s="78"/>
      <c r="AA325" s="78"/>
      <c r="AB325" s="78"/>
      <c r="AC325" s="78"/>
      <c r="AD325" s="78"/>
      <c r="AE325" s="78"/>
      <c r="AF325" s="78"/>
      <c r="AG325" s="7"/>
      <c r="AH325" s="7"/>
      <c r="AI325" s="7"/>
      <c r="AJ325" s="7"/>
      <c r="AK325" s="7"/>
      <c r="AL325" s="7"/>
      <c r="AM325" s="7"/>
      <c r="AN325" s="7"/>
      <c r="AO325" s="7"/>
    </row>
    <row r="326" spans="1:41" ht="18.95" thickBot="1">
      <c r="A326" s="353"/>
      <c r="C326" s="501"/>
      <c r="D326" s="501"/>
      <c r="E326" s="501"/>
      <c r="F326" s="501"/>
      <c r="G326" s="527"/>
      <c r="H326" s="528"/>
      <c r="I326" s="529"/>
      <c r="J326" s="26"/>
      <c r="K326" s="530"/>
      <c r="L326" s="78"/>
      <c r="M326" s="78"/>
      <c r="N326" s="78"/>
      <c r="O326" s="78"/>
      <c r="P326" s="78"/>
      <c r="Q326" s="78"/>
      <c r="R326" s="78"/>
      <c r="S326" s="78"/>
      <c r="T326" s="78"/>
      <c r="U326" s="78"/>
      <c r="V326" s="78"/>
      <c r="W326" s="78"/>
      <c r="X326" s="78"/>
      <c r="Y326" s="78"/>
      <c r="Z326" s="78"/>
      <c r="AA326" s="78"/>
      <c r="AB326" s="78"/>
      <c r="AC326" s="78"/>
      <c r="AD326" s="78"/>
      <c r="AE326" s="78"/>
      <c r="AF326" s="78"/>
      <c r="AG326" s="7"/>
      <c r="AH326" s="7"/>
      <c r="AI326" s="7"/>
      <c r="AJ326" s="7"/>
      <c r="AK326" s="7"/>
      <c r="AL326" s="7"/>
      <c r="AM326" s="7"/>
      <c r="AN326" s="7"/>
      <c r="AO326" s="7"/>
    </row>
    <row r="327" spans="1:41" ht="67.150000000000006" thickBot="1">
      <c r="A327" s="709" t="s">
        <v>769</v>
      </c>
      <c r="B327" s="710"/>
      <c r="C327" s="710" t="s">
        <v>770</v>
      </c>
      <c r="D327" s="710"/>
      <c r="E327" s="488" t="s">
        <v>771</v>
      </c>
      <c r="F327" s="488" t="s">
        <v>772</v>
      </c>
      <c r="G327" s="488" t="s">
        <v>773</v>
      </c>
      <c r="H327" s="488" t="s">
        <v>774</v>
      </c>
      <c r="I327" s="488" t="s">
        <v>775</v>
      </c>
      <c r="J327" s="313" t="s">
        <v>776</v>
      </c>
      <c r="K327" s="78"/>
      <c r="AG327" s="7"/>
      <c r="AH327" s="7"/>
      <c r="AI327" s="7"/>
      <c r="AJ327" s="7"/>
      <c r="AK327" s="7"/>
      <c r="AL327" s="7"/>
      <c r="AM327" s="7"/>
      <c r="AN327" s="7"/>
      <c r="AO327" s="7"/>
    </row>
    <row r="328" spans="1:41" ht="17.25">
      <c r="A328" s="727" t="s">
        <v>799</v>
      </c>
      <c r="B328" s="728"/>
      <c r="C328" s="725" t="s">
        <v>767</v>
      </c>
      <c r="D328" s="726"/>
      <c r="E328" s="347" t="s">
        <v>767</v>
      </c>
      <c r="F328" s="348"/>
      <c r="G328" s="348"/>
      <c r="H328" s="348"/>
      <c r="I328" s="348"/>
      <c r="J328" s="349"/>
      <c r="K328" s="78"/>
      <c r="AG328" s="7"/>
      <c r="AH328" s="7"/>
      <c r="AI328" s="7"/>
      <c r="AJ328" s="7"/>
      <c r="AK328" s="7"/>
      <c r="AL328" s="7"/>
      <c r="AM328" s="7"/>
      <c r="AN328" s="7"/>
      <c r="AO328" s="7"/>
    </row>
    <row r="329" spans="1:41" ht="16.5" customHeight="1">
      <c r="A329" s="819" t="s">
        <v>800</v>
      </c>
      <c r="B329" s="820"/>
      <c r="C329" s="814">
        <f>CNI!B1960</f>
        <v>10</v>
      </c>
      <c r="D329" s="814"/>
      <c r="E329" s="332">
        <f>CNI!B1962</f>
        <v>8</v>
      </c>
      <c r="F329" s="506" t="str">
        <f>CNI!H1966</f>
        <v>LUMP SUM</v>
      </c>
      <c r="G329" s="507">
        <f>CNI!G1966</f>
        <v>1</v>
      </c>
      <c r="H329" s="524">
        <f>CNI!G1966</f>
        <v>1</v>
      </c>
      <c r="I329" s="508">
        <f>CNI!I1966</f>
        <v>15000</v>
      </c>
      <c r="J329" s="27">
        <f>ROUNDUP(+H329*I329,-2)</f>
        <v>15000</v>
      </c>
      <c r="K329" s="352"/>
      <c r="AG329" s="7"/>
      <c r="AH329" s="7"/>
      <c r="AI329" s="7"/>
      <c r="AJ329" s="7"/>
      <c r="AK329" s="7"/>
      <c r="AL329" s="7"/>
      <c r="AM329" s="7"/>
      <c r="AN329" s="7"/>
      <c r="AO329" s="7"/>
    </row>
    <row r="330" spans="1:41" ht="18.399999999999999" thickBot="1">
      <c r="A330" s="815" t="s">
        <v>801</v>
      </c>
      <c r="B330" s="816"/>
      <c r="C330" s="814">
        <f>CNI!B1970</f>
        <v>11</v>
      </c>
      <c r="D330" s="814"/>
      <c r="E330" s="332">
        <f>CNI!B1972</f>
        <v>9</v>
      </c>
      <c r="F330" s="506" t="str">
        <f>CNI!H1976</f>
        <v>LUMP SUM</v>
      </c>
      <c r="G330" s="507">
        <f>CNI!G1976</f>
        <v>1</v>
      </c>
      <c r="H330" s="524">
        <f>CNI!G1976</f>
        <v>1</v>
      </c>
      <c r="I330" s="508">
        <f>CNI!I1976</f>
        <v>10000</v>
      </c>
      <c r="J330" s="36">
        <f>ROUNDUP(+H330*I330,-2)</f>
        <v>10000</v>
      </c>
      <c r="K330" s="501"/>
      <c r="L330" s="7"/>
      <c r="M330" s="7"/>
      <c r="N330" s="7"/>
      <c r="O330" s="41"/>
      <c r="P330" s="42"/>
      <c r="Q330" s="7"/>
      <c r="R330" s="7"/>
      <c r="S330" s="7"/>
      <c r="T330" s="41"/>
      <c r="U330" s="42"/>
      <c r="V330" s="7"/>
      <c r="W330" s="7"/>
      <c r="X330" s="7"/>
      <c r="Y330" s="41"/>
      <c r="Z330" s="42"/>
      <c r="AA330" s="7"/>
      <c r="AB330" s="7"/>
      <c r="AC330" s="7"/>
      <c r="AD330" s="41"/>
      <c r="AE330" s="42"/>
      <c r="AF330" s="23"/>
      <c r="AG330" s="7"/>
      <c r="AH330" s="7"/>
      <c r="AI330" s="7"/>
      <c r="AJ330" s="7"/>
      <c r="AK330" s="7"/>
      <c r="AL330" s="7"/>
      <c r="AM330" s="7"/>
      <c r="AN330" s="7"/>
      <c r="AO330" s="7"/>
    </row>
    <row r="331" spans="1:41" ht="18.95" thickBot="1">
      <c r="A331" s="720" t="s">
        <v>802</v>
      </c>
      <c r="B331" s="721"/>
      <c r="C331" s="722"/>
      <c r="D331" s="722"/>
      <c r="E331" s="516"/>
      <c r="F331" s="516"/>
      <c r="G331" s="517"/>
      <c r="H331" s="526"/>
      <c r="I331" s="519"/>
      <c r="J331" s="36">
        <f>SUM(J315:J330)</f>
        <v>48000</v>
      </c>
      <c r="K331" s="501"/>
      <c r="L331" s="7"/>
      <c r="M331" s="7"/>
      <c r="N331" s="7"/>
      <c r="O331" s="41"/>
      <c r="P331" s="42"/>
      <c r="Q331" s="7"/>
      <c r="R331" s="7"/>
      <c r="S331" s="7"/>
      <c r="T331" s="41"/>
      <c r="U331" s="42"/>
      <c r="V331" s="7"/>
      <c r="W331" s="7"/>
      <c r="X331" s="7"/>
      <c r="Y331" s="41"/>
      <c r="Z331" s="42"/>
      <c r="AA331" s="7"/>
      <c r="AB331" s="7"/>
      <c r="AC331" s="7"/>
      <c r="AD331" s="41"/>
      <c r="AE331" s="42"/>
      <c r="AF331" s="23"/>
      <c r="AG331" s="7"/>
      <c r="AH331" s="7"/>
      <c r="AI331" s="7"/>
      <c r="AJ331" s="7"/>
      <c r="AK331" s="7"/>
      <c r="AL331" s="7"/>
      <c r="AM331" s="7"/>
      <c r="AN331" s="7"/>
      <c r="AO331" s="7"/>
    </row>
    <row r="332" spans="1:41" ht="17.850000000000001">
      <c r="A332" s="46"/>
      <c r="B332" s="46"/>
      <c r="C332" s="509"/>
      <c r="D332" s="509"/>
      <c r="E332" s="531"/>
      <c r="F332" s="520"/>
      <c r="G332" s="521"/>
      <c r="H332" s="522"/>
      <c r="I332" s="523"/>
      <c r="J332" s="26"/>
      <c r="K332" s="501"/>
      <c r="L332" s="7"/>
      <c r="M332" s="7"/>
      <c r="N332" s="7"/>
      <c r="O332" s="41"/>
      <c r="P332" s="42"/>
      <c r="Q332" s="7"/>
      <c r="R332" s="7"/>
      <c r="S332" s="7"/>
      <c r="T332" s="41"/>
      <c r="U332" s="42"/>
      <c r="V332" s="7"/>
      <c r="W332" s="7"/>
      <c r="X332" s="7"/>
      <c r="Y332" s="41"/>
      <c r="Z332" s="42"/>
      <c r="AA332" s="7"/>
      <c r="AB332" s="7"/>
      <c r="AC332" s="7"/>
      <c r="AD332" s="41"/>
      <c r="AE332" s="42"/>
      <c r="AF332" s="23"/>
      <c r="AG332" s="7"/>
      <c r="AH332" s="7"/>
      <c r="AI332" s="7"/>
      <c r="AJ332" s="7"/>
      <c r="AK332" s="7"/>
      <c r="AL332" s="7"/>
      <c r="AM332" s="7"/>
      <c r="AN332" s="7"/>
      <c r="AO332" s="7"/>
    </row>
    <row r="333" spans="1:41" ht="70.349999999999994" customHeight="1">
      <c r="A333" s="826" t="s">
        <v>803</v>
      </c>
      <c r="B333" s="826"/>
      <c r="C333" s="826"/>
      <c r="D333" s="826"/>
      <c r="E333" s="826"/>
      <c r="F333" s="826"/>
      <c r="G333" s="826"/>
      <c r="H333" s="826"/>
      <c r="I333" s="826"/>
      <c r="J333" s="65"/>
      <c r="K333" s="501"/>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row>
    <row r="334" spans="1:41" ht="17.25">
      <c r="F334" s="476"/>
      <c r="G334" s="477"/>
      <c r="K334" s="501"/>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row>
    <row r="335" spans="1:41" ht="62.65" customHeight="1">
      <c r="A335" s="827" t="s">
        <v>804</v>
      </c>
      <c r="B335" s="827"/>
      <c r="C335" s="827"/>
      <c r="D335" s="827"/>
      <c r="E335" s="827"/>
      <c r="F335" s="827"/>
      <c r="G335" s="827"/>
      <c r="H335" s="827"/>
      <c r="I335" s="827"/>
      <c r="K335" s="501"/>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row>
    <row r="336" spans="1:41" ht="17.25">
      <c r="G336" s="258"/>
      <c r="K336" s="501"/>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row>
    <row r="337" spans="7:41" ht="17.25">
      <c r="G337" s="258"/>
      <c r="K337" s="501"/>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row>
    <row r="338" spans="7:41" ht="17.25">
      <c r="G338" s="258"/>
      <c r="K338" s="501"/>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row>
    <row r="339" spans="7:41" ht="17.25">
      <c r="G339" s="258"/>
      <c r="K339" s="501"/>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row>
    <row r="340" spans="7:41" ht="17.25">
      <c r="G340" s="258"/>
      <c r="K340" s="501"/>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row>
    <row r="341" spans="7:41" ht="17.25">
      <c r="G341" s="258"/>
      <c r="K341" s="501"/>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row>
    <row r="342" spans="7:41" ht="17.25">
      <c r="G342" s="258"/>
      <c r="K342" s="501"/>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row>
    <row r="343" spans="7:41" ht="17.25">
      <c r="G343" s="258"/>
      <c r="K343" s="501"/>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row>
    <row r="344" spans="7:41" ht="17.25">
      <c r="G344" s="258"/>
      <c r="K344" s="501"/>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row>
    <row r="345" spans="7:41" ht="17.25">
      <c r="G345" s="258"/>
      <c r="K345" s="501"/>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row>
    <row r="346" spans="7:41" ht="17.25">
      <c r="G346" s="258"/>
      <c r="K346" s="501"/>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row>
    <row r="347" spans="7:41" ht="17.25">
      <c r="G347" s="258"/>
      <c r="K347" s="501"/>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row>
    <row r="348" spans="7:41" ht="17.25">
      <c r="G348" s="258"/>
      <c r="K348" s="501"/>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row>
    <row r="349" spans="7:41" ht="17.25">
      <c r="G349" s="258"/>
      <c r="K349" s="501"/>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row>
    <row r="350" spans="7:41" ht="17.25">
      <c r="G350" s="258"/>
      <c r="K350" s="501"/>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row>
    <row r="351" spans="7:41" ht="17.25">
      <c r="G351" s="258"/>
      <c r="K351" s="501"/>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row>
    <row r="352" spans="7:41" ht="17.25">
      <c r="G352" s="258"/>
      <c r="K352" s="501"/>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row>
    <row r="353" spans="1:41" ht="17.25">
      <c r="G353" s="258"/>
      <c r="K353" s="501"/>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row>
    <row r="354" spans="1:41" ht="18.399999999999999" thickBot="1">
      <c r="D354" s="17"/>
      <c r="E354"/>
      <c r="F354" s="2"/>
      <c r="G354" s="354"/>
      <c r="H354" s="258"/>
      <c r="K354" s="501"/>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row>
    <row r="355" spans="1:41" ht="15" customHeight="1" thickBot="1">
      <c r="A355" s="733" t="s">
        <v>805</v>
      </c>
      <c r="B355" s="734"/>
      <c r="C355" s="734"/>
      <c r="D355" s="734"/>
      <c r="E355" s="734"/>
      <c r="F355" s="734"/>
      <c r="G355" s="734"/>
      <c r="H355" s="734"/>
      <c r="I355" s="734"/>
      <c r="J355" s="734"/>
      <c r="K355" s="735"/>
    </row>
    <row r="356" spans="1:41" ht="15.6" thickBot="1">
      <c r="E356"/>
      <c r="F356" s="2"/>
      <c r="G356" s="354"/>
      <c r="H356" s="258"/>
    </row>
    <row r="357" spans="1:41" ht="66.599999999999994">
      <c r="A357" s="709" t="s">
        <v>806</v>
      </c>
      <c r="B357" s="747"/>
      <c r="C357" s="736" t="s">
        <v>807</v>
      </c>
      <c r="D357" s="747"/>
      <c r="E357" s="488" t="s">
        <v>808</v>
      </c>
      <c r="F357" s="488" t="s">
        <v>809</v>
      </c>
      <c r="G357" s="488" t="s">
        <v>810</v>
      </c>
      <c r="H357" s="488" t="s">
        <v>811</v>
      </c>
      <c r="I357" s="488" t="s">
        <v>812</v>
      </c>
      <c r="J357" s="488" t="s">
        <v>813</v>
      </c>
      <c r="K357" s="313" t="s">
        <v>814</v>
      </c>
      <c r="L357" s="93">
        <f>+$G$7+1</f>
        <v>2011</v>
      </c>
      <c r="M357" s="93">
        <f t="shared" ref="M357:AE357" si="34">1+L357</f>
        <v>2012</v>
      </c>
      <c r="N357" s="93">
        <f t="shared" si="34"/>
        <v>2013</v>
      </c>
      <c r="O357" s="93">
        <f t="shared" si="34"/>
        <v>2014</v>
      </c>
      <c r="P357" s="93">
        <f t="shared" si="34"/>
        <v>2015</v>
      </c>
      <c r="Q357" s="93">
        <f t="shared" si="34"/>
        <v>2016</v>
      </c>
      <c r="R357" s="93">
        <f t="shared" si="34"/>
        <v>2017</v>
      </c>
      <c r="S357" s="93">
        <f t="shared" si="34"/>
        <v>2018</v>
      </c>
      <c r="T357" s="93">
        <f t="shared" si="34"/>
        <v>2019</v>
      </c>
      <c r="U357" s="93">
        <f t="shared" si="34"/>
        <v>2020</v>
      </c>
      <c r="V357" s="93">
        <f t="shared" si="34"/>
        <v>2021</v>
      </c>
      <c r="W357" s="93">
        <f t="shared" si="34"/>
        <v>2022</v>
      </c>
      <c r="X357" s="93">
        <f t="shared" si="34"/>
        <v>2023</v>
      </c>
      <c r="Y357" s="93">
        <f t="shared" si="34"/>
        <v>2024</v>
      </c>
      <c r="Z357" s="93">
        <f t="shared" si="34"/>
        <v>2025</v>
      </c>
      <c r="AA357" s="93">
        <f t="shared" si="34"/>
        <v>2026</v>
      </c>
      <c r="AB357" s="93">
        <f t="shared" si="34"/>
        <v>2027</v>
      </c>
      <c r="AC357" s="93">
        <f t="shared" si="34"/>
        <v>2028</v>
      </c>
      <c r="AD357" s="93">
        <f t="shared" si="34"/>
        <v>2029</v>
      </c>
      <c r="AE357" s="93">
        <f t="shared" si="34"/>
        <v>2030</v>
      </c>
      <c r="AF357" s="7"/>
    </row>
    <row r="358" spans="1:41" ht="18.95" thickBot="1">
      <c r="A358" s="707" t="s">
        <v>815</v>
      </c>
      <c r="B358" s="817"/>
      <c r="C358" s="725" t="s">
        <v>767</v>
      </c>
      <c r="D358" s="726"/>
      <c r="E358" s="502" t="s">
        <v>767</v>
      </c>
      <c r="F358" s="502"/>
      <c r="G358" s="314"/>
      <c r="H358" s="314"/>
      <c r="I358" s="502" t="s">
        <v>779</v>
      </c>
      <c r="J358" s="502" t="s">
        <v>779</v>
      </c>
      <c r="K358" s="315" t="s">
        <v>779</v>
      </c>
      <c r="L358" s="94"/>
      <c r="M358" s="94"/>
      <c r="N358" s="94"/>
      <c r="O358" s="95" t="s">
        <v>780</v>
      </c>
      <c r="P358" s="94">
        <f>SUM(L386:P386)</f>
        <v>272200</v>
      </c>
      <c r="Q358" s="94"/>
      <c r="R358" s="94"/>
      <c r="S358" s="94"/>
      <c r="T358" s="95" t="s">
        <v>781</v>
      </c>
      <c r="U358" s="94">
        <f>SUM(Q386:U386)</f>
        <v>15640</v>
      </c>
      <c r="V358" s="94"/>
      <c r="W358" s="94"/>
      <c r="X358" s="96"/>
      <c r="Y358" s="95" t="s">
        <v>782</v>
      </c>
      <c r="Z358" s="94">
        <f>SUM(V386:Z386)</f>
        <v>110040</v>
      </c>
      <c r="AA358" s="94"/>
      <c r="AB358" s="94"/>
      <c r="AC358" s="96"/>
      <c r="AD358" s="95" t="s">
        <v>783</v>
      </c>
      <c r="AE358" s="94">
        <f>SUM(AA386:AE386)</f>
        <v>204140</v>
      </c>
      <c r="AF358" s="23"/>
    </row>
    <row r="359" spans="1:41" ht="15" customHeight="1" thickBot="1">
      <c r="A359" s="705" t="str">
        <f>CNI!$A$5</f>
        <v>Asphalt/Concrete</v>
      </c>
      <c r="B359" s="706"/>
      <c r="C359" s="818">
        <f>CNI!B6</f>
        <v>6</v>
      </c>
      <c r="D359" s="715"/>
      <c r="E359" s="355">
        <f>CNI!B8</f>
        <v>0</v>
      </c>
      <c r="F359" s="356" t="str">
        <f>CNI!H13</f>
        <v>per 1000 SF</v>
      </c>
      <c r="G359" s="357">
        <f>CNI!G13</f>
        <v>10</v>
      </c>
      <c r="H359" s="532">
        <f>IF(CNI!O13=0,0,CNI!G13)</f>
        <v>10</v>
      </c>
      <c r="I359" s="358">
        <f>CNI!I13</f>
        <v>804</v>
      </c>
      <c r="J359" s="25">
        <f>ROUNDUP(+H359*I359,-2)</f>
        <v>8100</v>
      </c>
      <c r="K359" s="359">
        <f t="shared" ref="K359:K374" si="35">SUM(L359:AE359)</f>
        <v>24120</v>
      </c>
      <c r="L359" s="58">
        <f>CNI!P13</f>
        <v>0</v>
      </c>
      <c r="M359" s="58">
        <f>CNI!Q13</f>
        <v>0</v>
      </c>
      <c r="N359" s="58">
        <f>CNI!R13</f>
        <v>0</v>
      </c>
      <c r="O359" s="58">
        <f>CNI!S13</f>
        <v>0</v>
      </c>
      <c r="P359" s="58">
        <f>CNI!T13</f>
        <v>0</v>
      </c>
      <c r="Q359" s="58">
        <f>CNI!U13</f>
        <v>8040</v>
      </c>
      <c r="R359" s="58">
        <f>CNI!V13</f>
        <v>0</v>
      </c>
      <c r="S359" s="58">
        <f>CNI!W13</f>
        <v>0</v>
      </c>
      <c r="T359" s="58">
        <f>CNI!X13</f>
        <v>0</v>
      </c>
      <c r="U359" s="58">
        <f>CNI!Y13</f>
        <v>0</v>
      </c>
      <c r="V359" s="58">
        <f>CNI!Z13</f>
        <v>0</v>
      </c>
      <c r="W359" s="58">
        <f>CNI!AA13</f>
        <v>8040</v>
      </c>
      <c r="X359" s="58">
        <f>CNI!AB13</f>
        <v>0</v>
      </c>
      <c r="Y359" s="58">
        <f>CNI!AC13</f>
        <v>0</v>
      </c>
      <c r="Z359" s="58">
        <f>CNI!AD13</f>
        <v>0</v>
      </c>
      <c r="AA359" s="58">
        <f>CNI!AE13</f>
        <v>0</v>
      </c>
      <c r="AB359" s="58">
        <f>CNI!AF13</f>
        <v>0</v>
      </c>
      <c r="AC359" s="58">
        <f>CNI!AG13</f>
        <v>8040</v>
      </c>
      <c r="AD359" s="58">
        <f>CNI!AH13</f>
        <v>0</v>
      </c>
      <c r="AE359" s="58">
        <f>CNI!AI13</f>
        <v>0</v>
      </c>
      <c r="AF359" s="26">
        <f>SUM(L359:AE359)-K359</f>
        <v>0</v>
      </c>
      <c r="AG359" s="7"/>
      <c r="AH359" s="7"/>
      <c r="AI359" s="7"/>
      <c r="AJ359" s="7"/>
      <c r="AK359" s="7"/>
      <c r="AL359" s="7"/>
      <c r="AM359" s="7"/>
      <c r="AN359" s="7"/>
      <c r="AO359" s="7"/>
    </row>
    <row r="360" spans="1:41" ht="18.399999999999999" thickBot="1">
      <c r="A360" s="705" t="str">
        <f>CNI!$A$15</f>
        <v>Seal Coat</v>
      </c>
      <c r="B360" s="706"/>
      <c r="C360" s="715">
        <f>CNI!B16</f>
        <v>9</v>
      </c>
      <c r="D360" s="715"/>
      <c r="E360" s="360">
        <f>CNI!B18</f>
        <v>0</v>
      </c>
      <c r="F360" s="356" t="str">
        <f>CNI!H23</f>
        <v>per 10000 SF</v>
      </c>
      <c r="G360" s="357">
        <f>CNI!G23</f>
        <v>2</v>
      </c>
      <c r="H360" s="532">
        <f>IF(CNI!O23=0,0,CNI!G23)</f>
        <v>2</v>
      </c>
      <c r="I360" s="361">
        <f>CNI!I23</f>
        <v>3800</v>
      </c>
      <c r="J360" s="25">
        <f>ROUNDUP(+H360*I360,-2)</f>
        <v>7600</v>
      </c>
      <c r="K360" s="359">
        <f t="shared" si="35"/>
        <v>15200</v>
      </c>
      <c r="L360" s="58">
        <f>CNI!P23</f>
        <v>0</v>
      </c>
      <c r="M360" s="58">
        <f>CNI!Q23</f>
        <v>0</v>
      </c>
      <c r="N360" s="58">
        <f>CNI!R23</f>
        <v>0</v>
      </c>
      <c r="O360" s="58">
        <f>CNI!S23</f>
        <v>0</v>
      </c>
      <c r="P360" s="58">
        <f>CNI!T23</f>
        <v>0</v>
      </c>
      <c r="Q360" s="58">
        <f>CNI!U23</f>
        <v>0</v>
      </c>
      <c r="R360" s="58">
        <f>CNI!V23</f>
        <v>0</v>
      </c>
      <c r="S360" s="58">
        <f>CNI!W23</f>
        <v>0</v>
      </c>
      <c r="T360" s="58">
        <f>CNI!X23</f>
        <v>7600</v>
      </c>
      <c r="U360" s="58">
        <f>CNI!Y23</f>
        <v>0</v>
      </c>
      <c r="V360" s="58">
        <f>CNI!Z23</f>
        <v>0</v>
      </c>
      <c r="W360" s="58">
        <f>CNI!AA23</f>
        <v>0</v>
      </c>
      <c r="X360" s="58">
        <f>CNI!AB23</f>
        <v>0</v>
      </c>
      <c r="Y360" s="58">
        <f>CNI!AC23</f>
        <v>0</v>
      </c>
      <c r="Z360" s="58">
        <f>CNI!AD23</f>
        <v>0</v>
      </c>
      <c r="AA360" s="58">
        <f>CNI!AE23</f>
        <v>0</v>
      </c>
      <c r="AB360" s="58">
        <f>CNI!AF23</f>
        <v>0</v>
      </c>
      <c r="AC360" s="58">
        <f>CNI!AG23</f>
        <v>7600</v>
      </c>
      <c r="AD360" s="58">
        <f>CNI!AH23</f>
        <v>0</v>
      </c>
      <c r="AE360" s="58">
        <f>CNI!AI23</f>
        <v>0</v>
      </c>
      <c r="AF360" s="26">
        <f t="shared" ref="AF360:AF386" si="36">SUM(L360:AE360)-K360</f>
        <v>0</v>
      </c>
      <c r="AG360" s="7"/>
      <c r="AH360" s="7"/>
      <c r="AI360" s="7"/>
      <c r="AJ360" s="7"/>
      <c r="AK360" s="7"/>
      <c r="AL360" s="7"/>
      <c r="AM360" s="7"/>
      <c r="AN360" s="7"/>
      <c r="AO360" s="7"/>
    </row>
    <row r="361" spans="1:41" ht="18.399999999999999" thickBot="1">
      <c r="A361" s="705" t="str">
        <f>CNI!$A$25</f>
        <v>Striping</v>
      </c>
      <c r="B361" s="706"/>
      <c r="C361" s="715">
        <f>CNI!B26</f>
        <v>20</v>
      </c>
      <c r="D361" s="715"/>
      <c r="E361" s="360">
        <f>CNI!B28</f>
        <v>0</v>
      </c>
      <c r="F361" s="356" t="str">
        <f>CNI!H33</f>
        <v>per linear ft.</v>
      </c>
      <c r="G361" s="357">
        <f>CNI!G33</f>
        <v>600</v>
      </c>
      <c r="H361" s="532">
        <f>IF(CNI!O33=0,0,CNI!G33)</f>
        <v>600</v>
      </c>
      <c r="I361" s="361">
        <f>CNI!I33</f>
        <v>25</v>
      </c>
      <c r="J361" s="25">
        <f>ROUNDUP(+H361*I361,-2)</f>
        <v>15000</v>
      </c>
      <c r="K361" s="359">
        <f t="shared" si="35"/>
        <v>15000</v>
      </c>
      <c r="L361" s="58">
        <f>CNI!P33</f>
        <v>0</v>
      </c>
      <c r="M361" s="58">
        <f>CNI!Q33</f>
        <v>0</v>
      </c>
      <c r="N361" s="58">
        <f>CNI!R33</f>
        <v>0</v>
      </c>
      <c r="O361" s="58">
        <f>CNI!S33</f>
        <v>0</v>
      </c>
      <c r="P361" s="58">
        <f>CNI!T33</f>
        <v>0</v>
      </c>
      <c r="Q361" s="58">
        <f>CNI!U33</f>
        <v>0</v>
      </c>
      <c r="R361" s="58">
        <f>CNI!V33</f>
        <v>0</v>
      </c>
      <c r="S361" s="58">
        <f>CNI!W33</f>
        <v>0</v>
      </c>
      <c r="T361" s="58">
        <f>CNI!X33</f>
        <v>0</v>
      </c>
      <c r="U361" s="58">
        <f>CNI!Y33</f>
        <v>0</v>
      </c>
      <c r="V361" s="58">
        <f>CNI!Z33</f>
        <v>0</v>
      </c>
      <c r="W361" s="58">
        <f>CNI!AA33</f>
        <v>0</v>
      </c>
      <c r="X361" s="58">
        <f>CNI!AB33</f>
        <v>0</v>
      </c>
      <c r="Y361" s="58">
        <f>CNI!AC33</f>
        <v>0</v>
      </c>
      <c r="Z361" s="58">
        <f>CNI!AD33</f>
        <v>0</v>
      </c>
      <c r="AA361" s="58">
        <f>CNI!AE33</f>
        <v>0</v>
      </c>
      <c r="AB361" s="58">
        <f>CNI!AF33</f>
        <v>0</v>
      </c>
      <c r="AC361" s="58">
        <f>CNI!AG33</f>
        <v>0</v>
      </c>
      <c r="AD361" s="58">
        <f>CNI!AH33</f>
        <v>0</v>
      </c>
      <c r="AE361" s="58">
        <f>CNI!AI33</f>
        <v>15000</v>
      </c>
      <c r="AF361" s="26">
        <f t="shared" si="36"/>
        <v>0</v>
      </c>
      <c r="AG361" s="7"/>
      <c r="AH361" s="7"/>
      <c r="AI361" s="7"/>
      <c r="AJ361" s="7"/>
      <c r="AK361" s="7"/>
      <c r="AL361" s="7"/>
      <c r="AM361" s="7"/>
      <c r="AN361" s="7"/>
      <c r="AO361" s="7"/>
    </row>
    <row r="362" spans="1:41" ht="16.149999999999999" thickBot="1">
      <c r="A362" s="705" t="str">
        <f>CNI!$A$35</f>
        <v>Curb and Gutter</v>
      </c>
      <c r="B362" s="706"/>
      <c r="C362" s="715">
        <f>CNI!B36</f>
        <v>19</v>
      </c>
      <c r="D362" s="715"/>
      <c r="E362" s="360">
        <f>CNI!B38</f>
        <v>0</v>
      </c>
      <c r="F362" s="356" t="str">
        <f>CNI!H43</f>
        <v>per linear ft.</v>
      </c>
      <c r="G362" s="357">
        <f>CNI!G43</f>
        <v>800</v>
      </c>
      <c r="H362" s="532">
        <f>IF(CNI!O43=0,0,CNI!G43)</f>
        <v>800</v>
      </c>
      <c r="I362" s="361">
        <f>CNI!I43</f>
        <v>26</v>
      </c>
      <c r="J362" s="25">
        <f t="shared" ref="J362:J385" si="37">ROUNDUP(+H362*I362,-2)</f>
        <v>20800</v>
      </c>
      <c r="K362" s="359">
        <f t="shared" si="35"/>
        <v>20800</v>
      </c>
      <c r="L362" s="58">
        <f>CNI!P43</f>
        <v>0</v>
      </c>
      <c r="M362" s="58">
        <f>CNI!Q43</f>
        <v>0</v>
      </c>
      <c r="N362" s="58">
        <f>CNI!R43</f>
        <v>0</v>
      </c>
      <c r="O362" s="58">
        <f>CNI!S43</f>
        <v>0</v>
      </c>
      <c r="P362" s="58">
        <f>CNI!T43</f>
        <v>0</v>
      </c>
      <c r="Q362" s="58">
        <f>CNI!U43</f>
        <v>0</v>
      </c>
      <c r="R362" s="58">
        <f>CNI!V43</f>
        <v>0</v>
      </c>
      <c r="S362" s="58">
        <f>CNI!W43</f>
        <v>0</v>
      </c>
      <c r="T362" s="58">
        <f>CNI!X43</f>
        <v>0</v>
      </c>
      <c r="U362" s="58">
        <f>CNI!Y43</f>
        <v>0</v>
      </c>
      <c r="V362" s="58">
        <f>CNI!Z43</f>
        <v>0</v>
      </c>
      <c r="W362" s="58">
        <f>CNI!AA43</f>
        <v>0</v>
      </c>
      <c r="X362" s="58">
        <f>CNI!AB43</f>
        <v>0</v>
      </c>
      <c r="Y362" s="58">
        <f>CNI!AC43</f>
        <v>0</v>
      </c>
      <c r="Z362" s="58">
        <f>CNI!AD43</f>
        <v>0</v>
      </c>
      <c r="AA362" s="58">
        <f>CNI!AE43</f>
        <v>0</v>
      </c>
      <c r="AB362" s="58">
        <f>CNI!AF43</f>
        <v>0</v>
      </c>
      <c r="AC362" s="58">
        <f>CNI!AG43</f>
        <v>0</v>
      </c>
      <c r="AD362" s="58">
        <f>CNI!AH43</f>
        <v>20800</v>
      </c>
      <c r="AE362" s="58">
        <f>CNI!AI43</f>
        <v>0</v>
      </c>
      <c r="AF362" s="26">
        <f t="shared" si="36"/>
        <v>0</v>
      </c>
    </row>
    <row r="363" spans="1:41" ht="16.149999999999999" thickBot="1">
      <c r="A363" s="705" t="str">
        <f>CNI!$A$45</f>
        <v>Pedestrian Paving</v>
      </c>
      <c r="B363" s="706"/>
      <c r="C363" s="715">
        <f>CNI!B46</f>
        <v>20</v>
      </c>
      <c r="D363" s="715"/>
      <c r="E363" s="360">
        <f>CNI!B48</f>
        <v>1</v>
      </c>
      <c r="F363" s="356" t="str">
        <f>CNI!H53</f>
        <v>per linear ft.</v>
      </c>
      <c r="G363" s="357">
        <f>CNI!G53</f>
        <v>19</v>
      </c>
      <c r="H363" s="532">
        <f>IF(CNI!O53=0,0,CNI!G53)</f>
        <v>0</v>
      </c>
      <c r="I363" s="361">
        <f>CNI!I53</f>
        <v>900</v>
      </c>
      <c r="J363" s="25">
        <f t="shared" si="37"/>
        <v>0</v>
      </c>
      <c r="K363" s="359">
        <f t="shared" si="35"/>
        <v>17100</v>
      </c>
      <c r="L363" s="58">
        <f>CNI!P53</f>
        <v>17100</v>
      </c>
      <c r="M363" s="58">
        <f>CNI!Q53</f>
        <v>0</v>
      </c>
      <c r="N363" s="58">
        <f>CNI!R53</f>
        <v>0</v>
      </c>
      <c r="O363" s="58">
        <f>CNI!S53</f>
        <v>0</v>
      </c>
      <c r="P363" s="58">
        <f>CNI!T53</f>
        <v>0</v>
      </c>
      <c r="Q363" s="58">
        <f>CNI!U53</f>
        <v>0</v>
      </c>
      <c r="R363" s="58">
        <f>CNI!V53</f>
        <v>0</v>
      </c>
      <c r="S363" s="58">
        <f>CNI!W53</f>
        <v>0</v>
      </c>
      <c r="T363" s="58">
        <f>CNI!X53</f>
        <v>0</v>
      </c>
      <c r="U363" s="58">
        <f>CNI!Y53</f>
        <v>0</v>
      </c>
      <c r="V363" s="58">
        <f>CNI!Z53</f>
        <v>0</v>
      </c>
      <c r="W363" s="58">
        <f>CNI!AA53</f>
        <v>0</v>
      </c>
      <c r="X363" s="58">
        <f>CNI!AB53</f>
        <v>0</v>
      </c>
      <c r="Y363" s="58">
        <f>CNI!AC53</f>
        <v>0</v>
      </c>
      <c r="Z363" s="58">
        <f>CNI!AD53</f>
        <v>0</v>
      </c>
      <c r="AA363" s="58">
        <f>CNI!AE53</f>
        <v>0</v>
      </c>
      <c r="AB363" s="58">
        <f>CNI!AF53</f>
        <v>0</v>
      </c>
      <c r="AC363" s="58">
        <f>CNI!AG53</f>
        <v>0</v>
      </c>
      <c r="AD363" s="58">
        <f>CNI!AH53</f>
        <v>0</v>
      </c>
      <c r="AE363" s="58">
        <f>CNI!AI53</f>
        <v>0</v>
      </c>
      <c r="AF363" s="26">
        <f t="shared" si="36"/>
        <v>0</v>
      </c>
    </row>
    <row r="364" spans="1:41" ht="18.399999999999999" thickBot="1">
      <c r="A364" s="705" t="str">
        <f>CNI!$A$55</f>
        <v>Signage</v>
      </c>
      <c r="B364" s="706"/>
      <c r="C364" s="715">
        <f>CNI!B56</f>
        <v>18</v>
      </c>
      <c r="D364" s="715"/>
      <c r="E364" s="360">
        <f>CNI!B58</f>
        <v>0</v>
      </c>
      <c r="F364" s="356" t="str">
        <f>CNI!H63</f>
        <v>each</v>
      </c>
      <c r="G364" s="357">
        <f>CNI!G63</f>
        <v>100</v>
      </c>
      <c r="H364" s="532">
        <f>IF(CNI!O63=0,0,CNI!G63)</f>
        <v>100</v>
      </c>
      <c r="I364" s="361">
        <f>CNI!I63</f>
        <v>37</v>
      </c>
      <c r="J364" s="25">
        <f t="shared" si="37"/>
        <v>3700</v>
      </c>
      <c r="K364" s="359">
        <f t="shared" si="35"/>
        <v>3700</v>
      </c>
      <c r="L364" s="58">
        <f>CNI!P63</f>
        <v>0</v>
      </c>
      <c r="M364" s="58">
        <f>CNI!Q63</f>
        <v>0</v>
      </c>
      <c r="N364" s="58">
        <f>CNI!R63</f>
        <v>0</v>
      </c>
      <c r="O364" s="58">
        <f>CNI!S63</f>
        <v>0</v>
      </c>
      <c r="P364" s="58">
        <f>CNI!T63</f>
        <v>0</v>
      </c>
      <c r="Q364" s="58">
        <f>CNI!U63</f>
        <v>0</v>
      </c>
      <c r="R364" s="58">
        <f>CNI!V63</f>
        <v>0</v>
      </c>
      <c r="S364" s="58">
        <f>CNI!W63</f>
        <v>0</v>
      </c>
      <c r="T364" s="58">
        <f>CNI!X63</f>
        <v>0</v>
      </c>
      <c r="U364" s="58">
        <f>CNI!Y63</f>
        <v>0</v>
      </c>
      <c r="V364" s="58">
        <f>CNI!Z63</f>
        <v>0</v>
      </c>
      <c r="W364" s="58">
        <f>CNI!AA63</f>
        <v>0</v>
      </c>
      <c r="X364" s="58">
        <f>CNI!AB63</f>
        <v>0</v>
      </c>
      <c r="Y364" s="58">
        <f>CNI!AC63</f>
        <v>0</v>
      </c>
      <c r="Z364" s="58">
        <f>CNI!AD63</f>
        <v>0</v>
      </c>
      <c r="AA364" s="58">
        <f>CNI!AE63</f>
        <v>0</v>
      </c>
      <c r="AB364" s="58">
        <f>CNI!AF63</f>
        <v>0</v>
      </c>
      <c r="AC364" s="58">
        <f>CNI!AG63</f>
        <v>3700</v>
      </c>
      <c r="AD364" s="58">
        <f>CNI!AH63</f>
        <v>0</v>
      </c>
      <c r="AE364" s="58">
        <f>CNI!AI63</f>
        <v>0</v>
      </c>
      <c r="AF364" s="26">
        <f t="shared" si="36"/>
        <v>0</v>
      </c>
      <c r="AG364" s="7"/>
      <c r="AH364" s="7"/>
      <c r="AI364" s="7"/>
      <c r="AJ364" s="7"/>
      <c r="AK364" s="7"/>
      <c r="AL364" s="7"/>
      <c r="AM364" s="7"/>
      <c r="AN364" s="7"/>
      <c r="AO364" s="7"/>
    </row>
    <row r="365" spans="1:41" ht="18.399999999999999" thickBot="1">
      <c r="A365" s="705" t="str">
        <f>CNI!$A$65</f>
        <v>Water Lines/Mains</v>
      </c>
      <c r="B365" s="706"/>
      <c r="C365" s="715">
        <f>CNI!B66</f>
        <v>19</v>
      </c>
      <c r="D365" s="715"/>
      <c r="E365" s="360">
        <f>CNI!B68</f>
        <v>1</v>
      </c>
      <c r="F365" s="356" t="str">
        <f>CNI!H73</f>
        <v>per linear ft.</v>
      </c>
      <c r="G365" s="357">
        <f>CNI!G73</f>
        <v>3000</v>
      </c>
      <c r="H365" s="532">
        <f>IF(CNI!O73=0,0,CNI!G73)</f>
        <v>0</v>
      </c>
      <c r="I365" s="361">
        <f>CNI!I73</f>
        <v>12</v>
      </c>
      <c r="J365" s="25">
        <f t="shared" si="37"/>
        <v>0</v>
      </c>
      <c r="K365" s="359">
        <f t="shared" si="35"/>
        <v>72000</v>
      </c>
      <c r="L365" s="58">
        <f>CNI!P73</f>
        <v>36000</v>
      </c>
      <c r="M365" s="58">
        <f>CNI!Q73</f>
        <v>0</v>
      </c>
      <c r="N365" s="58">
        <f>CNI!R73</f>
        <v>0</v>
      </c>
      <c r="O365" s="58">
        <f>CNI!S73</f>
        <v>0</v>
      </c>
      <c r="P365" s="58">
        <f>CNI!T73</f>
        <v>0</v>
      </c>
      <c r="Q365" s="58">
        <f>CNI!U73</f>
        <v>0</v>
      </c>
      <c r="R365" s="58">
        <f>CNI!V73</f>
        <v>0</v>
      </c>
      <c r="S365" s="58">
        <f>CNI!W73</f>
        <v>0</v>
      </c>
      <c r="T365" s="58">
        <f>CNI!X73</f>
        <v>0</v>
      </c>
      <c r="U365" s="58">
        <f>CNI!Y73</f>
        <v>0</v>
      </c>
      <c r="V365" s="58">
        <f>CNI!Z73</f>
        <v>0</v>
      </c>
      <c r="W365" s="58">
        <f>CNI!AA73</f>
        <v>0</v>
      </c>
      <c r="X365" s="58">
        <f>CNI!AB73</f>
        <v>0</v>
      </c>
      <c r="Y365" s="58">
        <f>CNI!AC73</f>
        <v>0</v>
      </c>
      <c r="Z365" s="58">
        <f>CNI!AD73</f>
        <v>0</v>
      </c>
      <c r="AA365" s="58">
        <f>CNI!AE73</f>
        <v>0</v>
      </c>
      <c r="AB365" s="58">
        <f>CNI!AF73</f>
        <v>0</v>
      </c>
      <c r="AC365" s="58">
        <f>CNI!AG73</f>
        <v>0</v>
      </c>
      <c r="AD365" s="58">
        <f>CNI!AH73</f>
        <v>0</v>
      </c>
      <c r="AE365" s="58">
        <f>CNI!AI73</f>
        <v>36000</v>
      </c>
      <c r="AF365" s="26">
        <f t="shared" si="36"/>
        <v>0</v>
      </c>
      <c r="AG365" s="7"/>
      <c r="AH365" s="7"/>
      <c r="AI365" s="7"/>
      <c r="AJ365" s="7"/>
      <c r="AK365" s="7"/>
      <c r="AL365" s="7"/>
      <c r="AM365" s="7"/>
      <c r="AN365" s="7"/>
      <c r="AO365" s="7"/>
    </row>
    <row r="366" spans="1:41" ht="18.399999999999999" thickBot="1">
      <c r="A366" s="705" t="str">
        <f>CNI!$A$75</f>
        <v>Sewer Lines/Mains</v>
      </c>
      <c r="B366" s="706"/>
      <c r="C366" s="715">
        <f>CNI!B76</f>
        <v>20</v>
      </c>
      <c r="D366" s="715"/>
      <c r="E366" s="360">
        <f>CNI!B78</f>
        <v>2</v>
      </c>
      <c r="F366" s="356" t="str">
        <f>CNI!H83</f>
        <v>per 10000 SF</v>
      </c>
      <c r="G366" s="357">
        <f>CNI!G83</f>
        <v>4000</v>
      </c>
      <c r="H366" s="532">
        <f>IF(CNI!O83=0,0,CNI!G83)</f>
        <v>0</v>
      </c>
      <c r="I366" s="361">
        <f>CNI!I83</f>
        <v>8</v>
      </c>
      <c r="J366" s="25">
        <f t="shared" si="37"/>
        <v>0</v>
      </c>
      <c r="K366" s="359">
        <f t="shared" si="35"/>
        <v>32000</v>
      </c>
      <c r="L366" s="58">
        <f>CNI!P83</f>
        <v>0</v>
      </c>
      <c r="M366" s="58">
        <f>CNI!Q83</f>
        <v>32000</v>
      </c>
      <c r="N366" s="58">
        <f>CNI!R83</f>
        <v>0</v>
      </c>
      <c r="O366" s="58">
        <f>CNI!S83</f>
        <v>0</v>
      </c>
      <c r="P366" s="58">
        <f>CNI!T83</f>
        <v>0</v>
      </c>
      <c r="Q366" s="58">
        <f>CNI!U83</f>
        <v>0</v>
      </c>
      <c r="R366" s="58">
        <f>CNI!V83</f>
        <v>0</v>
      </c>
      <c r="S366" s="58">
        <f>CNI!W83</f>
        <v>0</v>
      </c>
      <c r="T366" s="58">
        <f>CNI!X83</f>
        <v>0</v>
      </c>
      <c r="U366" s="58">
        <f>CNI!Y83</f>
        <v>0</v>
      </c>
      <c r="V366" s="58">
        <f>CNI!Z83</f>
        <v>0</v>
      </c>
      <c r="W366" s="58">
        <f>CNI!AA83</f>
        <v>0</v>
      </c>
      <c r="X366" s="58">
        <f>CNI!AB83</f>
        <v>0</v>
      </c>
      <c r="Y366" s="58">
        <f>CNI!AC83</f>
        <v>0</v>
      </c>
      <c r="Z366" s="58">
        <f>CNI!AD83</f>
        <v>0</v>
      </c>
      <c r="AA366" s="58">
        <f>CNI!AE83</f>
        <v>0</v>
      </c>
      <c r="AB366" s="58">
        <f>CNI!AF83</f>
        <v>0</v>
      </c>
      <c r="AC366" s="58">
        <f>CNI!AG83</f>
        <v>0</v>
      </c>
      <c r="AD366" s="58">
        <f>CNI!AH83</f>
        <v>0</v>
      </c>
      <c r="AE366" s="58">
        <f>CNI!AI83</f>
        <v>0</v>
      </c>
      <c r="AF366" s="26">
        <f t="shared" si="36"/>
        <v>0</v>
      </c>
      <c r="AG366" s="7"/>
      <c r="AH366" s="7"/>
      <c r="AI366" s="7"/>
      <c r="AJ366" s="7"/>
      <c r="AK366" s="7"/>
      <c r="AL366" s="7"/>
      <c r="AM366" s="7"/>
      <c r="AN366" s="7"/>
      <c r="AO366" s="7"/>
    </row>
    <row r="367" spans="1:41" ht="16.149999999999999" thickBot="1">
      <c r="A367" s="705" t="str">
        <f>CNI!$A$85</f>
        <v>Irrigation</v>
      </c>
      <c r="B367" s="706"/>
      <c r="C367" s="715">
        <f>CNI!B86</f>
        <v>17</v>
      </c>
      <c r="D367" s="715"/>
      <c r="E367" s="360">
        <f>CNI!B92</f>
        <v>0</v>
      </c>
      <c r="F367" s="356" t="str">
        <f>CNI!H99</f>
        <v>LUMP SUM</v>
      </c>
      <c r="G367" s="357">
        <f>CNI!G99</f>
        <v>3</v>
      </c>
      <c r="H367" s="532">
        <f>IF(CNI!O99=0,0,CNI!G99)</f>
        <v>3</v>
      </c>
      <c r="I367" s="361">
        <f>CNI!I99</f>
        <v>32000</v>
      </c>
      <c r="J367" s="25">
        <f t="shared" si="37"/>
        <v>96000</v>
      </c>
      <c r="K367" s="359">
        <f t="shared" si="35"/>
        <v>96000</v>
      </c>
      <c r="L367" s="58">
        <f>CNI!P99</f>
        <v>0</v>
      </c>
      <c r="M367" s="58">
        <f>CNI!Q99</f>
        <v>0</v>
      </c>
      <c r="N367" s="58">
        <f>CNI!R99</f>
        <v>0</v>
      </c>
      <c r="O367" s="58">
        <f>CNI!S99</f>
        <v>0</v>
      </c>
      <c r="P367" s="58">
        <f>CNI!T99</f>
        <v>0</v>
      </c>
      <c r="Q367" s="58">
        <f>CNI!U99</f>
        <v>0</v>
      </c>
      <c r="R367" s="58">
        <f>CNI!V99</f>
        <v>0</v>
      </c>
      <c r="S367" s="58">
        <f>CNI!W99</f>
        <v>0</v>
      </c>
      <c r="T367" s="58">
        <f>CNI!X99</f>
        <v>0</v>
      </c>
      <c r="U367" s="58">
        <f>CNI!Y99</f>
        <v>0</v>
      </c>
      <c r="V367" s="58">
        <f>CNI!Z99</f>
        <v>0</v>
      </c>
      <c r="W367" s="58">
        <f>CNI!AA99</f>
        <v>0</v>
      </c>
      <c r="X367" s="58">
        <f>CNI!AB99</f>
        <v>0</v>
      </c>
      <c r="Y367" s="58">
        <f>CNI!AC99</f>
        <v>0</v>
      </c>
      <c r="Z367" s="58">
        <f>CNI!AD99</f>
        <v>0</v>
      </c>
      <c r="AA367" s="58">
        <f>CNI!AE99</f>
        <v>0</v>
      </c>
      <c r="AB367" s="58">
        <f>CNI!AF99</f>
        <v>96000</v>
      </c>
      <c r="AC367" s="58">
        <f>CNI!AG99</f>
        <v>0</v>
      </c>
      <c r="AD367" s="58">
        <f>CNI!AH99</f>
        <v>0</v>
      </c>
      <c r="AE367" s="58">
        <f>CNI!AI99</f>
        <v>0</v>
      </c>
      <c r="AF367" s="26">
        <f t="shared" si="36"/>
        <v>0</v>
      </c>
    </row>
    <row r="368" spans="1:41" ht="16.149999999999999" thickBot="1">
      <c r="A368" s="705" t="str">
        <f>CNI!$A$101</f>
        <v>Lighting</v>
      </c>
      <c r="B368" s="706"/>
      <c r="C368" s="715">
        <f>CNI!B102</f>
        <v>15</v>
      </c>
      <c r="D368" s="715"/>
      <c r="E368" s="360">
        <f>CNI!B108</f>
        <v>0</v>
      </c>
      <c r="F368" s="356" t="str">
        <f>CNI!H115</f>
        <v>each</v>
      </c>
      <c r="G368" s="357">
        <f>CNI!G115</f>
        <v>3000</v>
      </c>
      <c r="H368" s="532">
        <f>IF(CNI!O115=0,0,CNI!G115)</f>
        <v>3000</v>
      </c>
      <c r="I368" s="361">
        <f>CNI!I115</f>
        <v>34</v>
      </c>
      <c r="J368" s="25">
        <f t="shared" si="37"/>
        <v>102000</v>
      </c>
      <c r="K368" s="359">
        <f t="shared" si="35"/>
        <v>102000</v>
      </c>
      <c r="L368" s="58">
        <f>CNI!P115</f>
        <v>0</v>
      </c>
      <c r="M368" s="58">
        <f>CNI!Q115</f>
        <v>0</v>
      </c>
      <c r="N368" s="58">
        <f>CNI!R115</f>
        <v>0</v>
      </c>
      <c r="O368" s="58">
        <f>CNI!S115</f>
        <v>0</v>
      </c>
      <c r="P368" s="58">
        <f>CNI!T115</f>
        <v>0</v>
      </c>
      <c r="Q368" s="58">
        <f>CNI!U115</f>
        <v>0</v>
      </c>
      <c r="R368" s="58">
        <f>CNI!V115</f>
        <v>0</v>
      </c>
      <c r="S368" s="58">
        <f>CNI!W115</f>
        <v>0</v>
      </c>
      <c r="T368" s="58">
        <f>CNI!X115</f>
        <v>0</v>
      </c>
      <c r="U368" s="58">
        <f>CNI!Y115</f>
        <v>0</v>
      </c>
      <c r="V368" s="58">
        <f>CNI!Z115</f>
        <v>0</v>
      </c>
      <c r="W368" s="58">
        <f>CNI!AA115</f>
        <v>0</v>
      </c>
      <c r="X368" s="58">
        <f>CNI!AB115</f>
        <v>0</v>
      </c>
      <c r="Y368" s="58">
        <f>CNI!AC115</f>
        <v>0</v>
      </c>
      <c r="Z368" s="58">
        <f>CNI!AD115</f>
        <v>102000</v>
      </c>
      <c r="AA368" s="58">
        <f>CNI!AE115</f>
        <v>0</v>
      </c>
      <c r="AB368" s="58">
        <f>CNI!AF115</f>
        <v>0</v>
      </c>
      <c r="AC368" s="58">
        <f>CNI!AG115</f>
        <v>0</v>
      </c>
      <c r="AD368" s="58">
        <f>CNI!AH115</f>
        <v>0</v>
      </c>
      <c r="AE368" s="58">
        <f>CNI!AI115</f>
        <v>0</v>
      </c>
      <c r="AF368" s="26">
        <f t="shared" si="36"/>
        <v>0</v>
      </c>
    </row>
    <row r="369" spans="1:41" ht="16.149999999999999" thickBot="1">
      <c r="A369" s="705" t="str">
        <f>CNI!$A$117</f>
        <v>Storm Drainage</v>
      </c>
      <c r="B369" s="706"/>
      <c r="C369" s="715">
        <f>CNI!B118</f>
        <v>19</v>
      </c>
      <c r="D369" s="715"/>
      <c r="E369" s="360">
        <f>CNI!B120</f>
        <v>2</v>
      </c>
      <c r="F369" s="356" t="str">
        <f>CNI!H125</f>
        <v>per linear ft.</v>
      </c>
      <c r="G369" s="357">
        <f>CNI!G125</f>
        <v>300</v>
      </c>
      <c r="H369" s="532">
        <f>IF(CNI!O125=0,0,CNI!G125)</f>
        <v>0</v>
      </c>
      <c r="I369" s="361">
        <f>CNI!I125</f>
        <v>325</v>
      </c>
      <c r="J369" s="25">
        <f t="shared" si="37"/>
        <v>0</v>
      </c>
      <c r="K369" s="359">
        <f t="shared" si="35"/>
        <v>97500</v>
      </c>
      <c r="L369" s="58">
        <f>CNI!P125</f>
        <v>0</v>
      </c>
      <c r="M369" s="58">
        <f>CNI!Q125</f>
        <v>97500</v>
      </c>
      <c r="N369" s="58">
        <f>CNI!R125</f>
        <v>0</v>
      </c>
      <c r="O369" s="58">
        <f>CNI!S125</f>
        <v>0</v>
      </c>
      <c r="P369" s="58">
        <f>CNI!T125</f>
        <v>0</v>
      </c>
      <c r="Q369" s="58">
        <f>CNI!U125</f>
        <v>0</v>
      </c>
      <c r="R369" s="58">
        <f>CNI!V125</f>
        <v>0</v>
      </c>
      <c r="S369" s="58">
        <f>CNI!W125</f>
        <v>0</v>
      </c>
      <c r="T369" s="58">
        <f>CNI!X125</f>
        <v>0</v>
      </c>
      <c r="U369" s="58">
        <f>CNI!Y125</f>
        <v>0</v>
      </c>
      <c r="V369" s="58">
        <f>CNI!Z125</f>
        <v>0</v>
      </c>
      <c r="W369" s="58">
        <f>CNI!AA125</f>
        <v>0</v>
      </c>
      <c r="X369" s="58">
        <f>CNI!AB125</f>
        <v>0</v>
      </c>
      <c r="Y369" s="58">
        <f>CNI!AC125</f>
        <v>0</v>
      </c>
      <c r="Z369" s="58">
        <f>CNI!AD125</f>
        <v>0</v>
      </c>
      <c r="AA369" s="58">
        <f>CNI!AE125</f>
        <v>0</v>
      </c>
      <c r="AB369" s="58">
        <f>CNI!AF125</f>
        <v>0</v>
      </c>
      <c r="AC369" s="58">
        <f>CNI!AG125</f>
        <v>0</v>
      </c>
      <c r="AD369" s="58">
        <f>CNI!AH125</f>
        <v>0</v>
      </c>
      <c r="AE369" s="58">
        <f>CNI!AI125</f>
        <v>0</v>
      </c>
      <c r="AF369" s="26">
        <f t="shared" si="36"/>
        <v>0</v>
      </c>
    </row>
    <row r="370" spans="1:41" ht="16.149999999999999" thickBot="1">
      <c r="A370" s="705" t="str">
        <f>CNI!$A$127</f>
        <v>Landscaping</v>
      </c>
      <c r="B370" s="706"/>
      <c r="C370" s="715">
        <f>CNI!B128</f>
        <v>20</v>
      </c>
      <c r="D370" s="715"/>
      <c r="E370" s="360">
        <f>CNI!B130</f>
        <v>3</v>
      </c>
      <c r="F370" s="356" t="str">
        <f>CNI!H135</f>
        <v>LUMP SUM</v>
      </c>
      <c r="G370" s="357">
        <f>CNI!G135</f>
        <v>1</v>
      </c>
      <c r="H370" s="532">
        <f>IF(CNI!O135=0,0,CNI!G135)</f>
        <v>0</v>
      </c>
      <c r="I370" s="361">
        <f>CNI!I135</f>
        <v>36000</v>
      </c>
      <c r="J370" s="25">
        <f t="shared" si="37"/>
        <v>0</v>
      </c>
      <c r="K370" s="359">
        <f t="shared" si="35"/>
        <v>36000</v>
      </c>
      <c r="L370" s="58">
        <f>CNI!P135</f>
        <v>0</v>
      </c>
      <c r="M370" s="58">
        <f>CNI!Q135</f>
        <v>0</v>
      </c>
      <c r="N370" s="58">
        <f>CNI!R135</f>
        <v>36000</v>
      </c>
      <c r="O370" s="58">
        <f>CNI!S135</f>
        <v>0</v>
      </c>
      <c r="P370" s="58">
        <f>CNI!T135</f>
        <v>0</v>
      </c>
      <c r="Q370" s="58">
        <f>CNI!U135</f>
        <v>0</v>
      </c>
      <c r="R370" s="58">
        <f>CNI!V135</f>
        <v>0</v>
      </c>
      <c r="S370" s="58">
        <f>CNI!W135</f>
        <v>0</v>
      </c>
      <c r="T370" s="58">
        <f>CNI!X135</f>
        <v>0</v>
      </c>
      <c r="U370" s="58">
        <f>CNI!Y135</f>
        <v>0</v>
      </c>
      <c r="V370" s="58">
        <f>CNI!Z135</f>
        <v>0</v>
      </c>
      <c r="W370" s="58">
        <f>CNI!AA135</f>
        <v>0</v>
      </c>
      <c r="X370" s="58">
        <f>CNI!AB135</f>
        <v>0</v>
      </c>
      <c r="Y370" s="58">
        <f>CNI!AC135</f>
        <v>0</v>
      </c>
      <c r="Z370" s="58">
        <f>CNI!AD135</f>
        <v>0</v>
      </c>
      <c r="AA370" s="58">
        <f>CNI!AE135</f>
        <v>0</v>
      </c>
      <c r="AB370" s="58">
        <f>CNI!AF135</f>
        <v>0</v>
      </c>
      <c r="AC370" s="58">
        <f>CNI!AG135</f>
        <v>0</v>
      </c>
      <c r="AD370" s="58">
        <f>CNI!AH135</f>
        <v>0</v>
      </c>
      <c r="AE370" s="58">
        <f>CNI!AI135</f>
        <v>0</v>
      </c>
      <c r="AF370" s="26">
        <f t="shared" si="36"/>
        <v>0</v>
      </c>
    </row>
    <row r="371" spans="1:41" ht="18.399999999999999" thickBot="1">
      <c r="A371" s="705" t="str">
        <f>CNI!$A$137</f>
        <v>Fencing</v>
      </c>
      <c r="B371" s="706"/>
      <c r="C371" s="715">
        <f>CNI!B138</f>
        <v>16</v>
      </c>
      <c r="D371" s="715"/>
      <c r="E371" s="360">
        <f>CNI!B140</f>
        <v>0</v>
      </c>
      <c r="F371" s="356" t="str">
        <f>CNI!H145</f>
        <v>per linear ft.</v>
      </c>
      <c r="G371" s="357">
        <f>CNI!G145</f>
        <v>500</v>
      </c>
      <c r="H371" s="532">
        <f>IF(CNI!O145=0,0,CNI!G145)</f>
        <v>500</v>
      </c>
      <c r="I371" s="361">
        <f>CNI!I145</f>
        <v>8</v>
      </c>
      <c r="J371" s="25">
        <f t="shared" si="37"/>
        <v>4000</v>
      </c>
      <c r="K371" s="359">
        <f t="shared" si="35"/>
        <v>4000</v>
      </c>
      <c r="L371" s="58">
        <f>CNI!P145</f>
        <v>0</v>
      </c>
      <c r="M371" s="58">
        <f>CNI!Q145</f>
        <v>0</v>
      </c>
      <c r="N371" s="58">
        <f>CNI!R145</f>
        <v>0</v>
      </c>
      <c r="O371" s="58">
        <f>CNI!S145</f>
        <v>0</v>
      </c>
      <c r="P371" s="58">
        <f>CNI!T145</f>
        <v>0</v>
      </c>
      <c r="Q371" s="58">
        <f>CNI!U145</f>
        <v>0</v>
      </c>
      <c r="R371" s="58">
        <f>CNI!V145</f>
        <v>0</v>
      </c>
      <c r="S371" s="58">
        <f>CNI!W145</f>
        <v>0</v>
      </c>
      <c r="T371" s="58">
        <f>CNI!X145</f>
        <v>0</v>
      </c>
      <c r="U371" s="58">
        <f>CNI!Y145</f>
        <v>0</v>
      </c>
      <c r="V371" s="58">
        <f>CNI!Z145</f>
        <v>0</v>
      </c>
      <c r="W371" s="58">
        <f>CNI!AA145</f>
        <v>0</v>
      </c>
      <c r="X371" s="58">
        <f>CNI!AB145</f>
        <v>0</v>
      </c>
      <c r="Y371" s="58">
        <f>CNI!AC145</f>
        <v>0</v>
      </c>
      <c r="Z371" s="58">
        <f>CNI!AD145</f>
        <v>0</v>
      </c>
      <c r="AA371" s="58">
        <f>CNI!AE145</f>
        <v>4000</v>
      </c>
      <c r="AB371" s="58">
        <f>CNI!AF145</f>
        <v>0</v>
      </c>
      <c r="AC371" s="58">
        <f>CNI!AG145</f>
        <v>0</v>
      </c>
      <c r="AD371" s="58">
        <f>CNI!AH145</f>
        <v>0</v>
      </c>
      <c r="AE371" s="58">
        <f>CNI!AI145</f>
        <v>0</v>
      </c>
      <c r="AF371" s="26">
        <f t="shared" si="36"/>
        <v>0</v>
      </c>
      <c r="AG371" s="7"/>
      <c r="AH371" s="7"/>
      <c r="AI371" s="7"/>
      <c r="AJ371" s="7"/>
      <c r="AK371" s="7"/>
      <c r="AL371" s="7"/>
      <c r="AM371" s="7"/>
      <c r="AN371" s="7"/>
      <c r="AO371" s="7"/>
    </row>
    <row r="372" spans="1:41" ht="18.399999999999999" thickBot="1">
      <c r="A372" s="705" t="str">
        <f>CNI!$A$147</f>
        <v>Fence Painting</v>
      </c>
      <c r="B372" s="706"/>
      <c r="C372" s="715">
        <f>CNI!B148</f>
        <v>17</v>
      </c>
      <c r="D372" s="715"/>
      <c r="E372" s="360">
        <f>CNI!B150</f>
        <v>1</v>
      </c>
      <c r="F372" s="356" t="str">
        <f>CNI!H155</f>
        <v>per square ft.</v>
      </c>
      <c r="G372" s="357">
        <f>CNI!G155</f>
        <v>2000</v>
      </c>
      <c r="H372" s="532">
        <f>IF(CNI!O155=0,0,CNI!G155)</f>
        <v>0</v>
      </c>
      <c r="I372" s="361">
        <f>CNI!I155</f>
        <v>4</v>
      </c>
      <c r="J372" s="25">
        <f t="shared" si="37"/>
        <v>0</v>
      </c>
      <c r="K372" s="359">
        <f t="shared" si="35"/>
        <v>16000</v>
      </c>
      <c r="L372" s="58">
        <f>CNI!P155</f>
        <v>8000</v>
      </c>
      <c r="M372" s="58">
        <f>CNI!Q155</f>
        <v>0</v>
      </c>
      <c r="N372" s="58">
        <f>CNI!R155</f>
        <v>0</v>
      </c>
      <c r="O372" s="58">
        <f>CNI!S155</f>
        <v>0</v>
      </c>
      <c r="P372" s="58">
        <f>CNI!T155</f>
        <v>0</v>
      </c>
      <c r="Q372" s="58">
        <f>CNI!U155</f>
        <v>0</v>
      </c>
      <c r="R372" s="58">
        <f>CNI!V155</f>
        <v>0</v>
      </c>
      <c r="S372" s="58">
        <f>CNI!W155</f>
        <v>0</v>
      </c>
      <c r="T372" s="58">
        <f>CNI!X155</f>
        <v>0</v>
      </c>
      <c r="U372" s="58">
        <f>CNI!Y155</f>
        <v>0</v>
      </c>
      <c r="V372" s="58">
        <f>CNI!Z155</f>
        <v>0</v>
      </c>
      <c r="W372" s="58">
        <f>CNI!AA155</f>
        <v>0</v>
      </c>
      <c r="X372" s="58">
        <f>CNI!AB155</f>
        <v>0</v>
      </c>
      <c r="Y372" s="58">
        <f>CNI!AC155</f>
        <v>0</v>
      </c>
      <c r="Z372" s="58">
        <f>CNI!AD155</f>
        <v>0</v>
      </c>
      <c r="AA372" s="58">
        <f>CNI!AE155</f>
        <v>0</v>
      </c>
      <c r="AB372" s="58">
        <f>CNI!AF155</f>
        <v>0</v>
      </c>
      <c r="AC372" s="58">
        <f>CNI!AG155</f>
        <v>8000</v>
      </c>
      <c r="AD372" s="58">
        <f>CNI!AH155</f>
        <v>0</v>
      </c>
      <c r="AE372" s="58">
        <f>CNI!AI155</f>
        <v>0</v>
      </c>
      <c r="AF372" s="26">
        <f t="shared" si="36"/>
        <v>0</v>
      </c>
      <c r="AG372" s="7"/>
      <c r="AH372" s="7"/>
      <c r="AI372" s="7"/>
      <c r="AJ372" s="7"/>
      <c r="AK372" s="7"/>
      <c r="AL372" s="7"/>
      <c r="AM372" s="7"/>
      <c r="AN372" s="7"/>
      <c r="AO372" s="7"/>
    </row>
    <row r="373" spans="1:41" ht="18.399999999999999" thickBot="1">
      <c r="A373" s="705" t="str">
        <f>CNI!$A$157</f>
        <v>Dumpsters &amp; Enclosures</v>
      </c>
      <c r="B373" s="706"/>
      <c r="C373" s="715">
        <f>CNI!B158</f>
        <v>18</v>
      </c>
      <c r="D373" s="715"/>
      <c r="E373" s="360">
        <f>CNI!B160</f>
        <v>2</v>
      </c>
      <c r="F373" s="356" t="str">
        <f>CNI!H165</f>
        <v>LUMP SUM</v>
      </c>
      <c r="G373" s="357">
        <f>CNI!G165</f>
        <v>1</v>
      </c>
      <c r="H373" s="532">
        <f>IF(CNI!O165=0,0,CNI!G165)</f>
        <v>0</v>
      </c>
      <c r="I373" s="361">
        <f>CNI!I165</f>
        <v>5000</v>
      </c>
      <c r="J373" s="25">
        <f t="shared" si="37"/>
        <v>0</v>
      </c>
      <c r="K373" s="359">
        <f t="shared" si="35"/>
        <v>10000</v>
      </c>
      <c r="L373" s="58">
        <f>CNI!P165</f>
        <v>0</v>
      </c>
      <c r="M373" s="58">
        <f>CNI!Q165</f>
        <v>5000</v>
      </c>
      <c r="N373" s="58">
        <f>CNI!R165</f>
        <v>0</v>
      </c>
      <c r="O373" s="58">
        <f>CNI!S165</f>
        <v>0</v>
      </c>
      <c r="P373" s="58">
        <f>CNI!T165</f>
        <v>0</v>
      </c>
      <c r="Q373" s="58">
        <f>CNI!U165</f>
        <v>0</v>
      </c>
      <c r="R373" s="58">
        <f>CNI!V165</f>
        <v>0</v>
      </c>
      <c r="S373" s="58">
        <f>CNI!W165</f>
        <v>0</v>
      </c>
      <c r="T373" s="58">
        <f>CNI!X165</f>
        <v>0</v>
      </c>
      <c r="U373" s="58">
        <f>CNI!Y165</f>
        <v>0</v>
      </c>
      <c r="V373" s="58">
        <f>CNI!Z165</f>
        <v>0</v>
      </c>
      <c r="W373" s="58">
        <f>CNI!AA165</f>
        <v>0</v>
      </c>
      <c r="X373" s="58">
        <f>CNI!AB165</f>
        <v>0</v>
      </c>
      <c r="Y373" s="58">
        <f>CNI!AC165</f>
        <v>0</v>
      </c>
      <c r="Z373" s="58">
        <f>CNI!AD165</f>
        <v>0</v>
      </c>
      <c r="AA373" s="58">
        <f>CNI!AE165</f>
        <v>0</v>
      </c>
      <c r="AB373" s="58">
        <f>CNI!AF165</f>
        <v>0</v>
      </c>
      <c r="AC373" s="58">
        <f>CNI!AG165</f>
        <v>0</v>
      </c>
      <c r="AD373" s="58">
        <f>CNI!AH165</f>
        <v>0</v>
      </c>
      <c r="AE373" s="58">
        <f>CNI!AI165</f>
        <v>5000</v>
      </c>
      <c r="AF373" s="26">
        <f t="shared" si="36"/>
        <v>0</v>
      </c>
      <c r="AG373" s="7"/>
      <c r="AH373" s="7"/>
      <c r="AI373" s="7"/>
      <c r="AJ373" s="7"/>
      <c r="AK373" s="7"/>
      <c r="AL373" s="7"/>
      <c r="AM373" s="7"/>
      <c r="AN373" s="7"/>
      <c r="AO373" s="7"/>
    </row>
    <row r="374" spans="1:41" ht="16.149999999999999" thickBot="1">
      <c r="A374" s="705" t="str">
        <f>CNI!$A$167</f>
        <v>Electrical Distibution</v>
      </c>
      <c r="B374" s="706"/>
      <c r="C374" s="715">
        <f>CNI!B168</f>
        <v>19</v>
      </c>
      <c r="D374" s="715"/>
      <c r="E374" s="360">
        <f>CNI!B170</f>
        <v>3</v>
      </c>
      <c r="F374" s="356" t="str">
        <f>CNI!H175</f>
        <v>LUMP SUM</v>
      </c>
      <c r="G374" s="357">
        <f>CNI!G175</f>
        <v>1</v>
      </c>
      <c r="H374" s="532">
        <f>IF(CNI!O175=0,0,CNI!G175)</f>
        <v>0</v>
      </c>
      <c r="I374" s="361">
        <f>CNI!I175</f>
        <v>34000</v>
      </c>
      <c r="J374" s="25">
        <f t="shared" si="37"/>
        <v>0</v>
      </c>
      <c r="K374" s="359">
        <f t="shared" si="35"/>
        <v>34000</v>
      </c>
      <c r="L374" s="58">
        <f>CNI!P175</f>
        <v>0</v>
      </c>
      <c r="M374" s="58">
        <f>CNI!Q175</f>
        <v>0</v>
      </c>
      <c r="N374" s="58">
        <f>CNI!R175</f>
        <v>34000</v>
      </c>
      <c r="O374" s="58">
        <f>CNI!S175</f>
        <v>0</v>
      </c>
      <c r="P374" s="58">
        <f>CNI!T175</f>
        <v>0</v>
      </c>
      <c r="Q374" s="58">
        <f>CNI!U175</f>
        <v>0</v>
      </c>
      <c r="R374" s="58">
        <f>CNI!V175</f>
        <v>0</v>
      </c>
      <c r="S374" s="58">
        <f>CNI!W175</f>
        <v>0</v>
      </c>
      <c r="T374" s="58">
        <f>CNI!X175</f>
        <v>0</v>
      </c>
      <c r="U374" s="58">
        <f>CNI!Y175</f>
        <v>0</v>
      </c>
      <c r="V374" s="58">
        <f>CNI!Z175</f>
        <v>0</v>
      </c>
      <c r="W374" s="58">
        <f>CNI!AA175</f>
        <v>0</v>
      </c>
      <c r="X374" s="58">
        <f>CNI!AB175</f>
        <v>0</v>
      </c>
      <c r="Y374" s="58">
        <f>CNI!AC175</f>
        <v>0</v>
      </c>
      <c r="Z374" s="58">
        <f>CNI!AD175</f>
        <v>0</v>
      </c>
      <c r="AA374" s="58">
        <f>CNI!AE175</f>
        <v>0</v>
      </c>
      <c r="AB374" s="58">
        <f>CNI!AF175</f>
        <v>0</v>
      </c>
      <c r="AC374" s="58">
        <f>CNI!AG175</f>
        <v>0</v>
      </c>
      <c r="AD374" s="58">
        <f>CNI!AH175</f>
        <v>0</v>
      </c>
      <c r="AE374" s="58">
        <f>CNI!AI175</f>
        <v>0</v>
      </c>
      <c r="AF374" s="26">
        <f t="shared" si="36"/>
        <v>0</v>
      </c>
    </row>
    <row r="375" spans="1:41" ht="18.399999999999999" thickBot="1">
      <c r="A375" s="705" t="str">
        <f>CNI!$A$177</f>
        <v>Playground Areas/Equipment</v>
      </c>
      <c r="B375" s="706"/>
      <c r="C375" s="715">
        <f>CNI!B178</f>
        <v>20</v>
      </c>
      <c r="D375" s="715"/>
      <c r="E375" s="360">
        <f>CNI!B180</f>
        <v>4</v>
      </c>
      <c r="F375" s="356" t="str">
        <f>CNI!H185</f>
        <v>LUMP SUM</v>
      </c>
      <c r="G375" s="357">
        <f>CNI!G185</f>
        <v>1</v>
      </c>
      <c r="H375" s="532">
        <f>IF(CNI!O185=0,0,CNI!G185)</f>
        <v>0</v>
      </c>
      <c r="I375" s="361">
        <f>CNI!I185</f>
        <v>6600</v>
      </c>
      <c r="J375" s="25">
        <f t="shared" si="37"/>
        <v>0</v>
      </c>
      <c r="K375" s="359">
        <f t="shared" ref="K375:K385" si="38">SUM(L375:AE375)</f>
        <v>6600</v>
      </c>
      <c r="L375" s="58">
        <f>CNI!P185</f>
        <v>0</v>
      </c>
      <c r="M375" s="58">
        <f>CNI!Q185</f>
        <v>0</v>
      </c>
      <c r="N375" s="58">
        <f>CNI!R185</f>
        <v>0</v>
      </c>
      <c r="O375" s="58">
        <f>CNI!S185</f>
        <v>6600</v>
      </c>
      <c r="P375" s="58">
        <f>CNI!T185</f>
        <v>0</v>
      </c>
      <c r="Q375" s="58">
        <f>CNI!U185</f>
        <v>0</v>
      </c>
      <c r="R375" s="58">
        <f>CNI!V185</f>
        <v>0</v>
      </c>
      <c r="S375" s="58">
        <f>CNI!W185</f>
        <v>0</v>
      </c>
      <c r="T375" s="58">
        <f>CNI!X185</f>
        <v>0</v>
      </c>
      <c r="U375" s="58">
        <f>CNI!Y185</f>
        <v>0</v>
      </c>
      <c r="V375" s="58">
        <f>CNI!Z185</f>
        <v>0</v>
      </c>
      <c r="W375" s="58">
        <f>CNI!AA185</f>
        <v>0</v>
      </c>
      <c r="X375" s="58">
        <f>CNI!AB185</f>
        <v>0</v>
      </c>
      <c r="Y375" s="58">
        <f>CNI!AC185</f>
        <v>0</v>
      </c>
      <c r="Z375" s="58">
        <f>CNI!AD185</f>
        <v>0</v>
      </c>
      <c r="AA375" s="58">
        <f>CNI!AE185</f>
        <v>0</v>
      </c>
      <c r="AB375" s="58">
        <f>CNI!AF185</f>
        <v>0</v>
      </c>
      <c r="AC375" s="58">
        <f>CNI!AG185</f>
        <v>0</v>
      </c>
      <c r="AD375" s="58">
        <f>CNI!AH185</f>
        <v>0</v>
      </c>
      <c r="AE375" s="58">
        <f>CNI!AI185</f>
        <v>0</v>
      </c>
      <c r="AF375" s="26">
        <f t="shared" si="36"/>
        <v>0</v>
      </c>
      <c r="AG375" s="24"/>
      <c r="AH375" s="7"/>
      <c r="AI375" s="7"/>
      <c r="AJ375" s="7"/>
      <c r="AK375" s="7"/>
      <c r="AL375" s="7"/>
      <c r="AM375" s="7"/>
      <c r="AN375" s="7"/>
      <c r="AO375" s="7"/>
    </row>
    <row r="376" spans="1:41" ht="18.399999999999999" thickBot="1">
      <c r="A376" s="705" t="str">
        <f>CNI!$A$187</f>
        <v>Site-Other 1 (Specify)</v>
      </c>
      <c r="B376" s="706"/>
      <c r="C376" s="715">
        <f>CNI!B188</f>
        <v>15</v>
      </c>
      <c r="D376" s="715"/>
      <c r="E376" s="360">
        <f>CNI!B190</f>
        <v>0</v>
      </c>
      <c r="F376" s="356">
        <f>CNI!H195</f>
        <v>0</v>
      </c>
      <c r="G376" s="357">
        <f>CNI!G195</f>
        <v>0</v>
      </c>
      <c r="H376" s="532">
        <f>IF(CNI!O195=0,0,CNI!G195)</f>
        <v>0</v>
      </c>
      <c r="I376" s="361">
        <f>CNI!I195</f>
        <v>0</v>
      </c>
      <c r="J376" s="25">
        <f t="shared" si="37"/>
        <v>0</v>
      </c>
      <c r="K376" s="359">
        <f t="shared" si="38"/>
        <v>0</v>
      </c>
      <c r="L376" s="58">
        <f>CNI!P195</f>
        <v>0</v>
      </c>
      <c r="M376" s="58">
        <f>CNI!Q195</f>
        <v>0</v>
      </c>
      <c r="N376" s="58">
        <f>CNI!R195</f>
        <v>0</v>
      </c>
      <c r="O376" s="58">
        <f>CNI!S195</f>
        <v>0</v>
      </c>
      <c r="P376" s="58">
        <f>CNI!T195</f>
        <v>0</v>
      </c>
      <c r="Q376" s="58">
        <f>CNI!U195</f>
        <v>0</v>
      </c>
      <c r="R376" s="58">
        <f>CNI!V195</f>
        <v>0</v>
      </c>
      <c r="S376" s="58">
        <f>CNI!W195</f>
        <v>0</v>
      </c>
      <c r="T376" s="58">
        <f>CNI!X195</f>
        <v>0</v>
      </c>
      <c r="U376" s="58">
        <f>CNI!Y195</f>
        <v>0</v>
      </c>
      <c r="V376" s="58">
        <f>CNI!Z195</f>
        <v>0</v>
      </c>
      <c r="W376" s="58">
        <f>CNI!AA195</f>
        <v>0</v>
      </c>
      <c r="X376" s="58">
        <f>CNI!AB195</f>
        <v>0</v>
      </c>
      <c r="Y376" s="58">
        <f>CNI!AC195</f>
        <v>0</v>
      </c>
      <c r="Z376" s="58">
        <f>CNI!AD195</f>
        <v>0</v>
      </c>
      <c r="AA376" s="58">
        <f>CNI!AE195</f>
        <v>0</v>
      </c>
      <c r="AB376" s="58">
        <f>CNI!AF195</f>
        <v>0</v>
      </c>
      <c r="AC376" s="58">
        <f>CNI!AG195</f>
        <v>0</v>
      </c>
      <c r="AD376" s="58">
        <f>CNI!AH195</f>
        <v>0</v>
      </c>
      <c r="AE376" s="58">
        <f>CNI!AI195</f>
        <v>0</v>
      </c>
      <c r="AF376" s="26">
        <f t="shared" si="36"/>
        <v>0</v>
      </c>
      <c r="AG376" s="24"/>
      <c r="AH376" s="7"/>
      <c r="AI376" s="7"/>
      <c r="AJ376" s="7"/>
      <c r="AK376" s="7"/>
      <c r="AL376" s="7"/>
      <c r="AM376" s="7"/>
      <c r="AN376" s="7"/>
      <c r="AO376" s="7"/>
    </row>
    <row r="377" spans="1:41" ht="18.399999999999999" thickBot="1">
      <c r="A377" s="705" t="str">
        <f>CNI!$A$197</f>
        <v>Site-Other 2 (Specify)</v>
      </c>
      <c r="B377" s="706"/>
      <c r="C377" s="715">
        <f>CNI!B198</f>
        <v>16</v>
      </c>
      <c r="D377" s="715"/>
      <c r="E377" s="360">
        <f>CNI!B200</f>
        <v>1</v>
      </c>
      <c r="F377" s="356">
        <f>CNI!H205</f>
        <v>0</v>
      </c>
      <c r="G377" s="357">
        <f>CNI!G205</f>
        <v>0</v>
      </c>
      <c r="H377" s="532">
        <f>IF(CNI!O205=0,0,CNI!G205)</f>
        <v>0</v>
      </c>
      <c r="I377" s="361">
        <f>CNI!I205</f>
        <v>0</v>
      </c>
      <c r="J377" s="25">
        <f t="shared" si="37"/>
        <v>0</v>
      </c>
      <c r="K377" s="359">
        <f t="shared" si="38"/>
        <v>0</v>
      </c>
      <c r="L377" s="58">
        <f>CNI!P205</f>
        <v>0</v>
      </c>
      <c r="M377" s="58">
        <f>CNI!Q205</f>
        <v>0</v>
      </c>
      <c r="N377" s="58">
        <f>CNI!R205</f>
        <v>0</v>
      </c>
      <c r="O377" s="58">
        <f>CNI!S205</f>
        <v>0</v>
      </c>
      <c r="P377" s="58">
        <f>CNI!T205</f>
        <v>0</v>
      </c>
      <c r="Q377" s="58">
        <f>CNI!U205</f>
        <v>0</v>
      </c>
      <c r="R377" s="58">
        <f>CNI!V205</f>
        <v>0</v>
      </c>
      <c r="S377" s="58">
        <f>CNI!W205</f>
        <v>0</v>
      </c>
      <c r="T377" s="58">
        <f>CNI!X205</f>
        <v>0</v>
      </c>
      <c r="U377" s="58">
        <f>CNI!Y205</f>
        <v>0</v>
      </c>
      <c r="V377" s="58">
        <f>CNI!Z205</f>
        <v>0</v>
      </c>
      <c r="W377" s="58">
        <f>CNI!AA205</f>
        <v>0</v>
      </c>
      <c r="X377" s="58">
        <f>CNI!AB205</f>
        <v>0</v>
      </c>
      <c r="Y377" s="58">
        <f>CNI!AC205</f>
        <v>0</v>
      </c>
      <c r="Z377" s="58">
        <f>CNI!AD205</f>
        <v>0</v>
      </c>
      <c r="AA377" s="58">
        <f>CNI!AE205</f>
        <v>0</v>
      </c>
      <c r="AB377" s="58">
        <f>CNI!AF205</f>
        <v>0</v>
      </c>
      <c r="AC377" s="58">
        <f>CNI!AG205</f>
        <v>0</v>
      </c>
      <c r="AD377" s="58">
        <f>CNI!AH205</f>
        <v>0</v>
      </c>
      <c r="AE377" s="58">
        <f>CNI!AI205</f>
        <v>0</v>
      </c>
      <c r="AF377" s="26">
        <f t="shared" si="36"/>
        <v>0</v>
      </c>
      <c r="AG377" s="24"/>
      <c r="AH377" s="7"/>
      <c r="AI377" s="7"/>
      <c r="AJ377" s="7"/>
      <c r="AK377" s="7"/>
      <c r="AL377" s="7"/>
      <c r="AM377" s="7"/>
      <c r="AN377" s="7"/>
      <c r="AO377" s="7"/>
    </row>
    <row r="378" spans="1:41" ht="18.399999999999999" thickBot="1">
      <c r="A378" s="705" t="str">
        <f>CNI!$A$207</f>
        <v>Site-Other 3 (Specify)</v>
      </c>
      <c r="B378" s="706"/>
      <c r="C378" s="715">
        <f>CNI!B208</f>
        <v>17</v>
      </c>
      <c r="D378" s="715"/>
      <c r="E378" s="360">
        <f>CNI!B210</f>
        <v>2</v>
      </c>
      <c r="F378" s="356">
        <f>CNI!H215</f>
        <v>0</v>
      </c>
      <c r="G378" s="357">
        <f>CNI!G215</f>
        <v>0</v>
      </c>
      <c r="H378" s="532">
        <f>IF(CNI!O215=0,0,CNI!G215)</f>
        <v>0</v>
      </c>
      <c r="I378" s="361">
        <f>CNI!I215</f>
        <v>0</v>
      </c>
      <c r="J378" s="25">
        <f t="shared" si="37"/>
        <v>0</v>
      </c>
      <c r="K378" s="359">
        <f t="shared" si="38"/>
        <v>0</v>
      </c>
      <c r="L378" s="58">
        <f>CNI!P215</f>
        <v>0</v>
      </c>
      <c r="M378" s="58">
        <f>CNI!Q215</f>
        <v>0</v>
      </c>
      <c r="N378" s="58">
        <f>CNI!R215</f>
        <v>0</v>
      </c>
      <c r="O378" s="58">
        <f>CNI!S215</f>
        <v>0</v>
      </c>
      <c r="P378" s="58">
        <f>CNI!T215</f>
        <v>0</v>
      </c>
      <c r="Q378" s="58">
        <f>CNI!U215</f>
        <v>0</v>
      </c>
      <c r="R378" s="58">
        <f>CNI!V215</f>
        <v>0</v>
      </c>
      <c r="S378" s="58">
        <f>CNI!W215</f>
        <v>0</v>
      </c>
      <c r="T378" s="58">
        <f>CNI!X215</f>
        <v>0</v>
      </c>
      <c r="U378" s="58">
        <f>CNI!Y215</f>
        <v>0</v>
      </c>
      <c r="V378" s="58">
        <f>CNI!Z215</f>
        <v>0</v>
      </c>
      <c r="W378" s="58">
        <f>CNI!AA215</f>
        <v>0</v>
      </c>
      <c r="X378" s="58">
        <f>CNI!AB215</f>
        <v>0</v>
      </c>
      <c r="Y378" s="58">
        <f>CNI!AC215</f>
        <v>0</v>
      </c>
      <c r="Z378" s="58">
        <f>CNI!AD215</f>
        <v>0</v>
      </c>
      <c r="AA378" s="58">
        <f>CNI!AE215</f>
        <v>0</v>
      </c>
      <c r="AB378" s="58">
        <f>CNI!AF215</f>
        <v>0</v>
      </c>
      <c r="AC378" s="58">
        <f>CNI!AG215</f>
        <v>0</v>
      </c>
      <c r="AD378" s="58">
        <f>CNI!AH215</f>
        <v>0</v>
      </c>
      <c r="AE378" s="58">
        <f>CNI!AI215</f>
        <v>0</v>
      </c>
      <c r="AF378" s="26">
        <f t="shared" si="36"/>
        <v>0</v>
      </c>
      <c r="AG378" s="24"/>
      <c r="AH378" s="7"/>
      <c r="AI378" s="7"/>
      <c r="AJ378" s="7"/>
      <c r="AK378" s="7"/>
      <c r="AL378" s="7"/>
      <c r="AM378" s="7"/>
      <c r="AN378" s="7"/>
      <c r="AO378" s="7"/>
    </row>
    <row r="379" spans="1:41" ht="18.399999999999999" thickBot="1">
      <c r="A379" s="705" t="str">
        <f>CNI!$A$217</f>
        <v>Site-Other 4 (Specify)</v>
      </c>
      <c r="B379" s="706"/>
      <c r="C379" s="715">
        <f>CNI!B218</f>
        <v>18</v>
      </c>
      <c r="D379" s="715"/>
      <c r="E379" s="360">
        <f>CNI!B220</f>
        <v>3</v>
      </c>
      <c r="F379" s="356">
        <f>CNI!H225</f>
        <v>0</v>
      </c>
      <c r="G379" s="357">
        <f>CNI!G225</f>
        <v>0</v>
      </c>
      <c r="H379" s="532">
        <f>IF(CNI!O225=0,0,CNI!G225)</f>
        <v>0</v>
      </c>
      <c r="I379" s="361">
        <f>CNI!I225</f>
        <v>0</v>
      </c>
      <c r="J379" s="25">
        <f t="shared" si="37"/>
        <v>0</v>
      </c>
      <c r="K379" s="359">
        <f t="shared" si="38"/>
        <v>0</v>
      </c>
      <c r="L379" s="58">
        <f>CNI!P225</f>
        <v>0</v>
      </c>
      <c r="M379" s="58">
        <f>CNI!Q225</f>
        <v>0</v>
      </c>
      <c r="N379" s="58">
        <f>CNI!R225</f>
        <v>0</v>
      </c>
      <c r="O379" s="58">
        <f>CNI!S225</f>
        <v>0</v>
      </c>
      <c r="P379" s="58">
        <f>CNI!T225</f>
        <v>0</v>
      </c>
      <c r="Q379" s="58">
        <f>CNI!U225</f>
        <v>0</v>
      </c>
      <c r="R379" s="58">
        <f>CNI!V225</f>
        <v>0</v>
      </c>
      <c r="S379" s="58">
        <f>CNI!W225</f>
        <v>0</v>
      </c>
      <c r="T379" s="58">
        <f>CNI!X225</f>
        <v>0</v>
      </c>
      <c r="U379" s="58">
        <f>CNI!Y225</f>
        <v>0</v>
      </c>
      <c r="V379" s="58">
        <f>CNI!Z225</f>
        <v>0</v>
      </c>
      <c r="W379" s="58">
        <f>CNI!AA225</f>
        <v>0</v>
      </c>
      <c r="X379" s="58">
        <f>CNI!AB225</f>
        <v>0</v>
      </c>
      <c r="Y379" s="58">
        <f>CNI!AC225</f>
        <v>0</v>
      </c>
      <c r="Z379" s="58">
        <f>CNI!AD225</f>
        <v>0</v>
      </c>
      <c r="AA379" s="58">
        <f>CNI!AE225</f>
        <v>0</v>
      </c>
      <c r="AB379" s="58">
        <f>CNI!AF225</f>
        <v>0</v>
      </c>
      <c r="AC379" s="58">
        <f>CNI!AG225</f>
        <v>0</v>
      </c>
      <c r="AD379" s="58">
        <f>CNI!AH225</f>
        <v>0</v>
      </c>
      <c r="AE379" s="58">
        <f>CNI!AI225</f>
        <v>0</v>
      </c>
      <c r="AF379" s="26">
        <f t="shared" si="36"/>
        <v>0</v>
      </c>
      <c r="AG379" s="24"/>
      <c r="AH379" s="7"/>
      <c r="AI379" s="7"/>
      <c r="AJ379" s="7"/>
      <c r="AK379" s="7"/>
      <c r="AL379" s="7"/>
      <c r="AM379" s="7"/>
      <c r="AN379" s="7"/>
      <c r="AO379" s="7"/>
    </row>
    <row r="380" spans="1:41" ht="18.399999999999999" thickBot="1">
      <c r="A380" s="705" t="str">
        <f>CNI!$A$227</f>
        <v>Site-Other 5 (Specify)</v>
      </c>
      <c r="B380" s="706"/>
      <c r="C380" s="715">
        <f>CNI!B228</f>
        <v>19</v>
      </c>
      <c r="D380" s="715"/>
      <c r="E380" s="360">
        <f>CNI!B230</f>
        <v>4</v>
      </c>
      <c r="F380" s="356">
        <f>CNI!H235</f>
        <v>0</v>
      </c>
      <c r="G380" s="357">
        <f>CNI!G235</f>
        <v>0</v>
      </c>
      <c r="H380" s="532">
        <f>IF(CNI!O235=0,0,CNI!G235)</f>
        <v>0</v>
      </c>
      <c r="I380" s="361">
        <f>CNI!I235</f>
        <v>0</v>
      </c>
      <c r="J380" s="25">
        <f t="shared" si="37"/>
        <v>0</v>
      </c>
      <c r="K380" s="359">
        <f t="shared" si="38"/>
        <v>0</v>
      </c>
      <c r="L380" s="58">
        <f>CNI!P235</f>
        <v>0</v>
      </c>
      <c r="M380" s="58">
        <f>CNI!Q235</f>
        <v>0</v>
      </c>
      <c r="N380" s="58">
        <f>CNI!R235</f>
        <v>0</v>
      </c>
      <c r="O380" s="58">
        <f>CNI!S235</f>
        <v>0</v>
      </c>
      <c r="P380" s="58">
        <f>CNI!T235</f>
        <v>0</v>
      </c>
      <c r="Q380" s="58">
        <f>CNI!U235</f>
        <v>0</v>
      </c>
      <c r="R380" s="58">
        <f>CNI!V235</f>
        <v>0</v>
      </c>
      <c r="S380" s="58">
        <f>CNI!W235</f>
        <v>0</v>
      </c>
      <c r="T380" s="58">
        <f>CNI!X235</f>
        <v>0</v>
      </c>
      <c r="U380" s="58">
        <f>CNI!Y235</f>
        <v>0</v>
      </c>
      <c r="V380" s="58">
        <f>CNI!Z235</f>
        <v>0</v>
      </c>
      <c r="W380" s="58">
        <f>CNI!AA235</f>
        <v>0</v>
      </c>
      <c r="X380" s="58">
        <f>CNI!AB235</f>
        <v>0</v>
      </c>
      <c r="Y380" s="58">
        <f>CNI!AC235</f>
        <v>0</v>
      </c>
      <c r="Z380" s="58">
        <f>CNI!AD235</f>
        <v>0</v>
      </c>
      <c r="AA380" s="58">
        <f>CNI!AE235</f>
        <v>0</v>
      </c>
      <c r="AB380" s="58">
        <f>CNI!AF235</f>
        <v>0</v>
      </c>
      <c r="AC380" s="58">
        <f>CNI!AG235</f>
        <v>0</v>
      </c>
      <c r="AD380" s="58">
        <f>CNI!AH235</f>
        <v>0</v>
      </c>
      <c r="AE380" s="58">
        <f>CNI!AI235</f>
        <v>0</v>
      </c>
      <c r="AF380" s="26">
        <f t="shared" si="36"/>
        <v>0</v>
      </c>
      <c r="AG380" s="24"/>
      <c r="AH380" s="7"/>
      <c r="AI380" s="7"/>
      <c r="AJ380" s="7"/>
      <c r="AK380" s="7"/>
      <c r="AL380" s="7"/>
      <c r="AM380" s="7"/>
      <c r="AN380" s="7"/>
      <c r="AO380" s="7"/>
    </row>
    <row r="381" spans="1:41" ht="18.399999999999999" thickBot="1">
      <c r="A381" s="705" t="str">
        <f>CNI!$A$237</f>
        <v>Site-Other 6 (Specify)</v>
      </c>
      <c r="B381" s="706"/>
      <c r="C381" s="715">
        <f>CNI!B238</f>
        <v>20</v>
      </c>
      <c r="D381" s="715"/>
      <c r="E381" s="360">
        <f>CNI!B240</f>
        <v>5</v>
      </c>
      <c r="F381" s="356">
        <f>CNI!H245</f>
        <v>0</v>
      </c>
      <c r="G381" s="357">
        <f>CNI!G245</f>
        <v>0</v>
      </c>
      <c r="H381" s="532">
        <f>IF(CNI!O245=0,0,CNI!G245)</f>
        <v>0</v>
      </c>
      <c r="I381" s="361">
        <f>CNI!I245</f>
        <v>0</v>
      </c>
      <c r="J381" s="25">
        <f t="shared" si="37"/>
        <v>0</v>
      </c>
      <c r="K381" s="359">
        <f t="shared" si="38"/>
        <v>0</v>
      </c>
      <c r="L381" s="58">
        <f>CNI!P245</f>
        <v>0</v>
      </c>
      <c r="M381" s="58">
        <f>CNI!Q245</f>
        <v>0</v>
      </c>
      <c r="N381" s="58">
        <f>CNI!R245</f>
        <v>0</v>
      </c>
      <c r="O381" s="58">
        <f>CNI!S245</f>
        <v>0</v>
      </c>
      <c r="P381" s="58">
        <f>CNI!T245</f>
        <v>0</v>
      </c>
      <c r="Q381" s="58">
        <f>CNI!U245</f>
        <v>0</v>
      </c>
      <c r="R381" s="58">
        <f>CNI!V245</f>
        <v>0</v>
      </c>
      <c r="S381" s="58">
        <f>CNI!W245</f>
        <v>0</v>
      </c>
      <c r="T381" s="58">
        <f>CNI!X245</f>
        <v>0</v>
      </c>
      <c r="U381" s="58">
        <f>CNI!Y245</f>
        <v>0</v>
      </c>
      <c r="V381" s="58">
        <f>CNI!Z245</f>
        <v>0</v>
      </c>
      <c r="W381" s="58">
        <f>CNI!AA245</f>
        <v>0</v>
      </c>
      <c r="X381" s="58">
        <f>CNI!AB245</f>
        <v>0</v>
      </c>
      <c r="Y381" s="58">
        <f>CNI!AC245</f>
        <v>0</v>
      </c>
      <c r="Z381" s="58">
        <f>CNI!AD245</f>
        <v>0</v>
      </c>
      <c r="AA381" s="58">
        <f>CNI!AE245</f>
        <v>0</v>
      </c>
      <c r="AB381" s="58">
        <f>CNI!AF245</f>
        <v>0</v>
      </c>
      <c r="AC381" s="58">
        <f>CNI!AG245</f>
        <v>0</v>
      </c>
      <c r="AD381" s="58">
        <f>CNI!AH245</f>
        <v>0</v>
      </c>
      <c r="AE381" s="58">
        <f>CNI!AI245</f>
        <v>0</v>
      </c>
      <c r="AF381" s="26">
        <f t="shared" si="36"/>
        <v>0</v>
      </c>
      <c r="AG381" s="24"/>
      <c r="AH381" s="7"/>
      <c r="AI381" s="7"/>
      <c r="AJ381" s="7"/>
      <c r="AK381" s="7"/>
      <c r="AL381" s="7"/>
      <c r="AM381" s="7"/>
      <c r="AN381" s="7"/>
      <c r="AO381" s="7"/>
    </row>
    <row r="382" spans="1:41" ht="18.399999999999999" thickBot="1">
      <c r="A382" s="705" t="str">
        <f>CNI!$A$247</f>
        <v>Site-Other 7 (Specify)</v>
      </c>
      <c r="B382" s="706"/>
      <c r="C382" s="715">
        <f>CNI!B248</f>
        <v>14</v>
      </c>
      <c r="D382" s="715"/>
      <c r="E382" s="360">
        <f>CNI!B250</f>
        <v>0</v>
      </c>
      <c r="F382" s="356">
        <f>CNI!H255</f>
        <v>0</v>
      </c>
      <c r="G382" s="357">
        <f>CNI!G255</f>
        <v>0</v>
      </c>
      <c r="H382" s="532">
        <f>IF(CNI!O255=0,0,CNI!G255)</f>
        <v>0</v>
      </c>
      <c r="I382" s="361">
        <f>CNI!I255</f>
        <v>0</v>
      </c>
      <c r="J382" s="25">
        <f t="shared" si="37"/>
        <v>0</v>
      </c>
      <c r="K382" s="359">
        <f t="shared" si="38"/>
        <v>0</v>
      </c>
      <c r="L382" s="58">
        <f>CNI!P255</f>
        <v>0</v>
      </c>
      <c r="M382" s="58">
        <f>CNI!Q255</f>
        <v>0</v>
      </c>
      <c r="N382" s="58">
        <f>CNI!R255</f>
        <v>0</v>
      </c>
      <c r="O382" s="58">
        <f>CNI!S255</f>
        <v>0</v>
      </c>
      <c r="P382" s="58">
        <f>CNI!T255</f>
        <v>0</v>
      </c>
      <c r="Q382" s="58">
        <f>CNI!U255</f>
        <v>0</v>
      </c>
      <c r="R382" s="58">
        <f>CNI!V255</f>
        <v>0</v>
      </c>
      <c r="S382" s="58">
        <f>CNI!W255</f>
        <v>0</v>
      </c>
      <c r="T382" s="58">
        <f>CNI!X255</f>
        <v>0</v>
      </c>
      <c r="U382" s="58">
        <f>CNI!Y255</f>
        <v>0</v>
      </c>
      <c r="V382" s="58">
        <f>CNI!Z255</f>
        <v>0</v>
      </c>
      <c r="W382" s="58">
        <f>CNI!AA255</f>
        <v>0</v>
      </c>
      <c r="X382" s="58">
        <f>CNI!AB255</f>
        <v>0</v>
      </c>
      <c r="Y382" s="58">
        <f>CNI!AC255</f>
        <v>0</v>
      </c>
      <c r="Z382" s="58">
        <f>CNI!AD255</f>
        <v>0</v>
      </c>
      <c r="AA382" s="58">
        <f>CNI!AE255</f>
        <v>0</v>
      </c>
      <c r="AB382" s="58">
        <f>CNI!AF255</f>
        <v>0</v>
      </c>
      <c r="AC382" s="58">
        <f>CNI!AG255</f>
        <v>0</v>
      </c>
      <c r="AD382" s="58">
        <f>CNI!AH255</f>
        <v>0</v>
      </c>
      <c r="AE382" s="58">
        <f>CNI!AI255</f>
        <v>0</v>
      </c>
      <c r="AF382" s="26">
        <f t="shared" si="36"/>
        <v>0</v>
      </c>
      <c r="AG382" s="24"/>
      <c r="AH382" s="7"/>
      <c r="AI382" s="7"/>
      <c r="AJ382" s="7"/>
      <c r="AK382" s="7"/>
      <c r="AL382" s="7"/>
      <c r="AM382" s="7"/>
      <c r="AN382" s="7"/>
      <c r="AO382" s="7"/>
    </row>
    <row r="383" spans="1:41" ht="18.399999999999999" thickBot="1">
      <c r="A383" s="705" t="str">
        <f>CNI!$A$257</f>
        <v>Site-Other 8 (Specify)</v>
      </c>
      <c r="B383" s="706"/>
      <c r="C383" s="715">
        <f>CNI!B258</f>
        <v>15</v>
      </c>
      <c r="D383" s="715"/>
      <c r="E383" s="360">
        <f>CNI!B260</f>
        <v>1</v>
      </c>
      <c r="F383" s="356">
        <f>CNI!H265</f>
        <v>0</v>
      </c>
      <c r="G383" s="357">
        <f>CNI!G265</f>
        <v>0</v>
      </c>
      <c r="H383" s="532">
        <f>IF(CNI!O265=0,0,CNI!G265)</f>
        <v>0</v>
      </c>
      <c r="I383" s="361">
        <f>CNI!I265</f>
        <v>0</v>
      </c>
      <c r="J383" s="25">
        <f t="shared" si="37"/>
        <v>0</v>
      </c>
      <c r="K383" s="359">
        <f t="shared" si="38"/>
        <v>0</v>
      </c>
      <c r="L383" s="58">
        <f>CNI!P265</f>
        <v>0</v>
      </c>
      <c r="M383" s="58">
        <f>CNI!Q265</f>
        <v>0</v>
      </c>
      <c r="N383" s="58">
        <f>CNI!R265</f>
        <v>0</v>
      </c>
      <c r="O383" s="58">
        <f>CNI!S265</f>
        <v>0</v>
      </c>
      <c r="P383" s="58">
        <f>CNI!T265</f>
        <v>0</v>
      </c>
      <c r="Q383" s="58">
        <f>CNI!U265</f>
        <v>0</v>
      </c>
      <c r="R383" s="58">
        <f>CNI!V265</f>
        <v>0</v>
      </c>
      <c r="S383" s="58">
        <f>CNI!W265</f>
        <v>0</v>
      </c>
      <c r="T383" s="58">
        <f>CNI!X265</f>
        <v>0</v>
      </c>
      <c r="U383" s="58">
        <f>CNI!Y265</f>
        <v>0</v>
      </c>
      <c r="V383" s="58">
        <f>CNI!Z265</f>
        <v>0</v>
      </c>
      <c r="W383" s="58">
        <f>CNI!AA265</f>
        <v>0</v>
      </c>
      <c r="X383" s="58">
        <f>CNI!AB265</f>
        <v>0</v>
      </c>
      <c r="Y383" s="58">
        <f>CNI!AC265</f>
        <v>0</v>
      </c>
      <c r="Z383" s="58">
        <f>CNI!AD265</f>
        <v>0</v>
      </c>
      <c r="AA383" s="58">
        <f>CNI!AE265</f>
        <v>0</v>
      </c>
      <c r="AB383" s="58">
        <f>CNI!AF265</f>
        <v>0</v>
      </c>
      <c r="AC383" s="58">
        <f>CNI!AG265</f>
        <v>0</v>
      </c>
      <c r="AD383" s="58">
        <f>CNI!AH265</f>
        <v>0</v>
      </c>
      <c r="AE383" s="58">
        <f>CNI!AI265</f>
        <v>0</v>
      </c>
      <c r="AF383" s="26">
        <f t="shared" si="36"/>
        <v>0</v>
      </c>
      <c r="AG383" s="24"/>
      <c r="AH383" s="7"/>
      <c r="AI383" s="7"/>
      <c r="AJ383" s="7"/>
      <c r="AK383" s="7"/>
      <c r="AL383" s="7"/>
      <c r="AM383" s="7"/>
      <c r="AN383" s="7"/>
      <c r="AO383" s="7"/>
    </row>
    <row r="384" spans="1:41" ht="16.149999999999999" thickBot="1">
      <c r="A384" s="705" t="str">
        <f>CNI!$A$267</f>
        <v>Site-Other 9 (Specify)</v>
      </c>
      <c r="B384" s="706"/>
      <c r="C384" s="715">
        <f>CNI!B268</f>
        <v>16</v>
      </c>
      <c r="D384" s="715"/>
      <c r="E384" s="360">
        <f>CNI!B270</f>
        <v>2</v>
      </c>
      <c r="F384" s="356">
        <f>CNI!H275</f>
        <v>0</v>
      </c>
      <c r="G384" s="357">
        <f>CNI!G275</f>
        <v>0</v>
      </c>
      <c r="H384" s="532">
        <f>IF(CNI!O275=0,0,CNI!G275)</f>
        <v>0</v>
      </c>
      <c r="I384" s="361">
        <f>CNI!I275</f>
        <v>0</v>
      </c>
      <c r="J384" s="25">
        <f t="shared" si="37"/>
        <v>0</v>
      </c>
      <c r="K384" s="359">
        <f t="shared" si="38"/>
        <v>0</v>
      </c>
      <c r="L384" s="58">
        <f>CNI!P275</f>
        <v>0</v>
      </c>
      <c r="M384" s="58">
        <f>CNI!Q275</f>
        <v>0</v>
      </c>
      <c r="N384" s="58">
        <f>CNI!R275</f>
        <v>0</v>
      </c>
      <c r="O384" s="58">
        <f>CNI!S275</f>
        <v>0</v>
      </c>
      <c r="P384" s="58">
        <f>CNI!T275</f>
        <v>0</v>
      </c>
      <c r="Q384" s="58">
        <f>CNI!U275</f>
        <v>0</v>
      </c>
      <c r="R384" s="58">
        <f>CNI!V275</f>
        <v>0</v>
      </c>
      <c r="S384" s="58">
        <f>CNI!W275</f>
        <v>0</v>
      </c>
      <c r="T384" s="58">
        <f>CNI!X275</f>
        <v>0</v>
      </c>
      <c r="U384" s="58">
        <f>CNI!Y275</f>
        <v>0</v>
      </c>
      <c r="V384" s="58">
        <f>CNI!Z275</f>
        <v>0</v>
      </c>
      <c r="W384" s="58">
        <f>CNI!AA275</f>
        <v>0</v>
      </c>
      <c r="X384" s="58">
        <f>CNI!AB275</f>
        <v>0</v>
      </c>
      <c r="Y384" s="58">
        <f>CNI!AC275</f>
        <v>0</v>
      </c>
      <c r="Z384" s="58">
        <f>CNI!AD275</f>
        <v>0</v>
      </c>
      <c r="AA384" s="58">
        <f>CNI!AE275</f>
        <v>0</v>
      </c>
      <c r="AB384" s="58">
        <f>CNI!AF275</f>
        <v>0</v>
      </c>
      <c r="AC384" s="58">
        <f>CNI!AG275</f>
        <v>0</v>
      </c>
      <c r="AD384" s="58">
        <f>CNI!AH275</f>
        <v>0</v>
      </c>
      <c r="AE384" s="58">
        <f>CNI!AI275</f>
        <v>0</v>
      </c>
      <c r="AF384" s="26">
        <f t="shared" si="36"/>
        <v>0</v>
      </c>
    </row>
    <row r="385" spans="1:32" ht="15.6">
      <c r="A385" s="705" t="str">
        <f>CNI!$A$277</f>
        <v>Site-Other 10 (Specify)</v>
      </c>
      <c r="B385" s="706"/>
      <c r="C385" s="715">
        <f>CNI!B278</f>
        <v>17</v>
      </c>
      <c r="D385" s="715"/>
      <c r="E385" s="360">
        <f>CNI!B280</f>
        <v>3</v>
      </c>
      <c r="F385" s="356">
        <f>CNI!H285</f>
        <v>0</v>
      </c>
      <c r="G385" s="357">
        <f>CNI!G285</f>
        <v>0</v>
      </c>
      <c r="H385" s="532">
        <f>IF(CNI!O285=0,0,CNI!G285)</f>
        <v>0</v>
      </c>
      <c r="I385" s="361">
        <f>CNI!I285</f>
        <v>0</v>
      </c>
      <c r="J385" s="25">
        <f t="shared" si="37"/>
        <v>0</v>
      </c>
      <c r="K385" s="359">
        <f t="shared" si="38"/>
        <v>0</v>
      </c>
      <c r="L385" s="58">
        <f>CNI!P285</f>
        <v>0</v>
      </c>
      <c r="M385" s="58">
        <f>CNI!Q285</f>
        <v>0</v>
      </c>
      <c r="N385" s="58">
        <f>CNI!R285</f>
        <v>0</v>
      </c>
      <c r="O385" s="58">
        <f>CNI!S285</f>
        <v>0</v>
      </c>
      <c r="P385" s="58">
        <f>CNI!T285</f>
        <v>0</v>
      </c>
      <c r="Q385" s="58">
        <f>CNI!U285</f>
        <v>0</v>
      </c>
      <c r="R385" s="58">
        <f>CNI!V285</f>
        <v>0</v>
      </c>
      <c r="S385" s="58">
        <f>CNI!W285</f>
        <v>0</v>
      </c>
      <c r="T385" s="58">
        <f>CNI!X285</f>
        <v>0</v>
      </c>
      <c r="U385" s="58">
        <f>CNI!Y285</f>
        <v>0</v>
      </c>
      <c r="V385" s="58">
        <f>CNI!Z285</f>
        <v>0</v>
      </c>
      <c r="W385" s="58">
        <f>CNI!AA285</f>
        <v>0</v>
      </c>
      <c r="X385" s="58">
        <f>CNI!AB285</f>
        <v>0</v>
      </c>
      <c r="Y385" s="58">
        <f>CNI!AC285</f>
        <v>0</v>
      </c>
      <c r="Z385" s="58">
        <f>CNI!AD285</f>
        <v>0</v>
      </c>
      <c r="AA385" s="58">
        <f>CNI!AE285</f>
        <v>0</v>
      </c>
      <c r="AB385" s="58">
        <f>CNI!AF285</f>
        <v>0</v>
      </c>
      <c r="AC385" s="58">
        <f>CNI!AG285</f>
        <v>0</v>
      </c>
      <c r="AD385" s="58">
        <f>CNI!AH285</f>
        <v>0</v>
      </c>
      <c r="AE385" s="58">
        <f>CNI!AI285</f>
        <v>0</v>
      </c>
      <c r="AF385" s="26">
        <f t="shared" si="36"/>
        <v>0</v>
      </c>
    </row>
    <row r="386" spans="1:32" ht="17.25" thickBot="1">
      <c r="A386" s="759" t="s">
        <v>816</v>
      </c>
      <c r="B386" s="821"/>
      <c r="C386" s="761"/>
      <c r="D386" s="762"/>
      <c r="E386" s="762"/>
      <c r="F386" s="762"/>
      <c r="G386" s="762"/>
      <c r="H386" s="762"/>
      <c r="I386" s="763"/>
      <c r="J386" s="48">
        <f>SUM(J359:J385)</f>
        <v>257200</v>
      </c>
      <c r="K386" s="362">
        <f>SUM(L386:AE386)</f>
        <v>602020</v>
      </c>
      <c r="L386" s="61">
        <f>SUM(L359:L385)</f>
        <v>61100</v>
      </c>
      <c r="M386" s="61">
        <f t="shared" ref="M386:AE386" si="39">SUM(M359:M385)</f>
        <v>134500</v>
      </c>
      <c r="N386" s="61">
        <f t="shared" si="39"/>
        <v>70000</v>
      </c>
      <c r="O386" s="61">
        <f t="shared" si="39"/>
        <v>6600</v>
      </c>
      <c r="P386" s="61">
        <f t="shared" si="39"/>
        <v>0</v>
      </c>
      <c r="Q386" s="61">
        <f t="shared" si="39"/>
        <v>8040</v>
      </c>
      <c r="R386" s="61">
        <f t="shared" si="39"/>
        <v>0</v>
      </c>
      <c r="S386" s="61">
        <f t="shared" si="39"/>
        <v>0</v>
      </c>
      <c r="T386" s="61">
        <f t="shared" si="39"/>
        <v>7600</v>
      </c>
      <c r="U386" s="61">
        <f t="shared" si="39"/>
        <v>0</v>
      </c>
      <c r="V386" s="61">
        <f t="shared" si="39"/>
        <v>0</v>
      </c>
      <c r="W386" s="61">
        <f t="shared" si="39"/>
        <v>8040</v>
      </c>
      <c r="X386" s="61">
        <f t="shared" si="39"/>
        <v>0</v>
      </c>
      <c r="Y386" s="61">
        <f t="shared" si="39"/>
        <v>0</v>
      </c>
      <c r="Z386" s="61">
        <f t="shared" si="39"/>
        <v>102000</v>
      </c>
      <c r="AA386" s="61">
        <f t="shared" si="39"/>
        <v>4000</v>
      </c>
      <c r="AB386" s="61">
        <f t="shared" si="39"/>
        <v>96000</v>
      </c>
      <c r="AC386" s="61">
        <f t="shared" si="39"/>
        <v>27340</v>
      </c>
      <c r="AD386" s="61">
        <f t="shared" si="39"/>
        <v>20800</v>
      </c>
      <c r="AE386" s="61">
        <f t="shared" si="39"/>
        <v>56000</v>
      </c>
      <c r="AF386" s="26">
        <f t="shared" si="36"/>
        <v>0</v>
      </c>
    </row>
    <row r="387" spans="1:32" ht="16.7">
      <c r="A387" s="324"/>
      <c r="B387" s="324"/>
      <c r="C387" s="325"/>
      <c r="D387" s="325"/>
      <c r="E387" s="325"/>
      <c r="F387" s="325"/>
      <c r="G387" s="325"/>
      <c r="H387" s="325"/>
      <c r="I387" s="325"/>
      <c r="J387" s="26"/>
      <c r="K387" s="326"/>
      <c r="L387" s="44"/>
      <c r="M387" s="44"/>
      <c r="N387" s="44"/>
      <c r="O387" s="44"/>
      <c r="P387" s="44"/>
      <c r="Q387" s="44"/>
      <c r="R387" s="44"/>
      <c r="S387" s="44"/>
      <c r="T387" s="44"/>
      <c r="U387" s="44"/>
      <c r="V387" s="44"/>
      <c r="W387" s="44"/>
      <c r="X387" s="44"/>
      <c r="Y387" s="44"/>
      <c r="Z387" s="44"/>
      <c r="AA387" s="44"/>
      <c r="AB387" s="44"/>
      <c r="AC387" s="44"/>
      <c r="AD387" s="44"/>
      <c r="AE387" s="44"/>
      <c r="AF387" s="26"/>
    </row>
    <row r="388" spans="1:32" ht="16.149999999999999" thickBot="1">
      <c r="E388"/>
      <c r="F388" s="2"/>
      <c r="G388" s="354"/>
      <c r="H388" s="258"/>
      <c r="L388" s="44"/>
      <c r="M388" s="44"/>
      <c r="N388" s="44"/>
      <c r="O388" s="44"/>
      <c r="P388" s="44"/>
      <c r="Q388" s="44"/>
      <c r="R388" s="44"/>
      <c r="S388" s="44"/>
      <c r="T388" s="44"/>
      <c r="U388" s="44"/>
      <c r="V388" s="44"/>
      <c r="W388" s="44"/>
      <c r="X388" s="44"/>
      <c r="Y388" s="44"/>
      <c r="Z388" s="44"/>
      <c r="AA388" s="44"/>
      <c r="AB388" s="44"/>
      <c r="AC388" s="44"/>
      <c r="AD388" s="44"/>
      <c r="AE388" s="44"/>
      <c r="AF388" s="26"/>
    </row>
    <row r="389" spans="1:32" ht="66.599999999999994">
      <c r="A389" s="709" t="s">
        <v>806</v>
      </c>
      <c r="B389" s="710"/>
      <c r="C389" s="746" t="s">
        <v>807</v>
      </c>
      <c r="D389" s="747"/>
      <c r="E389" s="488" t="s">
        <v>808</v>
      </c>
      <c r="F389" s="488" t="s">
        <v>809</v>
      </c>
      <c r="G389" s="488" t="s">
        <v>810</v>
      </c>
      <c r="H389" s="488" t="s">
        <v>811</v>
      </c>
      <c r="I389" s="488" t="s">
        <v>812</v>
      </c>
      <c r="J389" s="488" t="s">
        <v>813</v>
      </c>
      <c r="K389" s="313" t="s">
        <v>814</v>
      </c>
    </row>
    <row r="390" spans="1:32" ht="18.399999999999999">
      <c r="A390" s="707" t="s">
        <v>817</v>
      </c>
      <c r="B390" s="708"/>
      <c r="C390" s="725" t="s">
        <v>767</v>
      </c>
      <c r="D390" s="726"/>
      <c r="E390" s="486" t="s">
        <v>767</v>
      </c>
      <c r="F390" s="504"/>
      <c r="G390" s="329"/>
      <c r="H390" s="51"/>
      <c r="I390" s="505" t="s">
        <v>779</v>
      </c>
      <c r="J390" s="330" t="s">
        <v>779</v>
      </c>
      <c r="K390" s="331" t="s">
        <v>779</v>
      </c>
      <c r="L390" s="93">
        <f>+$G$7+1</f>
        <v>2011</v>
      </c>
      <c r="M390" s="93">
        <f t="shared" ref="M390:AE390" si="40">1+L390</f>
        <v>2012</v>
      </c>
      <c r="N390" s="93">
        <f t="shared" si="40"/>
        <v>2013</v>
      </c>
      <c r="O390" s="93">
        <f t="shared" si="40"/>
        <v>2014</v>
      </c>
      <c r="P390" s="93">
        <f t="shared" si="40"/>
        <v>2015</v>
      </c>
      <c r="Q390" s="93">
        <f t="shared" si="40"/>
        <v>2016</v>
      </c>
      <c r="R390" s="93">
        <f t="shared" si="40"/>
        <v>2017</v>
      </c>
      <c r="S390" s="93">
        <f t="shared" si="40"/>
        <v>2018</v>
      </c>
      <c r="T390" s="93">
        <f t="shared" si="40"/>
        <v>2019</v>
      </c>
      <c r="U390" s="93">
        <f t="shared" si="40"/>
        <v>2020</v>
      </c>
      <c r="V390" s="93">
        <f t="shared" si="40"/>
        <v>2021</v>
      </c>
      <c r="W390" s="93">
        <f t="shared" si="40"/>
        <v>2022</v>
      </c>
      <c r="X390" s="93">
        <f t="shared" si="40"/>
        <v>2023</v>
      </c>
      <c r="Y390" s="93">
        <f t="shared" si="40"/>
        <v>2024</v>
      </c>
      <c r="Z390" s="93">
        <f t="shared" si="40"/>
        <v>2025</v>
      </c>
      <c r="AA390" s="93">
        <f t="shared" si="40"/>
        <v>2026</v>
      </c>
      <c r="AB390" s="93">
        <f t="shared" si="40"/>
        <v>2027</v>
      </c>
      <c r="AC390" s="93">
        <f t="shared" si="40"/>
        <v>2028</v>
      </c>
      <c r="AD390" s="93">
        <f t="shared" si="40"/>
        <v>2029</v>
      </c>
      <c r="AE390" s="93">
        <f t="shared" si="40"/>
        <v>2030</v>
      </c>
      <c r="AF390" s="44"/>
    </row>
    <row r="391" spans="1:32" ht="18.95" thickBot="1">
      <c r="A391" s="718" t="str">
        <f>CNI!$A$297</f>
        <v>Administrative Building</v>
      </c>
      <c r="B391" s="719"/>
      <c r="C391" s="716">
        <f>CNI!B298</f>
        <v>18</v>
      </c>
      <c r="D391" s="717"/>
      <c r="E391" s="363">
        <f>CNI!B300</f>
        <v>4</v>
      </c>
      <c r="F391" s="533" t="str">
        <f>CNI!H305</f>
        <v>LUMP SUM</v>
      </c>
      <c r="G391" s="534">
        <f>CNI!G305</f>
        <v>1</v>
      </c>
      <c r="H391" s="532">
        <f>IF(CNI!O305=0,0,CNI!G305)</f>
        <v>0</v>
      </c>
      <c r="I391" s="535">
        <f>CNI!I305</f>
        <v>12500</v>
      </c>
      <c r="J391" s="25">
        <f t="shared" ref="J391:J414" si="41">ROUNDUP(+H391*I391,-2)</f>
        <v>0</v>
      </c>
      <c r="K391" s="359">
        <f>SUM(L392:AE392)</f>
        <v>12500</v>
      </c>
      <c r="L391" s="97"/>
      <c r="M391" s="97"/>
      <c r="N391" s="97"/>
      <c r="O391" s="94" t="s">
        <v>780</v>
      </c>
      <c r="P391" s="94">
        <f>SUM(L416:P416)</f>
        <v>91330</v>
      </c>
      <c r="Q391" s="94"/>
      <c r="R391" s="94"/>
      <c r="S391" s="94"/>
      <c r="T391" s="94" t="s">
        <v>781</v>
      </c>
      <c r="U391" s="94">
        <f>SUM(Q416:U416)</f>
        <v>20100</v>
      </c>
      <c r="V391" s="94"/>
      <c r="W391" s="94"/>
      <c r="X391" s="96"/>
      <c r="Y391" s="94" t="s">
        <v>782</v>
      </c>
      <c r="Z391" s="94">
        <f>SUM(U416:Y416)</f>
        <v>7050</v>
      </c>
      <c r="AA391" s="94"/>
      <c r="AB391" s="94"/>
      <c r="AC391" s="96"/>
      <c r="AD391" s="94" t="s">
        <v>783</v>
      </c>
      <c r="AE391" s="94">
        <f>SUM(Z416:AD416)</f>
        <v>13750</v>
      </c>
      <c r="AF391" s="23"/>
    </row>
    <row r="392" spans="1:32" ht="16.149999999999999" thickBot="1">
      <c r="A392" s="718" t="str">
        <f>CNI!$A$307</f>
        <v>Community Building</v>
      </c>
      <c r="B392" s="719"/>
      <c r="C392" s="716">
        <f>CNI!B308</f>
        <v>19</v>
      </c>
      <c r="D392" s="717"/>
      <c r="E392" s="363">
        <f>CNI!B310</f>
        <v>5</v>
      </c>
      <c r="F392" s="533" t="str">
        <f>CNI!H315</f>
        <v>LUMP SUM</v>
      </c>
      <c r="G392" s="534">
        <f>CNI!G315</f>
        <v>1</v>
      </c>
      <c r="H392" s="532">
        <f>IF(CNI!O315=0,0,CNI!G315)</f>
        <v>0</v>
      </c>
      <c r="I392" s="535">
        <f>CNI!I315</f>
        <v>56000</v>
      </c>
      <c r="J392" s="25">
        <f t="shared" si="41"/>
        <v>0</v>
      </c>
      <c r="K392" s="359">
        <f t="shared" ref="K392:K414" si="42">SUM(L393:AE393)</f>
        <v>56000</v>
      </c>
      <c r="L392" s="58">
        <f>CNI!P305</f>
        <v>0</v>
      </c>
      <c r="M392" s="58">
        <f>CNI!Q305</f>
        <v>0</v>
      </c>
      <c r="N392" s="58">
        <f>CNI!R305</f>
        <v>0</v>
      </c>
      <c r="O392" s="58">
        <f>CNI!S305</f>
        <v>12500</v>
      </c>
      <c r="P392" s="58">
        <f>CNI!T305</f>
        <v>0</v>
      </c>
      <c r="Q392" s="58">
        <f>CNI!U305</f>
        <v>0</v>
      </c>
      <c r="R392" s="58">
        <f>CNI!V305</f>
        <v>0</v>
      </c>
      <c r="S392" s="58">
        <f>CNI!W305</f>
        <v>0</v>
      </c>
      <c r="T392" s="58">
        <f>CNI!X305</f>
        <v>0</v>
      </c>
      <c r="U392" s="58">
        <f>CNI!Y305</f>
        <v>0</v>
      </c>
      <c r="V392" s="58">
        <f>CNI!Z305</f>
        <v>0</v>
      </c>
      <c r="W392" s="58">
        <f>CNI!AA305</f>
        <v>0</v>
      </c>
      <c r="X392" s="58">
        <f>CNI!AB305</f>
        <v>0</v>
      </c>
      <c r="Y392" s="58">
        <f>CNI!AC305</f>
        <v>0</v>
      </c>
      <c r="Z392" s="58">
        <f>CNI!AD305</f>
        <v>0</v>
      </c>
      <c r="AA392" s="58">
        <f>CNI!AE305</f>
        <v>0</v>
      </c>
      <c r="AB392" s="58">
        <f>CNI!AF305</f>
        <v>0</v>
      </c>
      <c r="AC392" s="58">
        <f>CNI!AG305</f>
        <v>0</v>
      </c>
      <c r="AD392" s="58">
        <f>CNI!AH305</f>
        <v>0</v>
      </c>
      <c r="AE392" s="58">
        <f>CNI!AI305</f>
        <v>0</v>
      </c>
      <c r="AF392" s="78">
        <f t="shared" ref="AF392:AF416" si="43">SUM(L392:AE392)-K391</f>
        <v>0</v>
      </c>
    </row>
    <row r="393" spans="1:32" ht="16.149999999999999" thickBot="1">
      <c r="A393" s="718" t="str">
        <f>CNI!$A$317</f>
        <v>Shop</v>
      </c>
      <c r="B393" s="719"/>
      <c r="C393" s="716">
        <f>CNI!B318</f>
        <v>20</v>
      </c>
      <c r="D393" s="717"/>
      <c r="E393" s="363">
        <f>CNI!B320</f>
        <v>6</v>
      </c>
      <c r="F393" s="533" t="str">
        <f>CNI!H325</f>
        <v>LUMP SUM</v>
      </c>
      <c r="G393" s="534">
        <f>CNI!G325</f>
        <v>1</v>
      </c>
      <c r="H393" s="532">
        <f>IF(CNI!O325=0,0,CNI!G325)</f>
        <v>0</v>
      </c>
      <c r="I393" s="535">
        <f>CNI!I325</f>
        <v>1600</v>
      </c>
      <c r="J393" s="25">
        <f t="shared" si="41"/>
        <v>0</v>
      </c>
      <c r="K393" s="359">
        <f t="shared" si="42"/>
        <v>1600</v>
      </c>
      <c r="L393" s="58">
        <f>CNI!P315</f>
        <v>0</v>
      </c>
      <c r="M393" s="58">
        <f>CNI!Q315</f>
        <v>0</v>
      </c>
      <c r="N393" s="58">
        <f>CNI!R315</f>
        <v>0</v>
      </c>
      <c r="O393" s="58">
        <f>CNI!S315</f>
        <v>0</v>
      </c>
      <c r="P393" s="58">
        <f>CNI!T315</f>
        <v>56000</v>
      </c>
      <c r="Q393" s="58">
        <f>CNI!U315</f>
        <v>0</v>
      </c>
      <c r="R393" s="58">
        <f>CNI!V315</f>
        <v>0</v>
      </c>
      <c r="S393" s="58">
        <f>CNI!W315</f>
        <v>0</v>
      </c>
      <c r="T393" s="58">
        <f>CNI!X315</f>
        <v>0</v>
      </c>
      <c r="U393" s="58">
        <f>CNI!Y315</f>
        <v>0</v>
      </c>
      <c r="V393" s="58">
        <f>CNI!Z315</f>
        <v>0</v>
      </c>
      <c r="W393" s="58">
        <f>CNI!AA315</f>
        <v>0</v>
      </c>
      <c r="X393" s="58">
        <f>CNI!AB315</f>
        <v>0</v>
      </c>
      <c r="Y393" s="58">
        <f>CNI!AC315</f>
        <v>0</v>
      </c>
      <c r="Z393" s="58">
        <f>CNI!AD315</f>
        <v>0</v>
      </c>
      <c r="AA393" s="58">
        <f>CNI!AE315</f>
        <v>0</v>
      </c>
      <c r="AB393" s="58">
        <f>CNI!AF315</f>
        <v>0</v>
      </c>
      <c r="AC393" s="58">
        <f>CNI!AG315</f>
        <v>0</v>
      </c>
      <c r="AD393" s="58">
        <f>CNI!AH315</f>
        <v>0</v>
      </c>
      <c r="AE393" s="58">
        <f>CNI!AI315</f>
        <v>0</v>
      </c>
      <c r="AF393" s="78">
        <f t="shared" si="43"/>
        <v>0</v>
      </c>
    </row>
    <row r="394" spans="1:32" ht="16.149999999999999" thickBot="1">
      <c r="A394" s="718" t="str">
        <f>CNI!$A$327</f>
        <v>Storage Area</v>
      </c>
      <c r="B394" s="719"/>
      <c r="C394" s="716">
        <f>CNI!B328</f>
        <v>13</v>
      </c>
      <c r="D394" s="717"/>
      <c r="E394" s="363">
        <f>CNI!B330</f>
        <v>0</v>
      </c>
      <c r="F394" s="533" t="str">
        <f>CNI!H335</f>
        <v>LUMP SUM</v>
      </c>
      <c r="G394" s="534">
        <f>CNI!G335</f>
        <v>1</v>
      </c>
      <c r="H394" s="532">
        <f>IF(CNI!O335=0,0,CNI!G335)</f>
        <v>1</v>
      </c>
      <c r="I394" s="535">
        <f>CNI!I335</f>
        <v>450</v>
      </c>
      <c r="J394" s="25">
        <f t="shared" si="41"/>
        <v>500</v>
      </c>
      <c r="K394" s="359">
        <f t="shared" si="42"/>
        <v>450</v>
      </c>
      <c r="L394" s="58">
        <f>CNI!P325</f>
        <v>0</v>
      </c>
      <c r="M394" s="58">
        <f>CNI!Q325</f>
        <v>0</v>
      </c>
      <c r="N394" s="58">
        <f>CNI!R325</f>
        <v>0</v>
      </c>
      <c r="O394" s="58">
        <f>CNI!S325</f>
        <v>0</v>
      </c>
      <c r="P394" s="58">
        <f>CNI!T325</f>
        <v>0</v>
      </c>
      <c r="Q394" s="58">
        <f>CNI!U325</f>
        <v>1600</v>
      </c>
      <c r="R394" s="58">
        <f>CNI!V325</f>
        <v>0</v>
      </c>
      <c r="S394" s="58">
        <f>CNI!W325</f>
        <v>0</v>
      </c>
      <c r="T394" s="58">
        <f>CNI!X325</f>
        <v>0</v>
      </c>
      <c r="U394" s="58">
        <f>CNI!Y325</f>
        <v>0</v>
      </c>
      <c r="V394" s="58">
        <f>CNI!Z325</f>
        <v>0</v>
      </c>
      <c r="W394" s="58">
        <f>CNI!AA325</f>
        <v>0</v>
      </c>
      <c r="X394" s="58">
        <f>CNI!AB325</f>
        <v>0</v>
      </c>
      <c r="Y394" s="58">
        <f>CNI!AC325</f>
        <v>0</v>
      </c>
      <c r="Z394" s="58">
        <f>CNI!AD325</f>
        <v>0</v>
      </c>
      <c r="AA394" s="58">
        <f>CNI!AE325</f>
        <v>0</v>
      </c>
      <c r="AB394" s="58">
        <f>CNI!AF325</f>
        <v>0</v>
      </c>
      <c r="AC394" s="58">
        <f>CNI!AG325</f>
        <v>0</v>
      </c>
      <c r="AD394" s="58">
        <f>CNI!AH325</f>
        <v>0</v>
      </c>
      <c r="AE394" s="58">
        <f>CNI!AI325</f>
        <v>0</v>
      </c>
      <c r="AF394" s="78">
        <f t="shared" si="43"/>
        <v>0</v>
      </c>
    </row>
    <row r="395" spans="1:32" ht="16.149999999999999" thickBot="1">
      <c r="A395" s="718" t="str">
        <f>CNI!$A$337</f>
        <v>Central Boiler</v>
      </c>
      <c r="B395" s="719"/>
      <c r="C395" s="716">
        <f>CNI!B338</f>
        <v>14</v>
      </c>
      <c r="D395" s="717"/>
      <c r="E395" s="363">
        <f>CNI!B340</f>
        <v>1</v>
      </c>
      <c r="F395" s="533" t="str">
        <f>CNI!H345</f>
        <v>LUMP SUM</v>
      </c>
      <c r="G395" s="534">
        <f>CNI!G345</f>
        <v>1</v>
      </c>
      <c r="H395" s="532">
        <f>IF(CNI!O345=0,0,CNI!G345)</f>
        <v>0</v>
      </c>
      <c r="I395" s="535">
        <f>CNI!I345</f>
        <v>3800</v>
      </c>
      <c r="J395" s="25">
        <f t="shared" si="41"/>
        <v>0</v>
      </c>
      <c r="K395" s="359">
        <f t="shared" si="42"/>
        <v>7600</v>
      </c>
      <c r="L395" s="58">
        <f>CNI!P335</f>
        <v>0</v>
      </c>
      <c r="M395" s="58">
        <f>CNI!Q335</f>
        <v>0</v>
      </c>
      <c r="N395" s="58">
        <f>CNI!R335</f>
        <v>0</v>
      </c>
      <c r="O395" s="58">
        <f>CNI!S335</f>
        <v>0</v>
      </c>
      <c r="P395" s="58">
        <f>CNI!T335</f>
        <v>0</v>
      </c>
      <c r="Q395" s="58">
        <f>CNI!U335</f>
        <v>0</v>
      </c>
      <c r="R395" s="58">
        <f>CNI!V335</f>
        <v>0</v>
      </c>
      <c r="S395" s="58">
        <f>CNI!W335</f>
        <v>0</v>
      </c>
      <c r="T395" s="58">
        <f>CNI!X335</f>
        <v>0</v>
      </c>
      <c r="U395" s="58">
        <f>CNI!Y335</f>
        <v>0</v>
      </c>
      <c r="V395" s="58">
        <f>CNI!Z335</f>
        <v>0</v>
      </c>
      <c r="W395" s="58">
        <f>CNI!AA335</f>
        <v>0</v>
      </c>
      <c r="X395" s="58">
        <f>CNI!AB335</f>
        <v>450</v>
      </c>
      <c r="Y395" s="58">
        <f>CNI!AC335</f>
        <v>0</v>
      </c>
      <c r="Z395" s="58">
        <f>CNI!AD335</f>
        <v>0</v>
      </c>
      <c r="AA395" s="58">
        <f>CNI!AE335</f>
        <v>0</v>
      </c>
      <c r="AB395" s="58">
        <f>CNI!AF335</f>
        <v>0</v>
      </c>
      <c r="AC395" s="58">
        <f>CNI!AG335</f>
        <v>0</v>
      </c>
      <c r="AD395" s="58">
        <f>CNI!AH335</f>
        <v>0</v>
      </c>
      <c r="AE395" s="58">
        <f>CNI!AI335</f>
        <v>0</v>
      </c>
      <c r="AF395" s="78">
        <f t="shared" si="43"/>
        <v>0</v>
      </c>
    </row>
    <row r="396" spans="1:32" ht="16.149999999999999" thickBot="1">
      <c r="A396" s="718" t="str">
        <f>CNI!$A$347</f>
        <v>Central Chiller</v>
      </c>
      <c r="B396" s="719"/>
      <c r="C396" s="716">
        <f>CNI!B348</f>
        <v>15</v>
      </c>
      <c r="D396" s="717"/>
      <c r="E396" s="363">
        <f>CNI!B350</f>
        <v>2</v>
      </c>
      <c r="F396" s="533" t="str">
        <f>CNI!H355</f>
        <v>LUMP SUM</v>
      </c>
      <c r="G396" s="534">
        <f>CNI!G355</f>
        <v>1</v>
      </c>
      <c r="H396" s="532">
        <f>IF(CNI!O355=0,0,CNI!G355)</f>
        <v>0</v>
      </c>
      <c r="I396" s="535">
        <f>CNI!I355</f>
        <v>5600</v>
      </c>
      <c r="J396" s="25">
        <f t="shared" si="41"/>
        <v>0</v>
      </c>
      <c r="K396" s="359">
        <f t="shared" si="42"/>
        <v>11200</v>
      </c>
      <c r="L396" s="58">
        <f>CNI!P345</f>
        <v>3800</v>
      </c>
      <c r="M396" s="58">
        <f>CNI!Q345</f>
        <v>0</v>
      </c>
      <c r="N396" s="58">
        <f>CNI!R345</f>
        <v>0</v>
      </c>
      <c r="O396" s="58">
        <f>CNI!S345</f>
        <v>0</v>
      </c>
      <c r="P396" s="58">
        <f>CNI!T345</f>
        <v>0</v>
      </c>
      <c r="Q396" s="58">
        <f>CNI!U345</f>
        <v>0</v>
      </c>
      <c r="R396" s="58">
        <f>CNI!V345</f>
        <v>0</v>
      </c>
      <c r="S396" s="58">
        <f>CNI!W345</f>
        <v>0</v>
      </c>
      <c r="T396" s="58">
        <f>CNI!X345</f>
        <v>0</v>
      </c>
      <c r="U396" s="58">
        <f>CNI!Y345</f>
        <v>0</v>
      </c>
      <c r="V396" s="58">
        <f>CNI!Z345</f>
        <v>0</v>
      </c>
      <c r="W396" s="58">
        <f>CNI!AA345</f>
        <v>0</v>
      </c>
      <c r="X396" s="58">
        <f>CNI!AB345</f>
        <v>0</v>
      </c>
      <c r="Y396" s="58">
        <f>CNI!AC345</f>
        <v>0</v>
      </c>
      <c r="Z396" s="58">
        <f>CNI!AD345</f>
        <v>3800</v>
      </c>
      <c r="AA396" s="58">
        <f>CNI!AE345</f>
        <v>0</v>
      </c>
      <c r="AB396" s="58">
        <f>CNI!AF345</f>
        <v>0</v>
      </c>
      <c r="AC396" s="58">
        <f>CNI!AG345</f>
        <v>0</v>
      </c>
      <c r="AD396" s="58">
        <f>CNI!AH345</f>
        <v>0</v>
      </c>
      <c r="AE396" s="58">
        <f>CNI!AI345</f>
        <v>0</v>
      </c>
      <c r="AF396" s="78">
        <f t="shared" si="43"/>
        <v>0</v>
      </c>
    </row>
    <row r="397" spans="1:32" ht="16.149999999999999" thickBot="1">
      <c r="A397" s="718" t="str">
        <f>CNI!$A$357</f>
        <v>Family Investment Center</v>
      </c>
      <c r="B397" s="719"/>
      <c r="C397" s="716">
        <f>CNI!B358</f>
        <v>16</v>
      </c>
      <c r="D397" s="717"/>
      <c r="E397" s="363">
        <f>CNI!B360</f>
        <v>3</v>
      </c>
      <c r="F397" s="533" t="str">
        <f>CNI!H365</f>
        <v>LUMP SUM</v>
      </c>
      <c r="G397" s="534">
        <f>CNI!G365</f>
        <v>1</v>
      </c>
      <c r="H397" s="532">
        <f>IF(CNI!O365=0,0,CNI!G365)</f>
        <v>0</v>
      </c>
      <c r="I397" s="535">
        <f>CNI!I365</f>
        <v>650</v>
      </c>
      <c r="J397" s="25">
        <f t="shared" si="41"/>
        <v>0</v>
      </c>
      <c r="K397" s="359">
        <f t="shared" si="42"/>
        <v>1300</v>
      </c>
      <c r="L397" s="58">
        <f>CNI!P355</f>
        <v>0</v>
      </c>
      <c r="M397" s="58">
        <f>CNI!Q355</f>
        <v>5600</v>
      </c>
      <c r="N397" s="58">
        <f>CNI!R355</f>
        <v>0</v>
      </c>
      <c r="O397" s="58">
        <f>CNI!S355</f>
        <v>0</v>
      </c>
      <c r="P397" s="58">
        <f>CNI!T355</f>
        <v>0</v>
      </c>
      <c r="Q397" s="58">
        <f>CNI!U355</f>
        <v>0</v>
      </c>
      <c r="R397" s="58">
        <f>CNI!V355</f>
        <v>0</v>
      </c>
      <c r="S397" s="58">
        <f>CNI!W355</f>
        <v>0</v>
      </c>
      <c r="T397" s="58">
        <f>CNI!X355</f>
        <v>0</v>
      </c>
      <c r="U397" s="58">
        <f>CNI!Y355</f>
        <v>0</v>
      </c>
      <c r="V397" s="58">
        <f>CNI!Z355</f>
        <v>0</v>
      </c>
      <c r="W397" s="58">
        <f>CNI!AA355</f>
        <v>0</v>
      </c>
      <c r="X397" s="58">
        <f>CNI!AB355</f>
        <v>0</v>
      </c>
      <c r="Y397" s="58">
        <f>CNI!AC355</f>
        <v>0</v>
      </c>
      <c r="Z397" s="58">
        <f>CNI!AD355</f>
        <v>0</v>
      </c>
      <c r="AA397" s="58">
        <f>CNI!AE355</f>
        <v>0</v>
      </c>
      <c r="AB397" s="58">
        <f>CNI!AF355</f>
        <v>5600</v>
      </c>
      <c r="AC397" s="58">
        <f>CNI!AG355</f>
        <v>0</v>
      </c>
      <c r="AD397" s="58">
        <f>CNI!AH355</f>
        <v>0</v>
      </c>
      <c r="AE397" s="58">
        <f>CNI!AI355</f>
        <v>0</v>
      </c>
      <c r="AF397" s="78">
        <f t="shared" si="43"/>
        <v>0</v>
      </c>
    </row>
    <row r="398" spans="1:32" ht="16.149999999999999" thickBot="1">
      <c r="A398" s="718" t="str">
        <f>CNI!$A$367</f>
        <v>Day Care Center</v>
      </c>
      <c r="B398" s="719"/>
      <c r="C398" s="716">
        <f>CNI!B368</f>
        <v>17</v>
      </c>
      <c r="D398" s="717"/>
      <c r="E398" s="363">
        <f>CNI!B370</f>
        <v>4</v>
      </c>
      <c r="F398" s="533" t="str">
        <f>CNI!H375</f>
        <v>LUMP SUM</v>
      </c>
      <c r="G398" s="534">
        <f>CNI!G375</f>
        <v>1</v>
      </c>
      <c r="H398" s="532">
        <f>IF(CNI!O375=0,0,CNI!G375)</f>
        <v>0</v>
      </c>
      <c r="I398" s="535">
        <f>CNI!I375</f>
        <v>2400</v>
      </c>
      <c r="J398" s="25">
        <f t="shared" si="41"/>
        <v>0</v>
      </c>
      <c r="K398" s="359">
        <f t="shared" si="42"/>
        <v>2400</v>
      </c>
      <c r="L398" s="58">
        <f>CNI!P365</f>
        <v>0</v>
      </c>
      <c r="M398" s="58">
        <f>CNI!Q365</f>
        <v>0</v>
      </c>
      <c r="N398" s="58">
        <f>CNI!R365</f>
        <v>650</v>
      </c>
      <c r="O398" s="58">
        <f>CNI!S365</f>
        <v>0</v>
      </c>
      <c r="P398" s="58">
        <f>CNI!T365</f>
        <v>0</v>
      </c>
      <c r="Q398" s="58">
        <f>CNI!U365</f>
        <v>0</v>
      </c>
      <c r="R398" s="58">
        <f>CNI!V365</f>
        <v>0</v>
      </c>
      <c r="S398" s="58">
        <f>CNI!W365</f>
        <v>0</v>
      </c>
      <c r="T398" s="58">
        <f>CNI!X365</f>
        <v>0</v>
      </c>
      <c r="U398" s="58">
        <f>CNI!Y365</f>
        <v>0</v>
      </c>
      <c r="V398" s="58">
        <f>CNI!Z365</f>
        <v>0</v>
      </c>
      <c r="W398" s="58">
        <f>CNI!AA365</f>
        <v>0</v>
      </c>
      <c r="X398" s="58">
        <f>CNI!AB365</f>
        <v>0</v>
      </c>
      <c r="Y398" s="58">
        <f>CNI!AC365</f>
        <v>0</v>
      </c>
      <c r="Z398" s="58">
        <f>CNI!AD365</f>
        <v>0</v>
      </c>
      <c r="AA398" s="58">
        <f>CNI!AE365</f>
        <v>0</v>
      </c>
      <c r="AB398" s="58">
        <f>CNI!AF365</f>
        <v>0</v>
      </c>
      <c r="AC398" s="58">
        <f>CNI!AG365</f>
        <v>0</v>
      </c>
      <c r="AD398" s="58">
        <f>CNI!AH365</f>
        <v>650</v>
      </c>
      <c r="AE398" s="58">
        <f>CNI!AI365</f>
        <v>0</v>
      </c>
      <c r="AF398" s="78">
        <f t="shared" si="43"/>
        <v>0</v>
      </c>
    </row>
    <row r="399" spans="1:32" ht="16.149999999999999" thickBot="1">
      <c r="A399" s="718" t="str">
        <f>CNI!$A$377</f>
        <v>Laundry Areas</v>
      </c>
      <c r="B399" s="719"/>
      <c r="C399" s="716">
        <f>CNI!B378</f>
        <v>18</v>
      </c>
      <c r="D399" s="717"/>
      <c r="E399" s="363">
        <f>CNI!B380</f>
        <v>5</v>
      </c>
      <c r="F399" s="533" t="str">
        <f>CNI!H385</f>
        <v>LUMP SUM</v>
      </c>
      <c r="G399" s="534">
        <f>CNI!G385</f>
        <v>1</v>
      </c>
      <c r="H399" s="532">
        <f>IF(CNI!O385=0,0,CNI!G385)</f>
        <v>0</v>
      </c>
      <c r="I399" s="535">
        <f>CNI!I385</f>
        <v>5780</v>
      </c>
      <c r="J399" s="25">
        <f t="shared" si="41"/>
        <v>0</v>
      </c>
      <c r="K399" s="359">
        <f t="shared" si="42"/>
        <v>5780</v>
      </c>
      <c r="L399" s="58">
        <f>CNI!P375</f>
        <v>0</v>
      </c>
      <c r="M399" s="58">
        <f>CNI!Q375</f>
        <v>0</v>
      </c>
      <c r="N399" s="58">
        <f>CNI!R375</f>
        <v>0</v>
      </c>
      <c r="O399" s="58">
        <f>CNI!S375</f>
        <v>2400</v>
      </c>
      <c r="P399" s="58">
        <f>CNI!T375</f>
        <v>0</v>
      </c>
      <c r="Q399" s="58">
        <f>CNI!U375</f>
        <v>0</v>
      </c>
      <c r="R399" s="58">
        <f>CNI!V375</f>
        <v>0</v>
      </c>
      <c r="S399" s="58">
        <f>CNI!W375</f>
        <v>0</v>
      </c>
      <c r="T399" s="58">
        <f>CNI!X375</f>
        <v>0</v>
      </c>
      <c r="U399" s="58">
        <f>CNI!Y375</f>
        <v>0</v>
      </c>
      <c r="V399" s="58">
        <f>CNI!Z375</f>
        <v>0</v>
      </c>
      <c r="W399" s="58">
        <f>CNI!AA375</f>
        <v>0</v>
      </c>
      <c r="X399" s="58">
        <f>CNI!AB375</f>
        <v>0</v>
      </c>
      <c r="Y399" s="58">
        <f>CNI!AC375</f>
        <v>0</v>
      </c>
      <c r="Z399" s="58">
        <f>CNI!AD375</f>
        <v>0</v>
      </c>
      <c r="AA399" s="58">
        <f>CNI!AE375</f>
        <v>0</v>
      </c>
      <c r="AB399" s="58">
        <f>CNI!AF375</f>
        <v>0</v>
      </c>
      <c r="AC399" s="58">
        <f>CNI!AG375</f>
        <v>0</v>
      </c>
      <c r="AD399" s="58">
        <f>CNI!AH375</f>
        <v>0</v>
      </c>
      <c r="AE399" s="58">
        <f>CNI!AI375</f>
        <v>0</v>
      </c>
      <c r="AF399" s="78">
        <f t="shared" si="43"/>
        <v>0</v>
      </c>
    </row>
    <row r="400" spans="1:32" ht="16.149999999999999" thickBot="1">
      <c r="A400" s="718" t="str">
        <f>CNI!$A$387</f>
        <v>Common Area Washers</v>
      </c>
      <c r="B400" s="719"/>
      <c r="C400" s="716">
        <f>CNI!B388</f>
        <v>19</v>
      </c>
      <c r="D400" s="717"/>
      <c r="E400" s="363">
        <f>CNI!B390</f>
        <v>6</v>
      </c>
      <c r="F400" s="533" t="str">
        <f>CNI!H395</f>
        <v>each</v>
      </c>
      <c r="G400" s="534">
        <f>CNI!G395</f>
        <v>20</v>
      </c>
      <c r="H400" s="532">
        <f>IF(CNI!O395=0,0,CNI!G395)</f>
        <v>0</v>
      </c>
      <c r="I400" s="535">
        <f>CNI!I395</f>
        <v>385</v>
      </c>
      <c r="J400" s="25">
        <f t="shared" si="41"/>
        <v>0</v>
      </c>
      <c r="K400" s="359">
        <f t="shared" si="42"/>
        <v>7700</v>
      </c>
      <c r="L400" s="58">
        <f>CNI!P385</f>
        <v>0</v>
      </c>
      <c r="M400" s="58">
        <f>CNI!Q385</f>
        <v>0</v>
      </c>
      <c r="N400" s="58">
        <f>CNI!R385</f>
        <v>0</v>
      </c>
      <c r="O400" s="58">
        <f>CNI!S385</f>
        <v>0</v>
      </c>
      <c r="P400" s="58">
        <f>CNI!T385</f>
        <v>5780</v>
      </c>
      <c r="Q400" s="58">
        <f>CNI!U385</f>
        <v>0</v>
      </c>
      <c r="R400" s="58">
        <f>CNI!V385</f>
        <v>0</v>
      </c>
      <c r="S400" s="58">
        <f>CNI!W385</f>
        <v>0</v>
      </c>
      <c r="T400" s="58">
        <f>CNI!X385</f>
        <v>0</v>
      </c>
      <c r="U400" s="58">
        <f>CNI!Y385</f>
        <v>0</v>
      </c>
      <c r="V400" s="58">
        <f>CNI!Z385</f>
        <v>0</v>
      </c>
      <c r="W400" s="58">
        <f>CNI!AA385</f>
        <v>0</v>
      </c>
      <c r="X400" s="58">
        <f>CNI!AB385</f>
        <v>0</v>
      </c>
      <c r="Y400" s="58">
        <f>CNI!AC385</f>
        <v>0</v>
      </c>
      <c r="Z400" s="58">
        <f>CNI!AD385</f>
        <v>0</v>
      </c>
      <c r="AA400" s="58">
        <f>CNI!AE385</f>
        <v>0</v>
      </c>
      <c r="AB400" s="58">
        <f>CNI!AF385</f>
        <v>0</v>
      </c>
      <c r="AC400" s="58">
        <f>CNI!AG385</f>
        <v>0</v>
      </c>
      <c r="AD400" s="58">
        <f>CNI!AH385</f>
        <v>0</v>
      </c>
      <c r="AE400" s="58">
        <f>CNI!AI385</f>
        <v>0</v>
      </c>
      <c r="AF400" s="78">
        <f t="shared" si="43"/>
        <v>0</v>
      </c>
    </row>
    <row r="401" spans="1:32" ht="16.149999999999999" thickBot="1">
      <c r="A401" s="718" t="str">
        <f>CNI!$A$397</f>
        <v>Common Area Dryers</v>
      </c>
      <c r="B401" s="719"/>
      <c r="C401" s="716">
        <f>CNI!B398</f>
        <v>20</v>
      </c>
      <c r="D401" s="717"/>
      <c r="E401" s="363">
        <f>CNI!B400</f>
        <v>7</v>
      </c>
      <c r="F401" s="533" t="str">
        <f>CNI!H405</f>
        <v>each</v>
      </c>
      <c r="G401" s="534">
        <f>CNI!G405</f>
        <v>20</v>
      </c>
      <c r="H401" s="532">
        <f>IF(CNI!O405=0,0,CNI!G405)</f>
        <v>0</v>
      </c>
      <c r="I401" s="535">
        <f>CNI!I405</f>
        <v>540</v>
      </c>
      <c r="J401" s="25">
        <f t="shared" si="41"/>
        <v>0</v>
      </c>
      <c r="K401" s="359">
        <f t="shared" si="42"/>
        <v>10800</v>
      </c>
      <c r="L401" s="58">
        <f>CNI!P395</f>
        <v>0</v>
      </c>
      <c r="M401" s="58">
        <f>CNI!Q395</f>
        <v>0</v>
      </c>
      <c r="N401" s="58">
        <f>CNI!R395</f>
        <v>0</v>
      </c>
      <c r="O401" s="58">
        <f>CNI!S395</f>
        <v>0</v>
      </c>
      <c r="P401" s="58">
        <f>CNI!T395</f>
        <v>0</v>
      </c>
      <c r="Q401" s="58">
        <f>CNI!U395</f>
        <v>7700</v>
      </c>
      <c r="R401" s="58">
        <f>CNI!V395</f>
        <v>0</v>
      </c>
      <c r="S401" s="58">
        <f>CNI!W395</f>
        <v>0</v>
      </c>
      <c r="T401" s="58">
        <f>CNI!X395</f>
        <v>0</v>
      </c>
      <c r="U401" s="58">
        <f>CNI!Y395</f>
        <v>0</v>
      </c>
      <c r="V401" s="58">
        <f>CNI!Z395</f>
        <v>0</v>
      </c>
      <c r="W401" s="58">
        <f>CNI!AA395</f>
        <v>0</v>
      </c>
      <c r="X401" s="58">
        <f>CNI!AB395</f>
        <v>0</v>
      </c>
      <c r="Y401" s="58">
        <f>CNI!AC395</f>
        <v>0</v>
      </c>
      <c r="Z401" s="58">
        <f>CNI!AD395</f>
        <v>0</v>
      </c>
      <c r="AA401" s="58">
        <f>CNI!AE395</f>
        <v>0</v>
      </c>
      <c r="AB401" s="58">
        <f>CNI!AF395</f>
        <v>0</v>
      </c>
      <c r="AC401" s="58">
        <f>CNI!AG395</f>
        <v>0</v>
      </c>
      <c r="AD401" s="58">
        <f>CNI!AH395</f>
        <v>0</v>
      </c>
      <c r="AE401" s="58">
        <f>CNI!AI395</f>
        <v>0</v>
      </c>
      <c r="AF401" s="78">
        <f t="shared" si="43"/>
        <v>0</v>
      </c>
    </row>
    <row r="402" spans="1:32" ht="16.149999999999999" thickBot="1">
      <c r="A402" s="718" t="str">
        <f>CNI!$A$407</f>
        <v>Common Facilities Kitchen</v>
      </c>
      <c r="B402" s="719"/>
      <c r="C402" s="716">
        <f>CNI!B408</f>
        <v>12</v>
      </c>
      <c r="D402" s="717"/>
      <c r="E402" s="363">
        <f>CNI!B410</f>
        <v>0</v>
      </c>
      <c r="F402" s="533" t="str">
        <f>CNI!H415</f>
        <v>LUMP SUM</v>
      </c>
      <c r="G402" s="534">
        <f>CNI!G415</f>
        <v>1</v>
      </c>
      <c r="H402" s="532">
        <f>IF(CNI!O415=0,0,CNI!G415)</f>
        <v>1</v>
      </c>
      <c r="I402" s="535">
        <f>CNI!I415</f>
        <v>5700</v>
      </c>
      <c r="J402" s="25">
        <f t="shared" si="41"/>
        <v>5700</v>
      </c>
      <c r="K402" s="359">
        <f t="shared" si="42"/>
        <v>5700</v>
      </c>
      <c r="L402" s="58">
        <f>CNI!P405</f>
        <v>0</v>
      </c>
      <c r="M402" s="58">
        <f>CNI!Q405</f>
        <v>0</v>
      </c>
      <c r="N402" s="58">
        <f>CNI!R405</f>
        <v>0</v>
      </c>
      <c r="O402" s="58">
        <f>CNI!S405</f>
        <v>0</v>
      </c>
      <c r="P402" s="58">
        <f>CNI!T405</f>
        <v>0</v>
      </c>
      <c r="Q402" s="58">
        <f>CNI!U405</f>
        <v>0</v>
      </c>
      <c r="R402" s="58">
        <f>CNI!V405</f>
        <v>10800</v>
      </c>
      <c r="S402" s="58">
        <f>CNI!W405</f>
        <v>0</v>
      </c>
      <c r="T402" s="58">
        <f>CNI!X405</f>
        <v>0</v>
      </c>
      <c r="U402" s="58">
        <f>CNI!Y405</f>
        <v>0</v>
      </c>
      <c r="V402" s="58">
        <f>CNI!Z405</f>
        <v>0</v>
      </c>
      <c r="W402" s="58">
        <f>CNI!AA405</f>
        <v>0</v>
      </c>
      <c r="X402" s="58">
        <f>CNI!AB405</f>
        <v>0</v>
      </c>
      <c r="Y402" s="58">
        <f>CNI!AC405</f>
        <v>0</v>
      </c>
      <c r="Z402" s="58">
        <f>CNI!AD405</f>
        <v>0</v>
      </c>
      <c r="AA402" s="58">
        <f>CNI!AE405</f>
        <v>0</v>
      </c>
      <c r="AB402" s="58">
        <f>CNI!AF405</f>
        <v>0</v>
      </c>
      <c r="AC402" s="58">
        <f>CNI!AG405</f>
        <v>0</v>
      </c>
      <c r="AD402" s="58">
        <f>CNI!AH405</f>
        <v>0</v>
      </c>
      <c r="AE402" s="58">
        <f>CNI!AI405</f>
        <v>0</v>
      </c>
      <c r="AF402" s="78">
        <f t="shared" si="43"/>
        <v>0</v>
      </c>
    </row>
    <row r="403" spans="1:32" ht="16.149999999999999" thickBot="1">
      <c r="A403" s="718" t="str">
        <f>CNI!$A$417</f>
        <v>Common Facilities Appliances</v>
      </c>
      <c r="B403" s="719"/>
      <c r="C403" s="716">
        <f>CNI!B418</f>
        <v>13</v>
      </c>
      <c r="D403" s="717"/>
      <c r="E403" s="363">
        <f>CNI!B420</f>
        <v>1</v>
      </c>
      <c r="F403" s="533" t="str">
        <f>CNI!H425</f>
        <v>each</v>
      </c>
      <c r="G403" s="534">
        <f>CNI!G425</f>
        <v>2</v>
      </c>
      <c r="H403" s="532">
        <f>IF(CNI!O425=0,0,CNI!G425)</f>
        <v>0</v>
      </c>
      <c r="I403" s="535">
        <f>CNI!I425</f>
        <v>450</v>
      </c>
      <c r="J403" s="25">
        <f t="shared" si="41"/>
        <v>0</v>
      </c>
      <c r="K403" s="359">
        <f t="shared" si="42"/>
        <v>1800</v>
      </c>
      <c r="L403" s="58">
        <f>CNI!P415</f>
        <v>0</v>
      </c>
      <c r="M403" s="58">
        <f>CNI!Q415</f>
        <v>0</v>
      </c>
      <c r="N403" s="58">
        <f>CNI!R415</f>
        <v>0</v>
      </c>
      <c r="O403" s="58">
        <f>CNI!S415</f>
        <v>0</v>
      </c>
      <c r="P403" s="58">
        <f>CNI!T415</f>
        <v>0</v>
      </c>
      <c r="Q403" s="58">
        <f>CNI!U415</f>
        <v>0</v>
      </c>
      <c r="R403" s="58">
        <f>CNI!V415</f>
        <v>0</v>
      </c>
      <c r="S403" s="58">
        <f>CNI!W415</f>
        <v>0</v>
      </c>
      <c r="T403" s="58">
        <f>CNI!X415</f>
        <v>0</v>
      </c>
      <c r="U403" s="58">
        <f>CNI!Y415</f>
        <v>0</v>
      </c>
      <c r="V403" s="58">
        <f>CNI!Z415</f>
        <v>0</v>
      </c>
      <c r="W403" s="58">
        <f>CNI!AA415</f>
        <v>5700</v>
      </c>
      <c r="X403" s="58">
        <f>CNI!AB415</f>
        <v>0</v>
      </c>
      <c r="Y403" s="58">
        <f>CNI!AC415</f>
        <v>0</v>
      </c>
      <c r="Z403" s="58">
        <f>CNI!AD415</f>
        <v>0</v>
      </c>
      <c r="AA403" s="58">
        <f>CNI!AE415</f>
        <v>0</v>
      </c>
      <c r="AB403" s="58">
        <f>CNI!AF415</f>
        <v>0</v>
      </c>
      <c r="AC403" s="58">
        <f>CNI!AG415</f>
        <v>0</v>
      </c>
      <c r="AD403" s="58">
        <f>CNI!AH415</f>
        <v>0</v>
      </c>
      <c r="AE403" s="58">
        <f>CNI!AI415</f>
        <v>0</v>
      </c>
      <c r="AF403" s="78">
        <f t="shared" si="43"/>
        <v>0</v>
      </c>
    </row>
    <row r="404" spans="1:32" ht="16.149999999999999" thickBot="1">
      <c r="A404" s="718" t="str">
        <f>CNI!$A$427</f>
        <v>Common Area Finishes</v>
      </c>
      <c r="B404" s="719"/>
      <c r="C404" s="716">
        <f>CNI!B428</f>
        <v>14</v>
      </c>
      <c r="D404" s="717"/>
      <c r="E404" s="363">
        <f>CNI!B430</f>
        <v>2</v>
      </c>
      <c r="F404" s="533" t="str">
        <f>CNI!H435</f>
        <v>LUMP SUM</v>
      </c>
      <c r="G404" s="534">
        <f>CNI!G435</f>
        <v>1</v>
      </c>
      <c r="H404" s="532">
        <f>IF(CNI!O435=0,0,CNI!G435)</f>
        <v>0</v>
      </c>
      <c r="I404" s="535">
        <f>CNI!I435</f>
        <v>3700</v>
      </c>
      <c r="J404" s="25">
        <f t="shared" si="41"/>
        <v>0</v>
      </c>
      <c r="K404" s="359">
        <f t="shared" si="42"/>
        <v>7400</v>
      </c>
      <c r="L404" s="58">
        <f>CNI!P425</f>
        <v>900</v>
      </c>
      <c r="M404" s="58">
        <f>CNI!Q425</f>
        <v>0</v>
      </c>
      <c r="N404" s="58">
        <f>CNI!R425</f>
        <v>0</v>
      </c>
      <c r="O404" s="58">
        <f>CNI!S425</f>
        <v>0</v>
      </c>
      <c r="P404" s="58">
        <f>CNI!T425</f>
        <v>0</v>
      </c>
      <c r="Q404" s="58">
        <f>CNI!U425</f>
        <v>0</v>
      </c>
      <c r="R404" s="58">
        <f>CNI!V425</f>
        <v>0</v>
      </c>
      <c r="S404" s="58">
        <f>CNI!W425</f>
        <v>0</v>
      </c>
      <c r="T404" s="58">
        <f>CNI!X425</f>
        <v>0</v>
      </c>
      <c r="U404" s="58">
        <f>CNI!Y425</f>
        <v>0</v>
      </c>
      <c r="V404" s="58">
        <f>CNI!Z425</f>
        <v>0</v>
      </c>
      <c r="W404" s="58">
        <f>CNI!AA425</f>
        <v>0</v>
      </c>
      <c r="X404" s="58">
        <f>CNI!AB425</f>
        <v>0</v>
      </c>
      <c r="Y404" s="58">
        <f>CNI!AC425</f>
        <v>900</v>
      </c>
      <c r="Z404" s="58">
        <f>CNI!AD425</f>
        <v>0</v>
      </c>
      <c r="AA404" s="58">
        <f>CNI!AE425</f>
        <v>0</v>
      </c>
      <c r="AB404" s="58">
        <f>CNI!AF425</f>
        <v>0</v>
      </c>
      <c r="AC404" s="58">
        <f>CNI!AG425</f>
        <v>0</v>
      </c>
      <c r="AD404" s="58">
        <f>CNI!AH425</f>
        <v>0</v>
      </c>
      <c r="AE404" s="58">
        <f>CNI!AI425</f>
        <v>0</v>
      </c>
      <c r="AF404" s="78">
        <f t="shared" si="43"/>
        <v>0</v>
      </c>
    </row>
    <row r="405" spans="1:32" ht="16.149999999999999" thickBot="1">
      <c r="A405" s="718" t="str">
        <f>CNI!$A$437</f>
        <v>Common-Other 1 (Specify)</v>
      </c>
      <c r="B405" s="719"/>
      <c r="C405" s="716">
        <f>CNI!B438</f>
        <v>15</v>
      </c>
      <c r="D405" s="717"/>
      <c r="E405" s="363">
        <f>CNI!B440</f>
        <v>3</v>
      </c>
      <c r="F405" s="533">
        <f>CNI!H445</f>
        <v>0</v>
      </c>
      <c r="G405" s="534">
        <f>CNI!G445</f>
        <v>0</v>
      </c>
      <c r="H405" s="532">
        <f>IF(CNI!O445=0,0,CNI!G445)</f>
        <v>0</v>
      </c>
      <c r="I405" s="535">
        <f>CNI!I445</f>
        <v>0</v>
      </c>
      <c r="J405" s="25">
        <f t="shared" si="41"/>
        <v>0</v>
      </c>
      <c r="K405" s="359">
        <f t="shared" si="42"/>
        <v>0</v>
      </c>
      <c r="L405" s="58">
        <f>CNI!P435</f>
        <v>0</v>
      </c>
      <c r="M405" s="58">
        <f>CNI!Q435</f>
        <v>3700</v>
      </c>
      <c r="N405" s="58">
        <f>CNI!R435</f>
        <v>0</v>
      </c>
      <c r="O405" s="58">
        <f>CNI!S435</f>
        <v>0</v>
      </c>
      <c r="P405" s="58">
        <f>CNI!T435</f>
        <v>0</v>
      </c>
      <c r="Q405" s="58">
        <f>CNI!U435</f>
        <v>0</v>
      </c>
      <c r="R405" s="58">
        <f>CNI!V435</f>
        <v>0</v>
      </c>
      <c r="S405" s="58">
        <f>CNI!W435</f>
        <v>0</v>
      </c>
      <c r="T405" s="58">
        <f>CNI!X435</f>
        <v>0</v>
      </c>
      <c r="U405" s="58">
        <f>CNI!Y435</f>
        <v>0</v>
      </c>
      <c r="V405" s="58">
        <f>CNI!Z435</f>
        <v>0</v>
      </c>
      <c r="W405" s="58">
        <f>CNI!AA435</f>
        <v>0</v>
      </c>
      <c r="X405" s="58">
        <f>CNI!AB435</f>
        <v>0</v>
      </c>
      <c r="Y405" s="58">
        <f>CNI!AC435</f>
        <v>0</v>
      </c>
      <c r="Z405" s="58">
        <f>CNI!AD435</f>
        <v>0</v>
      </c>
      <c r="AA405" s="58">
        <f>CNI!AE435</f>
        <v>3700</v>
      </c>
      <c r="AB405" s="58">
        <f>CNI!AF435</f>
        <v>0</v>
      </c>
      <c r="AC405" s="58">
        <f>CNI!AG435</f>
        <v>0</v>
      </c>
      <c r="AD405" s="58">
        <f>CNI!AH435</f>
        <v>0</v>
      </c>
      <c r="AE405" s="58">
        <f>CNI!AI435</f>
        <v>0</v>
      </c>
      <c r="AF405" s="78">
        <f t="shared" si="43"/>
        <v>0</v>
      </c>
    </row>
    <row r="406" spans="1:32" ht="16.149999999999999" thickBot="1">
      <c r="A406" s="718" t="str">
        <f>CNI!$A$447</f>
        <v>Common-Other 2 (Specify)</v>
      </c>
      <c r="B406" s="719"/>
      <c r="C406" s="716">
        <f>CNI!B448</f>
        <v>16</v>
      </c>
      <c r="D406" s="717"/>
      <c r="E406" s="363">
        <f>CNI!B450</f>
        <v>4</v>
      </c>
      <c r="F406" s="533">
        <f>CNI!H455</f>
        <v>0</v>
      </c>
      <c r="G406" s="534">
        <f>CNI!G455</f>
        <v>0</v>
      </c>
      <c r="H406" s="532">
        <f>IF(CNI!O455=0,0,CNI!G455)</f>
        <v>0</v>
      </c>
      <c r="I406" s="535">
        <f>CNI!I455</f>
        <v>0</v>
      </c>
      <c r="J406" s="25">
        <f t="shared" si="41"/>
        <v>0</v>
      </c>
      <c r="K406" s="359">
        <f t="shared" si="42"/>
        <v>0</v>
      </c>
      <c r="L406" s="58">
        <f>CNI!P445</f>
        <v>0</v>
      </c>
      <c r="M406" s="58">
        <f>CNI!Q445</f>
        <v>0</v>
      </c>
      <c r="N406" s="58">
        <f>CNI!R445</f>
        <v>0</v>
      </c>
      <c r="O406" s="58">
        <f>CNI!S445</f>
        <v>0</v>
      </c>
      <c r="P406" s="58">
        <f>CNI!T445</f>
        <v>0</v>
      </c>
      <c r="Q406" s="58">
        <f>CNI!U445</f>
        <v>0</v>
      </c>
      <c r="R406" s="58">
        <f>CNI!V445</f>
        <v>0</v>
      </c>
      <c r="S406" s="58">
        <f>CNI!W445</f>
        <v>0</v>
      </c>
      <c r="T406" s="58">
        <f>CNI!X445</f>
        <v>0</v>
      </c>
      <c r="U406" s="58">
        <f>CNI!Y445</f>
        <v>0</v>
      </c>
      <c r="V406" s="58">
        <f>CNI!Z445</f>
        <v>0</v>
      </c>
      <c r="W406" s="58">
        <f>CNI!AA445</f>
        <v>0</v>
      </c>
      <c r="X406" s="58">
        <f>CNI!AB445</f>
        <v>0</v>
      </c>
      <c r="Y406" s="58">
        <f>CNI!AC445</f>
        <v>0</v>
      </c>
      <c r="Z406" s="58">
        <f>CNI!AD445</f>
        <v>0</v>
      </c>
      <c r="AA406" s="58">
        <f>CNI!AE445</f>
        <v>0</v>
      </c>
      <c r="AB406" s="58">
        <f>CNI!AF445</f>
        <v>0</v>
      </c>
      <c r="AC406" s="58">
        <f>CNI!AG445</f>
        <v>0</v>
      </c>
      <c r="AD406" s="58">
        <f>CNI!AH445</f>
        <v>0</v>
      </c>
      <c r="AE406" s="58">
        <f>CNI!AI445</f>
        <v>0</v>
      </c>
      <c r="AF406" s="78">
        <f t="shared" si="43"/>
        <v>0</v>
      </c>
    </row>
    <row r="407" spans="1:32" ht="16.149999999999999" thickBot="1">
      <c r="A407" s="718" t="str">
        <f>CNI!$A$457</f>
        <v>Common-Other 3 (Specify)</v>
      </c>
      <c r="B407" s="719"/>
      <c r="C407" s="716">
        <f>CNI!B458</f>
        <v>17</v>
      </c>
      <c r="D407" s="717"/>
      <c r="E407" s="363">
        <f>CNI!B460</f>
        <v>5</v>
      </c>
      <c r="F407" s="533">
        <f>CNI!H465</f>
        <v>0</v>
      </c>
      <c r="G407" s="534">
        <f>CNI!G3537</f>
        <v>0</v>
      </c>
      <c r="H407" s="532">
        <f>IF(CNI!O465=0,0,CNI!G465)</f>
        <v>0</v>
      </c>
      <c r="I407" s="535">
        <f>CNI!I465</f>
        <v>0</v>
      </c>
      <c r="J407" s="25">
        <f t="shared" si="41"/>
        <v>0</v>
      </c>
      <c r="K407" s="359">
        <f t="shared" si="42"/>
        <v>0</v>
      </c>
      <c r="L407" s="58">
        <f>CNI!P455</f>
        <v>0</v>
      </c>
      <c r="M407" s="58">
        <f>CNI!Q455</f>
        <v>0</v>
      </c>
      <c r="N407" s="58">
        <f>CNI!R455</f>
        <v>0</v>
      </c>
      <c r="O407" s="58">
        <f>CNI!S455</f>
        <v>0</v>
      </c>
      <c r="P407" s="58">
        <f>CNI!T455</f>
        <v>0</v>
      </c>
      <c r="Q407" s="58">
        <f>CNI!U455</f>
        <v>0</v>
      </c>
      <c r="R407" s="58">
        <f>CNI!V455</f>
        <v>0</v>
      </c>
      <c r="S407" s="58">
        <f>CNI!W455</f>
        <v>0</v>
      </c>
      <c r="T407" s="58">
        <f>CNI!X455</f>
        <v>0</v>
      </c>
      <c r="U407" s="58">
        <f>CNI!Y455</f>
        <v>0</v>
      </c>
      <c r="V407" s="58">
        <f>CNI!Z455</f>
        <v>0</v>
      </c>
      <c r="W407" s="58">
        <f>CNI!AA455</f>
        <v>0</v>
      </c>
      <c r="X407" s="58">
        <f>CNI!AB455</f>
        <v>0</v>
      </c>
      <c r="Y407" s="58">
        <f>CNI!AC455</f>
        <v>0</v>
      </c>
      <c r="Z407" s="58">
        <f>CNI!AD455</f>
        <v>0</v>
      </c>
      <c r="AA407" s="58">
        <f>CNI!AE455</f>
        <v>0</v>
      </c>
      <c r="AB407" s="58">
        <f>CNI!AF455</f>
        <v>0</v>
      </c>
      <c r="AC407" s="58">
        <f>CNI!AG455</f>
        <v>0</v>
      </c>
      <c r="AD407" s="58">
        <f>CNI!AH455</f>
        <v>0</v>
      </c>
      <c r="AE407" s="58">
        <f>CNI!AI455</f>
        <v>0</v>
      </c>
      <c r="AF407" s="78">
        <f t="shared" si="43"/>
        <v>0</v>
      </c>
    </row>
    <row r="408" spans="1:32" ht="16.149999999999999" thickBot="1">
      <c r="A408" s="718" t="str">
        <f>CNI!$A$467</f>
        <v>Common-Other 4 (Specify)</v>
      </c>
      <c r="B408" s="719"/>
      <c r="C408" s="716">
        <f>CNI!B468</f>
        <v>18</v>
      </c>
      <c r="D408" s="717"/>
      <c r="E408" s="363">
        <f>CNI!B470</f>
        <v>6</v>
      </c>
      <c r="F408" s="533">
        <f>CNI!H475</f>
        <v>0</v>
      </c>
      <c r="G408" s="534">
        <f>CNI!G475</f>
        <v>0</v>
      </c>
      <c r="H408" s="532">
        <f>IF(CNI!O475=0,0,CNI!G475)</f>
        <v>0</v>
      </c>
      <c r="I408" s="535">
        <f>CNI!I475</f>
        <v>0</v>
      </c>
      <c r="J408" s="25">
        <f t="shared" si="41"/>
        <v>0</v>
      </c>
      <c r="K408" s="359">
        <f t="shared" si="42"/>
        <v>0</v>
      </c>
      <c r="L408" s="58">
        <f>CNI!P465</f>
        <v>0</v>
      </c>
      <c r="M408" s="58">
        <f>CNI!Q465</f>
        <v>0</v>
      </c>
      <c r="N408" s="58">
        <f>CNI!R465</f>
        <v>0</v>
      </c>
      <c r="O408" s="58">
        <f>CNI!S465</f>
        <v>0</v>
      </c>
      <c r="P408" s="58">
        <f>CNI!T465</f>
        <v>0</v>
      </c>
      <c r="Q408" s="58">
        <f>CNI!U465</f>
        <v>0</v>
      </c>
      <c r="R408" s="58">
        <f>CNI!V465</f>
        <v>0</v>
      </c>
      <c r="S408" s="58">
        <f>CNI!W465</f>
        <v>0</v>
      </c>
      <c r="T408" s="58">
        <f>CNI!X465</f>
        <v>0</v>
      </c>
      <c r="U408" s="58">
        <f>CNI!Y465</f>
        <v>0</v>
      </c>
      <c r="V408" s="58">
        <f>CNI!Z465</f>
        <v>0</v>
      </c>
      <c r="W408" s="58">
        <f>CNI!AA465</f>
        <v>0</v>
      </c>
      <c r="X408" s="58">
        <f>CNI!AB465</f>
        <v>0</v>
      </c>
      <c r="Y408" s="58">
        <f>CNI!AC465</f>
        <v>0</v>
      </c>
      <c r="Z408" s="58">
        <f>CNI!AD465</f>
        <v>0</v>
      </c>
      <c r="AA408" s="58">
        <f>CNI!AE465</f>
        <v>0</v>
      </c>
      <c r="AB408" s="58">
        <f>CNI!AF465</f>
        <v>0</v>
      </c>
      <c r="AC408" s="58">
        <f>CNI!AG465</f>
        <v>0</v>
      </c>
      <c r="AD408" s="58">
        <f>CNI!AH465</f>
        <v>0</v>
      </c>
      <c r="AE408" s="58">
        <f>CNI!AI465</f>
        <v>0</v>
      </c>
      <c r="AF408" s="78">
        <f t="shared" si="43"/>
        <v>0</v>
      </c>
    </row>
    <row r="409" spans="1:32" ht="16.149999999999999" thickBot="1">
      <c r="A409" s="718" t="str">
        <f>CNI!$A$477</f>
        <v>Common-Other 5 (Specify)</v>
      </c>
      <c r="B409" s="719"/>
      <c r="C409" s="716">
        <f>CNI!B478</f>
        <v>19</v>
      </c>
      <c r="D409" s="717"/>
      <c r="E409" s="363">
        <f>CNI!B480</f>
        <v>7</v>
      </c>
      <c r="F409" s="533">
        <f>CNI!H485</f>
        <v>0</v>
      </c>
      <c r="G409" s="534">
        <f>CNI!G485</f>
        <v>0</v>
      </c>
      <c r="H409" s="532">
        <f>IF(CNI!O485=0,0,CNI!G485)</f>
        <v>0</v>
      </c>
      <c r="I409" s="535">
        <f>CNI!I485</f>
        <v>0</v>
      </c>
      <c r="J409" s="25">
        <f t="shared" si="41"/>
        <v>0</v>
      </c>
      <c r="K409" s="359">
        <f t="shared" si="42"/>
        <v>0</v>
      </c>
      <c r="L409" s="58">
        <f>CNI!P475</f>
        <v>0</v>
      </c>
      <c r="M409" s="58">
        <f>CNI!Q475</f>
        <v>0</v>
      </c>
      <c r="N409" s="58">
        <f>CNI!R475</f>
        <v>0</v>
      </c>
      <c r="O409" s="58">
        <f>CNI!S475</f>
        <v>0</v>
      </c>
      <c r="P409" s="58">
        <f>CNI!T475</f>
        <v>0</v>
      </c>
      <c r="Q409" s="58">
        <f>CNI!U475</f>
        <v>0</v>
      </c>
      <c r="R409" s="58">
        <f>CNI!V475</f>
        <v>0</v>
      </c>
      <c r="S409" s="58">
        <f>CNI!W475</f>
        <v>0</v>
      </c>
      <c r="T409" s="58">
        <f>CNI!X475</f>
        <v>0</v>
      </c>
      <c r="U409" s="58">
        <f>CNI!Y475</f>
        <v>0</v>
      </c>
      <c r="V409" s="58">
        <f>CNI!Z475</f>
        <v>0</v>
      </c>
      <c r="W409" s="58">
        <f>CNI!AA475</f>
        <v>0</v>
      </c>
      <c r="X409" s="58">
        <f>CNI!AB475</f>
        <v>0</v>
      </c>
      <c r="Y409" s="58">
        <f>CNI!AC475</f>
        <v>0</v>
      </c>
      <c r="Z409" s="58">
        <f>CNI!AD475</f>
        <v>0</v>
      </c>
      <c r="AA409" s="58">
        <f>CNI!AE475</f>
        <v>0</v>
      </c>
      <c r="AB409" s="58">
        <f>CNI!AF475</f>
        <v>0</v>
      </c>
      <c r="AC409" s="58">
        <f>CNI!AG475</f>
        <v>0</v>
      </c>
      <c r="AD409" s="58">
        <f>CNI!AH475</f>
        <v>0</v>
      </c>
      <c r="AE409" s="58">
        <f>CNI!AI475</f>
        <v>0</v>
      </c>
      <c r="AF409" s="78">
        <f t="shared" si="43"/>
        <v>0</v>
      </c>
    </row>
    <row r="410" spans="1:32" ht="16.149999999999999" thickBot="1">
      <c r="A410" s="718" t="str">
        <f>CNI!$A$487</f>
        <v>Common-Other 6 (Specify)</v>
      </c>
      <c r="B410" s="719"/>
      <c r="C410" s="716">
        <f>CNI!B488</f>
        <v>20</v>
      </c>
      <c r="D410" s="717"/>
      <c r="E410" s="363">
        <f>CNI!B490</f>
        <v>8</v>
      </c>
      <c r="F410" s="533">
        <f>CNI!H495</f>
        <v>0</v>
      </c>
      <c r="G410" s="534">
        <f>CNI!G495</f>
        <v>0</v>
      </c>
      <c r="H410" s="532">
        <f>IF(CNI!O495=0,0,CNI!G495)</f>
        <v>0</v>
      </c>
      <c r="I410" s="535">
        <f>CNI!I495</f>
        <v>0</v>
      </c>
      <c r="J410" s="25">
        <f t="shared" si="41"/>
        <v>0</v>
      </c>
      <c r="K410" s="359">
        <f t="shared" si="42"/>
        <v>0</v>
      </c>
      <c r="L410" s="58">
        <f>CNI!P485</f>
        <v>0</v>
      </c>
      <c r="M410" s="58">
        <f>CNI!Q485</f>
        <v>0</v>
      </c>
      <c r="N410" s="58">
        <f>CNI!R485</f>
        <v>0</v>
      </c>
      <c r="O410" s="58">
        <f>CNI!S485</f>
        <v>0</v>
      </c>
      <c r="P410" s="58">
        <f>CNI!T485</f>
        <v>0</v>
      </c>
      <c r="Q410" s="58">
        <f>CNI!U485</f>
        <v>0</v>
      </c>
      <c r="R410" s="58">
        <f>CNI!V485</f>
        <v>0</v>
      </c>
      <c r="S410" s="58">
        <f>CNI!W485</f>
        <v>0</v>
      </c>
      <c r="T410" s="58">
        <f>CNI!X485</f>
        <v>0</v>
      </c>
      <c r="U410" s="58">
        <f>CNI!Y485</f>
        <v>0</v>
      </c>
      <c r="V410" s="58">
        <f>CNI!Z485</f>
        <v>0</v>
      </c>
      <c r="W410" s="58">
        <f>CNI!AA485</f>
        <v>0</v>
      </c>
      <c r="X410" s="58">
        <f>CNI!AB485</f>
        <v>0</v>
      </c>
      <c r="Y410" s="58">
        <f>CNI!AC485</f>
        <v>0</v>
      </c>
      <c r="Z410" s="58">
        <f>CNI!AD485</f>
        <v>0</v>
      </c>
      <c r="AA410" s="58">
        <f>CNI!AE485</f>
        <v>0</v>
      </c>
      <c r="AB410" s="58">
        <f>CNI!AF485</f>
        <v>0</v>
      </c>
      <c r="AC410" s="58">
        <f>CNI!AG485</f>
        <v>0</v>
      </c>
      <c r="AD410" s="58">
        <f>CNI!AH485</f>
        <v>0</v>
      </c>
      <c r="AE410" s="58">
        <f>CNI!AI485</f>
        <v>0</v>
      </c>
      <c r="AF410" s="78">
        <f t="shared" si="43"/>
        <v>0</v>
      </c>
    </row>
    <row r="411" spans="1:32" ht="16.149999999999999" thickBot="1">
      <c r="A411" s="718" t="str">
        <f>CNI!$A$497</f>
        <v>Common-Other 7 (Specify)</v>
      </c>
      <c r="B411" s="719"/>
      <c r="C411" s="716">
        <f>CNI!B498</f>
        <v>11</v>
      </c>
      <c r="D411" s="717"/>
      <c r="E411" s="363">
        <f>CNI!B500</f>
        <v>0</v>
      </c>
      <c r="F411" s="533">
        <f>CNI!H505</f>
        <v>0</v>
      </c>
      <c r="G411" s="534">
        <f>CNI!G505</f>
        <v>0</v>
      </c>
      <c r="H411" s="532">
        <f>IF(CNI!O505=0,0,CNI!G505)</f>
        <v>0</v>
      </c>
      <c r="I411" s="535">
        <f>CNI!I505</f>
        <v>0</v>
      </c>
      <c r="J411" s="25">
        <f t="shared" si="41"/>
        <v>0</v>
      </c>
      <c r="K411" s="359">
        <f t="shared" si="42"/>
        <v>0</v>
      </c>
      <c r="L411" s="58">
        <f>CNI!P495</f>
        <v>0</v>
      </c>
      <c r="M411" s="58">
        <f>CNI!Q495</f>
        <v>0</v>
      </c>
      <c r="N411" s="58">
        <f>CNI!R495</f>
        <v>0</v>
      </c>
      <c r="O411" s="58">
        <f>CNI!S495</f>
        <v>0</v>
      </c>
      <c r="P411" s="58">
        <f>CNI!T495</f>
        <v>0</v>
      </c>
      <c r="Q411" s="58">
        <f>CNI!U495</f>
        <v>0</v>
      </c>
      <c r="R411" s="58">
        <f>CNI!V495</f>
        <v>0</v>
      </c>
      <c r="S411" s="58">
        <f>CNI!W495</f>
        <v>0</v>
      </c>
      <c r="T411" s="58">
        <f>CNI!X495</f>
        <v>0</v>
      </c>
      <c r="U411" s="58">
        <f>CNI!Y495</f>
        <v>0</v>
      </c>
      <c r="V411" s="58">
        <f>CNI!Z495</f>
        <v>0</v>
      </c>
      <c r="W411" s="58">
        <f>CNI!AA495</f>
        <v>0</v>
      </c>
      <c r="X411" s="58">
        <f>CNI!AB495</f>
        <v>0</v>
      </c>
      <c r="Y411" s="58">
        <f>CNI!AC495</f>
        <v>0</v>
      </c>
      <c r="Z411" s="58">
        <f>CNI!AD495</f>
        <v>0</v>
      </c>
      <c r="AA411" s="58">
        <f>CNI!AE495</f>
        <v>0</v>
      </c>
      <c r="AB411" s="58">
        <f>CNI!AF495</f>
        <v>0</v>
      </c>
      <c r="AC411" s="58">
        <f>CNI!AG495</f>
        <v>0</v>
      </c>
      <c r="AD411" s="58">
        <f>CNI!AH495</f>
        <v>0</v>
      </c>
      <c r="AE411" s="58">
        <f>CNI!AI495</f>
        <v>0</v>
      </c>
      <c r="AF411" s="78">
        <f t="shared" si="43"/>
        <v>0</v>
      </c>
    </row>
    <row r="412" spans="1:32" ht="16.149999999999999" thickBot="1">
      <c r="A412" s="718" t="str">
        <f>CNI!$A$507</f>
        <v>Common-Other 8 (Specify)</v>
      </c>
      <c r="B412" s="719"/>
      <c r="C412" s="716">
        <f>CNI!B508</f>
        <v>12</v>
      </c>
      <c r="D412" s="717"/>
      <c r="E412" s="363">
        <f>CNI!B510</f>
        <v>1</v>
      </c>
      <c r="F412" s="533">
        <f>CNI!H515</f>
        <v>0</v>
      </c>
      <c r="G412" s="534">
        <f>CNI!G515</f>
        <v>0</v>
      </c>
      <c r="H412" s="532">
        <f>IF(CNI!O515=0,0,CNI!G515)</f>
        <v>0</v>
      </c>
      <c r="I412" s="535">
        <f>CNI!I515</f>
        <v>0</v>
      </c>
      <c r="J412" s="25">
        <f t="shared" si="41"/>
        <v>0</v>
      </c>
      <c r="K412" s="359">
        <f t="shared" si="42"/>
        <v>0</v>
      </c>
      <c r="L412" s="58">
        <f>CNI!P505</f>
        <v>0</v>
      </c>
      <c r="M412" s="58">
        <f>CNI!Q505</f>
        <v>0</v>
      </c>
      <c r="N412" s="58">
        <f>CNI!R505</f>
        <v>0</v>
      </c>
      <c r="O412" s="58">
        <f>CNI!S505</f>
        <v>0</v>
      </c>
      <c r="P412" s="58">
        <f>CNI!T505</f>
        <v>0</v>
      </c>
      <c r="Q412" s="58">
        <f>CNI!U505</f>
        <v>0</v>
      </c>
      <c r="R412" s="58">
        <f>CNI!V505</f>
        <v>0</v>
      </c>
      <c r="S412" s="58">
        <f>CNI!W505</f>
        <v>0</v>
      </c>
      <c r="T412" s="58">
        <f>CNI!X505</f>
        <v>0</v>
      </c>
      <c r="U412" s="58">
        <f>CNI!Y505</f>
        <v>0</v>
      </c>
      <c r="V412" s="58">
        <f>CNI!Z505</f>
        <v>0</v>
      </c>
      <c r="W412" s="58">
        <f>CNI!AA505</f>
        <v>0</v>
      </c>
      <c r="X412" s="58">
        <f>CNI!AB505</f>
        <v>0</v>
      </c>
      <c r="Y412" s="58">
        <f>CNI!AC505</f>
        <v>0</v>
      </c>
      <c r="Z412" s="58">
        <f>CNI!AD505</f>
        <v>0</v>
      </c>
      <c r="AA412" s="58">
        <f>CNI!AE505</f>
        <v>0</v>
      </c>
      <c r="AB412" s="58">
        <f>CNI!AF505</f>
        <v>0</v>
      </c>
      <c r="AC412" s="58">
        <f>CNI!AG505</f>
        <v>0</v>
      </c>
      <c r="AD412" s="58">
        <f>CNI!AH505</f>
        <v>0</v>
      </c>
      <c r="AE412" s="58">
        <f>CNI!AI505</f>
        <v>0</v>
      </c>
      <c r="AF412" s="78">
        <f t="shared" si="43"/>
        <v>0</v>
      </c>
    </row>
    <row r="413" spans="1:32" ht="16.149999999999999" thickBot="1">
      <c r="A413" s="718" t="str">
        <f>CNI!$A$517</f>
        <v>Common-Other 9 (Specify)</v>
      </c>
      <c r="B413" s="719"/>
      <c r="C413" s="716">
        <f>CNI!B518</f>
        <v>13</v>
      </c>
      <c r="D413" s="717"/>
      <c r="E413" s="363">
        <f>CNI!B520</f>
        <v>2</v>
      </c>
      <c r="F413" s="533">
        <f>CNI!H525</f>
        <v>0</v>
      </c>
      <c r="G413" s="534">
        <f>CNI!G525</f>
        <v>0</v>
      </c>
      <c r="H413" s="532">
        <f>IF(CNI!O525=0,0,CNI!G525)</f>
        <v>0</v>
      </c>
      <c r="I413" s="535">
        <f>CNI!I525</f>
        <v>0</v>
      </c>
      <c r="J413" s="25">
        <f t="shared" si="41"/>
        <v>0</v>
      </c>
      <c r="K413" s="359">
        <f t="shared" si="42"/>
        <v>0</v>
      </c>
      <c r="L413" s="58">
        <f>CNI!P515</f>
        <v>0</v>
      </c>
      <c r="M413" s="58">
        <f>CNI!Q515</f>
        <v>0</v>
      </c>
      <c r="N413" s="58">
        <f>CNI!R515</f>
        <v>0</v>
      </c>
      <c r="O413" s="58">
        <f>CNI!S515</f>
        <v>0</v>
      </c>
      <c r="P413" s="58">
        <f>CNI!T515</f>
        <v>0</v>
      </c>
      <c r="Q413" s="58">
        <f>CNI!U515</f>
        <v>0</v>
      </c>
      <c r="R413" s="58">
        <f>CNI!V515</f>
        <v>0</v>
      </c>
      <c r="S413" s="58">
        <f>CNI!W515</f>
        <v>0</v>
      </c>
      <c r="T413" s="58">
        <f>CNI!X515</f>
        <v>0</v>
      </c>
      <c r="U413" s="58">
        <f>CNI!Y515</f>
        <v>0</v>
      </c>
      <c r="V413" s="58">
        <f>CNI!Z515</f>
        <v>0</v>
      </c>
      <c r="W413" s="58">
        <f>CNI!AA515</f>
        <v>0</v>
      </c>
      <c r="X413" s="58">
        <f>CNI!AB515</f>
        <v>0</v>
      </c>
      <c r="Y413" s="58">
        <f>CNI!AC515</f>
        <v>0</v>
      </c>
      <c r="Z413" s="58">
        <f>CNI!AD515</f>
        <v>0</v>
      </c>
      <c r="AA413" s="58">
        <f>CNI!AE515</f>
        <v>0</v>
      </c>
      <c r="AB413" s="58">
        <f>CNI!AF515</f>
        <v>0</v>
      </c>
      <c r="AC413" s="58">
        <f>CNI!AG515</f>
        <v>0</v>
      </c>
      <c r="AD413" s="58">
        <f>CNI!AH515</f>
        <v>0</v>
      </c>
      <c r="AE413" s="58">
        <f>CNI!AI515</f>
        <v>0</v>
      </c>
      <c r="AF413" s="78">
        <f t="shared" si="43"/>
        <v>0</v>
      </c>
    </row>
    <row r="414" spans="1:32" ht="16.149999999999999" thickBot="1">
      <c r="A414" s="718" t="str">
        <f>CNI!$A$527</f>
        <v>Common-Other 10 (Specify)</v>
      </c>
      <c r="B414" s="719"/>
      <c r="C414" s="716">
        <f>CNI!B528</f>
        <v>14</v>
      </c>
      <c r="D414" s="717"/>
      <c r="E414" s="363">
        <f>CNI!B530</f>
        <v>3</v>
      </c>
      <c r="F414" s="533">
        <f>CNI!H535</f>
        <v>0</v>
      </c>
      <c r="G414" s="534">
        <f>CNI!G535</f>
        <v>0</v>
      </c>
      <c r="H414" s="532">
        <f>IF(CNI!O535=0,0,CNI!G535)</f>
        <v>0</v>
      </c>
      <c r="I414" s="535">
        <f>CNI!I535</f>
        <v>0</v>
      </c>
      <c r="J414" s="25">
        <f t="shared" si="41"/>
        <v>0</v>
      </c>
      <c r="K414" s="359">
        <f t="shared" si="42"/>
        <v>0</v>
      </c>
      <c r="L414" s="58">
        <f>CNI!P525</f>
        <v>0</v>
      </c>
      <c r="M414" s="58">
        <f>CNI!Q525</f>
        <v>0</v>
      </c>
      <c r="N414" s="58">
        <f>CNI!R525</f>
        <v>0</v>
      </c>
      <c r="O414" s="58">
        <f>CNI!S525</f>
        <v>0</v>
      </c>
      <c r="P414" s="58">
        <f>CNI!T525</f>
        <v>0</v>
      </c>
      <c r="Q414" s="58">
        <f>CNI!U525</f>
        <v>0</v>
      </c>
      <c r="R414" s="58">
        <f>CNI!V525</f>
        <v>0</v>
      </c>
      <c r="S414" s="58">
        <f>CNI!W525</f>
        <v>0</v>
      </c>
      <c r="T414" s="58">
        <f>CNI!X525</f>
        <v>0</v>
      </c>
      <c r="U414" s="58">
        <f>CNI!Y525</f>
        <v>0</v>
      </c>
      <c r="V414" s="58">
        <f>CNI!Z525</f>
        <v>0</v>
      </c>
      <c r="W414" s="58">
        <f>CNI!AA525</f>
        <v>0</v>
      </c>
      <c r="X414" s="58">
        <f>CNI!AB525</f>
        <v>0</v>
      </c>
      <c r="Y414" s="58">
        <f>CNI!AC525</f>
        <v>0</v>
      </c>
      <c r="Z414" s="58">
        <f>CNI!AD525</f>
        <v>0</v>
      </c>
      <c r="AA414" s="58">
        <f>CNI!AE525</f>
        <v>0</v>
      </c>
      <c r="AB414" s="58">
        <f>CNI!AF525</f>
        <v>0</v>
      </c>
      <c r="AC414" s="58">
        <f>CNI!AG525</f>
        <v>0</v>
      </c>
      <c r="AD414" s="58">
        <f>CNI!AH525</f>
        <v>0</v>
      </c>
      <c r="AE414" s="58">
        <f>CNI!AI525</f>
        <v>0</v>
      </c>
      <c r="AF414" s="78">
        <f t="shared" si="43"/>
        <v>0</v>
      </c>
    </row>
    <row r="415" spans="1:32" ht="17.25" thickBot="1">
      <c r="A415" s="720" t="s">
        <v>818</v>
      </c>
      <c r="B415" s="721"/>
      <c r="C415" s="811"/>
      <c r="D415" s="812"/>
      <c r="E415" s="812"/>
      <c r="F415" s="812"/>
      <c r="G415" s="812"/>
      <c r="H415" s="812"/>
      <c r="I415" s="813"/>
      <c r="J415" s="48">
        <f>SUM(J391:J414)</f>
        <v>6200</v>
      </c>
      <c r="K415" s="362">
        <f>SUM(L415:AE415)</f>
        <v>0</v>
      </c>
      <c r="L415" s="58">
        <f>CNI!P535</f>
        <v>0</v>
      </c>
      <c r="M415" s="58">
        <f>CNI!Q535</f>
        <v>0</v>
      </c>
      <c r="N415" s="58">
        <f>CNI!R535</f>
        <v>0</v>
      </c>
      <c r="O415" s="58">
        <f>CNI!S535</f>
        <v>0</v>
      </c>
      <c r="P415" s="58">
        <f>CNI!T535</f>
        <v>0</v>
      </c>
      <c r="Q415" s="58">
        <f>CNI!U535</f>
        <v>0</v>
      </c>
      <c r="R415" s="58">
        <f>CNI!V535</f>
        <v>0</v>
      </c>
      <c r="S415" s="58">
        <f>CNI!W535</f>
        <v>0</v>
      </c>
      <c r="T415" s="58">
        <f>CNI!X535</f>
        <v>0</v>
      </c>
      <c r="U415" s="58">
        <f>CNI!Y535</f>
        <v>0</v>
      </c>
      <c r="V415" s="58">
        <f>CNI!Z535</f>
        <v>0</v>
      </c>
      <c r="W415" s="58">
        <f>CNI!AA535</f>
        <v>0</v>
      </c>
      <c r="X415" s="58">
        <f>CNI!AB535</f>
        <v>0</v>
      </c>
      <c r="Y415" s="58">
        <f>CNI!AC535</f>
        <v>0</v>
      </c>
      <c r="Z415" s="58">
        <f>CNI!AD535</f>
        <v>0</v>
      </c>
      <c r="AA415" s="58">
        <f>CNI!AE535</f>
        <v>0</v>
      </c>
      <c r="AB415" s="58">
        <f>CNI!AF535</f>
        <v>0</v>
      </c>
      <c r="AC415" s="58">
        <f>CNI!AG535</f>
        <v>0</v>
      </c>
      <c r="AD415" s="58">
        <f>CNI!AH535</f>
        <v>0</v>
      </c>
      <c r="AE415" s="58">
        <f>CNI!AI535</f>
        <v>0</v>
      </c>
      <c r="AF415" s="78">
        <f t="shared" si="43"/>
        <v>0</v>
      </c>
    </row>
    <row r="416" spans="1:32" ht="17.25" thickBot="1">
      <c r="A416" s="327"/>
      <c r="C416" s="509"/>
      <c r="D416" s="509"/>
      <c r="E416" s="509"/>
      <c r="F416" s="509"/>
      <c r="G416" s="509"/>
      <c r="H416" s="509"/>
      <c r="I416" s="509"/>
      <c r="J416" s="50"/>
      <c r="K416" s="326"/>
      <c r="L416" s="61">
        <f>SUM(L392:L415)</f>
        <v>4700</v>
      </c>
      <c r="M416" s="62">
        <f>SUM(M392:M415)</f>
        <v>9300</v>
      </c>
      <c r="N416" s="62">
        <f>SUM(N392:N415)</f>
        <v>650</v>
      </c>
      <c r="O416" s="62">
        <f>SUM(O392:O415)</f>
        <v>14900</v>
      </c>
      <c r="P416" s="62">
        <f>SUM(P392:P415)</f>
        <v>61780</v>
      </c>
      <c r="Q416" s="62">
        <f t="shared" ref="Q416:AE416" si="44">SUM(Q392:Q415)</f>
        <v>9300</v>
      </c>
      <c r="R416" s="62">
        <f t="shared" si="44"/>
        <v>10800</v>
      </c>
      <c r="S416" s="62">
        <f t="shared" si="44"/>
        <v>0</v>
      </c>
      <c r="T416" s="62">
        <f t="shared" si="44"/>
        <v>0</v>
      </c>
      <c r="U416" s="62">
        <f t="shared" si="44"/>
        <v>0</v>
      </c>
      <c r="V416" s="62">
        <f t="shared" si="44"/>
        <v>0</v>
      </c>
      <c r="W416" s="62">
        <f t="shared" si="44"/>
        <v>5700</v>
      </c>
      <c r="X416" s="62">
        <f t="shared" si="44"/>
        <v>450</v>
      </c>
      <c r="Y416" s="62">
        <f t="shared" si="44"/>
        <v>900</v>
      </c>
      <c r="Z416" s="62">
        <f t="shared" si="44"/>
        <v>3800</v>
      </c>
      <c r="AA416" s="62">
        <f t="shared" si="44"/>
        <v>3700</v>
      </c>
      <c r="AB416" s="62">
        <f t="shared" si="44"/>
        <v>5600</v>
      </c>
      <c r="AC416" s="62">
        <f t="shared" si="44"/>
        <v>0</v>
      </c>
      <c r="AD416" s="62">
        <f t="shared" si="44"/>
        <v>650</v>
      </c>
      <c r="AE416" s="49">
        <f t="shared" si="44"/>
        <v>0</v>
      </c>
      <c r="AF416" s="78">
        <f t="shared" si="43"/>
        <v>132230</v>
      </c>
    </row>
    <row r="417" spans="1:32" ht="18.399999999999999" thickBot="1">
      <c r="A417" s="733" t="s">
        <v>819</v>
      </c>
      <c r="B417" s="734"/>
      <c r="C417" s="734"/>
      <c r="D417" s="734"/>
      <c r="E417" s="734"/>
      <c r="F417" s="734"/>
      <c r="G417" s="734"/>
      <c r="H417" s="734"/>
      <c r="I417" s="734"/>
      <c r="J417" s="734"/>
      <c r="K417" s="735"/>
      <c r="L417" s="44"/>
      <c r="M417" s="44"/>
      <c r="N417" s="44"/>
      <c r="O417" s="44"/>
      <c r="P417" s="44"/>
      <c r="Q417" s="44"/>
      <c r="R417" s="44"/>
      <c r="S417" s="44"/>
      <c r="T417" s="44"/>
      <c r="U417" s="44"/>
      <c r="V417" s="44"/>
      <c r="W417" s="44"/>
      <c r="X417" s="44"/>
      <c r="Y417" s="44"/>
      <c r="Z417" s="44"/>
      <c r="AA417" s="44"/>
      <c r="AB417" s="44"/>
      <c r="AC417" s="44"/>
      <c r="AD417" s="44"/>
      <c r="AE417" s="44"/>
      <c r="AF417" s="78"/>
    </row>
    <row r="418" spans="1:32" ht="15.6" thickBot="1">
      <c r="G418" s="354"/>
    </row>
    <row r="419" spans="1:32" ht="66.599999999999994">
      <c r="A419" s="709" t="s">
        <v>806</v>
      </c>
      <c r="B419" s="710"/>
      <c r="C419" s="710" t="s">
        <v>807</v>
      </c>
      <c r="D419" s="710"/>
      <c r="E419" s="488" t="s">
        <v>808</v>
      </c>
      <c r="F419" s="488" t="s">
        <v>809</v>
      </c>
      <c r="G419" s="488" t="s">
        <v>810</v>
      </c>
      <c r="H419" s="488" t="s">
        <v>811</v>
      </c>
      <c r="I419" s="488" t="s">
        <v>812</v>
      </c>
      <c r="J419" s="488" t="s">
        <v>813</v>
      </c>
      <c r="K419" s="313" t="s">
        <v>814</v>
      </c>
      <c r="L419" s="93">
        <f>+$G$7+1</f>
        <v>2011</v>
      </c>
      <c r="M419" s="93">
        <f t="shared" ref="M419:AE419" si="45">1+L419</f>
        <v>2012</v>
      </c>
      <c r="N419" s="93">
        <f t="shared" si="45"/>
        <v>2013</v>
      </c>
      <c r="O419" s="93">
        <f t="shared" si="45"/>
        <v>2014</v>
      </c>
      <c r="P419" s="93">
        <f t="shared" si="45"/>
        <v>2015</v>
      </c>
      <c r="Q419" s="93">
        <f t="shared" si="45"/>
        <v>2016</v>
      </c>
      <c r="R419" s="93">
        <f t="shared" si="45"/>
        <v>2017</v>
      </c>
      <c r="S419" s="93">
        <f t="shared" si="45"/>
        <v>2018</v>
      </c>
      <c r="T419" s="93">
        <f t="shared" si="45"/>
        <v>2019</v>
      </c>
      <c r="U419" s="93">
        <f t="shared" si="45"/>
        <v>2020</v>
      </c>
      <c r="V419" s="93">
        <f t="shared" si="45"/>
        <v>2021</v>
      </c>
      <c r="W419" s="93">
        <f t="shared" si="45"/>
        <v>2022</v>
      </c>
      <c r="X419" s="93">
        <f t="shared" si="45"/>
        <v>2023</v>
      </c>
      <c r="Y419" s="93">
        <f t="shared" si="45"/>
        <v>2024</v>
      </c>
      <c r="Z419" s="93">
        <f t="shared" si="45"/>
        <v>2025</v>
      </c>
      <c r="AA419" s="93">
        <f t="shared" si="45"/>
        <v>2026</v>
      </c>
      <c r="AB419" s="93">
        <f t="shared" si="45"/>
        <v>2027</v>
      </c>
      <c r="AC419" s="93">
        <f t="shared" si="45"/>
        <v>2028</v>
      </c>
      <c r="AD419" s="93">
        <f t="shared" si="45"/>
        <v>2029</v>
      </c>
      <c r="AE419" s="93">
        <f t="shared" si="45"/>
        <v>2030</v>
      </c>
      <c r="AF419" s="511"/>
    </row>
    <row r="420" spans="1:32" ht="18.95" thickBot="1">
      <c r="A420" s="707" t="s">
        <v>820</v>
      </c>
      <c r="B420" s="708"/>
      <c r="C420" s="711" t="s">
        <v>767</v>
      </c>
      <c r="D420" s="711"/>
      <c r="E420" s="486" t="s">
        <v>767</v>
      </c>
      <c r="F420" s="504"/>
      <c r="G420" s="329"/>
      <c r="H420" s="51"/>
      <c r="I420" s="330" t="s">
        <v>779</v>
      </c>
      <c r="J420" s="330" t="s">
        <v>779</v>
      </c>
      <c r="K420" s="331" t="s">
        <v>779</v>
      </c>
      <c r="L420" s="94"/>
      <c r="M420" s="94"/>
      <c r="N420" s="94"/>
      <c r="O420" s="94" t="s">
        <v>780</v>
      </c>
      <c r="P420" s="94">
        <f>SUM(L457:P457)</f>
        <v>81940</v>
      </c>
      <c r="Q420" s="94"/>
      <c r="R420" s="94"/>
      <c r="S420" s="94"/>
      <c r="T420" s="94" t="s">
        <v>781</v>
      </c>
      <c r="U420" s="94">
        <f>SUM(Q457:U457)</f>
        <v>32221</v>
      </c>
      <c r="V420" s="94"/>
      <c r="W420" s="94"/>
      <c r="X420" s="96"/>
      <c r="Y420" s="94" t="s">
        <v>782</v>
      </c>
      <c r="Z420" s="94">
        <f>SUM(V457:Z457)</f>
        <v>447120</v>
      </c>
      <c r="AA420" s="94"/>
      <c r="AB420" s="94"/>
      <c r="AC420" s="96"/>
      <c r="AD420" s="94" t="s">
        <v>783</v>
      </c>
      <c r="AE420" s="94">
        <f>SUM(AA457:AE457)</f>
        <v>81935</v>
      </c>
      <c r="AF420" s="23"/>
    </row>
    <row r="421" spans="1:32" ht="16.149999999999999" thickBot="1">
      <c r="A421" s="705" t="str">
        <f>CNI!$A$547</f>
        <v>Carports/Surface Garage</v>
      </c>
      <c r="B421" s="706"/>
      <c r="C421" s="712">
        <f>CNI!B548</f>
        <v>15</v>
      </c>
      <c r="D421" s="712"/>
      <c r="E421" s="363">
        <f>CNI!B550</f>
        <v>4</v>
      </c>
      <c r="F421" s="533" t="str">
        <f>CNI!H555</f>
        <v>LUMP SUM</v>
      </c>
      <c r="G421" s="534">
        <f>CNI!G555</f>
        <v>1</v>
      </c>
      <c r="H421" s="532">
        <f>IF(CNI!O555=0,0,CNI!G555)</f>
        <v>0</v>
      </c>
      <c r="I421" s="536">
        <f>CNI!I555</f>
        <v>5600</v>
      </c>
      <c r="J421" s="25">
        <f t="shared" ref="J421:J456" si="46">ROUNDUP(+H421*I421,-2)</f>
        <v>0</v>
      </c>
      <c r="K421" s="320">
        <f t="shared" ref="K421:K456" si="47">SUM(L421:AE421)</f>
        <v>11200</v>
      </c>
      <c r="L421" s="146">
        <f>CNI!P555</f>
        <v>0</v>
      </c>
      <c r="M421" s="146">
        <f>CNI!Q555</f>
        <v>0</v>
      </c>
      <c r="N421" s="146">
        <f>CNI!R555</f>
        <v>0</v>
      </c>
      <c r="O421" s="146">
        <f>CNI!S555</f>
        <v>5600</v>
      </c>
      <c r="P421" s="146">
        <f>CNI!T555</f>
        <v>0</v>
      </c>
      <c r="Q421" s="146">
        <f>CNI!U555</f>
        <v>0</v>
      </c>
      <c r="R421" s="146">
        <f>CNI!V555</f>
        <v>0</v>
      </c>
      <c r="S421" s="146">
        <f>CNI!W555</f>
        <v>0</v>
      </c>
      <c r="T421" s="146">
        <f>CNI!X555</f>
        <v>0</v>
      </c>
      <c r="U421" s="146">
        <f>CNI!Y555</f>
        <v>0</v>
      </c>
      <c r="V421" s="146">
        <f>CNI!Z555</f>
        <v>0</v>
      </c>
      <c r="W421" s="146">
        <f>CNI!AA555</f>
        <v>0</v>
      </c>
      <c r="X421" s="146">
        <f>CNI!AB555</f>
        <v>0</v>
      </c>
      <c r="Y421" s="146">
        <f>CNI!AC555</f>
        <v>0</v>
      </c>
      <c r="Z421" s="146">
        <f>CNI!AD555</f>
        <v>0</v>
      </c>
      <c r="AA421" s="146">
        <f>CNI!AE555</f>
        <v>0</v>
      </c>
      <c r="AB421" s="146">
        <f>CNI!AF555</f>
        <v>0</v>
      </c>
      <c r="AC421" s="146">
        <f>CNI!AG555</f>
        <v>0</v>
      </c>
      <c r="AD421" s="146">
        <f>CNI!AH555</f>
        <v>5600</v>
      </c>
      <c r="AE421" s="146">
        <f>CNI!AI555</f>
        <v>0</v>
      </c>
      <c r="AF421" s="513">
        <f>SUM(L421:AE421)-K421</f>
        <v>0</v>
      </c>
    </row>
    <row r="422" spans="1:32" ht="16.149999999999999" thickBot="1">
      <c r="A422" s="705" t="str">
        <f>CNI!$A$557</f>
        <v>Foundation</v>
      </c>
      <c r="B422" s="706"/>
      <c r="C422" s="712">
        <f>CNI!B558</f>
        <v>16</v>
      </c>
      <c r="D422" s="712"/>
      <c r="E422" s="363">
        <f>CNI!B560</f>
        <v>5</v>
      </c>
      <c r="F422" s="533">
        <f>CNI!H565</f>
        <v>0</v>
      </c>
      <c r="G422" s="534">
        <f>CNI!G565</f>
        <v>0</v>
      </c>
      <c r="H422" s="532">
        <f>IF(CNI!O565=0,0,CNI!G565)</f>
        <v>0</v>
      </c>
      <c r="I422" s="536">
        <f>CNI!I565</f>
        <v>0</v>
      </c>
      <c r="J422" s="25">
        <f t="shared" si="46"/>
        <v>0</v>
      </c>
      <c r="K422" s="320">
        <f t="shared" si="47"/>
        <v>0</v>
      </c>
      <c r="L422" s="146">
        <f>CNI!P565</f>
        <v>0</v>
      </c>
      <c r="M422" s="146">
        <f>CNI!Q565</f>
        <v>0</v>
      </c>
      <c r="N422" s="146">
        <f>CNI!R565</f>
        <v>0</v>
      </c>
      <c r="O422" s="146">
        <f>CNI!S565</f>
        <v>0</v>
      </c>
      <c r="P422" s="146">
        <f>CNI!T565</f>
        <v>0</v>
      </c>
      <c r="Q422" s="146">
        <f>CNI!U565</f>
        <v>0</v>
      </c>
      <c r="R422" s="146">
        <f>CNI!V565</f>
        <v>0</v>
      </c>
      <c r="S422" s="146">
        <f>CNI!W565</f>
        <v>0</v>
      </c>
      <c r="T422" s="146">
        <f>CNI!X565</f>
        <v>0</v>
      </c>
      <c r="U422" s="146">
        <f>CNI!Y565</f>
        <v>0</v>
      </c>
      <c r="V422" s="146">
        <f>CNI!Z565</f>
        <v>0</v>
      </c>
      <c r="W422" s="146">
        <f>CNI!AA565</f>
        <v>0</v>
      </c>
      <c r="X422" s="146">
        <f>CNI!AB565</f>
        <v>0</v>
      </c>
      <c r="Y422" s="146">
        <f>CNI!AC565</f>
        <v>0</v>
      </c>
      <c r="Z422" s="146">
        <f>CNI!AD565</f>
        <v>0</v>
      </c>
      <c r="AA422" s="146">
        <f>CNI!AE565</f>
        <v>0</v>
      </c>
      <c r="AB422" s="146">
        <f>CNI!AF565</f>
        <v>0</v>
      </c>
      <c r="AC422" s="146">
        <f>CNI!AG565</f>
        <v>0</v>
      </c>
      <c r="AD422" s="146">
        <f>CNI!AH565</f>
        <v>0</v>
      </c>
      <c r="AE422" s="146">
        <f>CNI!AI565</f>
        <v>0</v>
      </c>
      <c r="AF422" s="513">
        <f t="shared" ref="AF422:AF457" si="48">SUM(L422:AE422)-K422</f>
        <v>0</v>
      </c>
    </row>
    <row r="423" spans="1:32" ht="16.149999999999999" thickBot="1">
      <c r="A423" s="705" t="str">
        <f>CNI!$A$567</f>
        <v>Foundation Waterproofing</v>
      </c>
      <c r="B423" s="706"/>
      <c r="C423" s="712">
        <f>CNI!B568</f>
        <v>17</v>
      </c>
      <c r="D423" s="712"/>
      <c r="E423" s="363">
        <f>CNI!B570</f>
        <v>6</v>
      </c>
      <c r="F423" s="533">
        <f>CNI!H575</f>
        <v>0</v>
      </c>
      <c r="G423" s="534">
        <f>CNI!G575</f>
        <v>0</v>
      </c>
      <c r="H423" s="532">
        <f>IF(CNI!O575=0,0,CNI!G575)</f>
        <v>0</v>
      </c>
      <c r="I423" s="536">
        <f>CNI!I575</f>
        <v>0</v>
      </c>
      <c r="J423" s="25">
        <f t="shared" si="46"/>
        <v>0</v>
      </c>
      <c r="K423" s="320">
        <f t="shared" si="47"/>
        <v>0</v>
      </c>
      <c r="L423" s="146">
        <f>CNI!P575</f>
        <v>0</v>
      </c>
      <c r="M423" s="146">
        <f>CNI!Q575</f>
        <v>0</v>
      </c>
      <c r="N423" s="146">
        <f>CNI!R575</f>
        <v>0</v>
      </c>
      <c r="O423" s="146">
        <f>CNI!S575</f>
        <v>0</v>
      </c>
      <c r="P423" s="146">
        <f>CNI!T575</f>
        <v>0</v>
      </c>
      <c r="Q423" s="146">
        <f>CNI!U575</f>
        <v>0</v>
      </c>
      <c r="R423" s="146">
        <f>CNI!V575</f>
        <v>0</v>
      </c>
      <c r="S423" s="146">
        <f>CNI!W575</f>
        <v>0</v>
      </c>
      <c r="T423" s="146">
        <f>CNI!X575</f>
        <v>0</v>
      </c>
      <c r="U423" s="146">
        <f>CNI!Y575</f>
        <v>0</v>
      </c>
      <c r="V423" s="146">
        <f>CNI!Z575</f>
        <v>0</v>
      </c>
      <c r="W423" s="146">
        <f>CNI!AA575</f>
        <v>0</v>
      </c>
      <c r="X423" s="146">
        <f>CNI!AB575</f>
        <v>0</v>
      </c>
      <c r="Y423" s="146">
        <f>CNI!AC575</f>
        <v>0</v>
      </c>
      <c r="Z423" s="146">
        <f>CNI!AD575</f>
        <v>0</v>
      </c>
      <c r="AA423" s="146">
        <f>CNI!AE575</f>
        <v>0</v>
      </c>
      <c r="AB423" s="146">
        <f>CNI!AF575</f>
        <v>0</v>
      </c>
      <c r="AC423" s="146">
        <f>CNI!AG575</f>
        <v>0</v>
      </c>
      <c r="AD423" s="146">
        <f>CNI!AH575</f>
        <v>0</v>
      </c>
      <c r="AE423" s="146">
        <f>CNI!AI575</f>
        <v>0</v>
      </c>
      <c r="AF423" s="513">
        <f t="shared" si="48"/>
        <v>0</v>
      </c>
    </row>
    <row r="424" spans="1:32" ht="16.149999999999999" thickBot="1">
      <c r="A424" s="705" t="str">
        <f>CNI!$A$577</f>
        <v>Building Slab</v>
      </c>
      <c r="B424" s="706"/>
      <c r="C424" s="712">
        <f>CNI!B578</f>
        <v>18</v>
      </c>
      <c r="D424" s="712"/>
      <c r="E424" s="363">
        <f>CNI!B580</f>
        <v>7</v>
      </c>
      <c r="F424" s="533">
        <f>CNI!H585</f>
        <v>0</v>
      </c>
      <c r="G424" s="534">
        <f>CNI!G585</f>
        <v>0</v>
      </c>
      <c r="H424" s="532">
        <f>IF(CNI!O585=0,0,CNI!G585)</f>
        <v>0</v>
      </c>
      <c r="I424" s="536">
        <f>CNI!I585</f>
        <v>0</v>
      </c>
      <c r="J424" s="25">
        <f t="shared" si="46"/>
        <v>0</v>
      </c>
      <c r="K424" s="320">
        <f t="shared" si="47"/>
        <v>0</v>
      </c>
      <c r="L424" s="146">
        <f>CNI!P585</f>
        <v>0</v>
      </c>
      <c r="M424" s="146">
        <f>CNI!Q585</f>
        <v>0</v>
      </c>
      <c r="N424" s="146">
        <f>CNI!R585</f>
        <v>0</v>
      </c>
      <c r="O424" s="146">
        <f>CNI!S585</f>
        <v>0</v>
      </c>
      <c r="P424" s="146">
        <f>CNI!T585</f>
        <v>0</v>
      </c>
      <c r="Q424" s="146">
        <f>CNI!U585</f>
        <v>0</v>
      </c>
      <c r="R424" s="146">
        <f>CNI!V585</f>
        <v>0</v>
      </c>
      <c r="S424" s="146">
        <f>CNI!W585</f>
        <v>0</v>
      </c>
      <c r="T424" s="146">
        <f>CNI!X585</f>
        <v>0</v>
      </c>
      <c r="U424" s="146">
        <f>CNI!Y585</f>
        <v>0</v>
      </c>
      <c r="V424" s="146">
        <f>CNI!Z585</f>
        <v>0</v>
      </c>
      <c r="W424" s="146">
        <f>CNI!AA585</f>
        <v>0</v>
      </c>
      <c r="X424" s="146">
        <f>CNI!AB585</f>
        <v>0</v>
      </c>
      <c r="Y424" s="146">
        <f>CNI!AC585</f>
        <v>0</v>
      </c>
      <c r="Z424" s="146">
        <f>CNI!AD585</f>
        <v>0</v>
      </c>
      <c r="AA424" s="146">
        <f>CNI!AE585</f>
        <v>0</v>
      </c>
      <c r="AB424" s="146">
        <f>CNI!AF585</f>
        <v>0</v>
      </c>
      <c r="AC424" s="146">
        <f>CNI!AG585</f>
        <v>0</v>
      </c>
      <c r="AD424" s="146">
        <f>CNI!AH585</f>
        <v>0</v>
      </c>
      <c r="AE424" s="146">
        <f>CNI!AI585</f>
        <v>0</v>
      </c>
      <c r="AF424" s="513">
        <f t="shared" si="48"/>
        <v>0</v>
      </c>
    </row>
    <row r="425" spans="1:32" ht="16.149999999999999" thickBot="1">
      <c r="A425" s="705" t="str">
        <f>CNI!$A$587</f>
        <v>Roofs</v>
      </c>
      <c r="B425" s="706"/>
      <c r="C425" s="712">
        <f>CNI!B588</f>
        <v>15</v>
      </c>
      <c r="D425" s="712"/>
      <c r="E425" s="363">
        <f>CNI!B594</f>
        <v>0</v>
      </c>
      <c r="F425" s="533" t="str">
        <f>CNI!H601</f>
        <v>LUMP SUM</v>
      </c>
      <c r="G425" s="534">
        <f>CNI!G601</f>
        <v>3</v>
      </c>
      <c r="H425" s="532">
        <f>IF(CNI!O601=0,0,CNI!G601)</f>
        <v>3</v>
      </c>
      <c r="I425" s="536">
        <f>CNI!I601</f>
        <v>32500</v>
      </c>
      <c r="J425" s="25">
        <f t="shared" si="46"/>
        <v>97500</v>
      </c>
      <c r="K425" s="320">
        <f t="shared" si="47"/>
        <v>97500</v>
      </c>
      <c r="L425" s="146">
        <f>CNI!P601</f>
        <v>0</v>
      </c>
      <c r="M425" s="146">
        <f>CNI!Q601</f>
        <v>0</v>
      </c>
      <c r="N425" s="146">
        <f>CNI!R601</f>
        <v>0</v>
      </c>
      <c r="O425" s="146">
        <f>CNI!S601</f>
        <v>0</v>
      </c>
      <c r="P425" s="146">
        <f>CNI!T601</f>
        <v>0</v>
      </c>
      <c r="Q425" s="146">
        <f>CNI!U601</f>
        <v>0</v>
      </c>
      <c r="R425" s="146">
        <f>CNI!V601</f>
        <v>0</v>
      </c>
      <c r="S425" s="146">
        <f>CNI!W601</f>
        <v>0</v>
      </c>
      <c r="T425" s="146">
        <f>CNI!X601</f>
        <v>0</v>
      </c>
      <c r="U425" s="146">
        <f>CNI!Y601</f>
        <v>0</v>
      </c>
      <c r="V425" s="146">
        <f>CNI!Z601</f>
        <v>0</v>
      </c>
      <c r="W425" s="146">
        <f>CNI!AA601</f>
        <v>0</v>
      </c>
      <c r="X425" s="146">
        <f>CNI!AB601</f>
        <v>0</v>
      </c>
      <c r="Y425" s="146">
        <f>CNI!AC601</f>
        <v>0</v>
      </c>
      <c r="Z425" s="146">
        <f>CNI!AD601</f>
        <v>97500</v>
      </c>
      <c r="AA425" s="146">
        <f>CNI!AE601</f>
        <v>0</v>
      </c>
      <c r="AB425" s="146">
        <f>CNI!AF601</f>
        <v>0</v>
      </c>
      <c r="AC425" s="146">
        <f>CNI!AG601</f>
        <v>0</v>
      </c>
      <c r="AD425" s="146">
        <f>CNI!AH601</f>
        <v>0</v>
      </c>
      <c r="AE425" s="146">
        <f>CNI!AI601</f>
        <v>0</v>
      </c>
      <c r="AF425" s="513">
        <f t="shared" si="48"/>
        <v>0</v>
      </c>
    </row>
    <row r="426" spans="1:32" ht="16.149999999999999" thickBot="1">
      <c r="A426" s="705" t="str">
        <f>CNI!$A$603</f>
        <v>Exterior Walls - Structural</v>
      </c>
      <c r="B426" s="706"/>
      <c r="C426" s="712">
        <f>CNI!B604</f>
        <v>15</v>
      </c>
      <c r="D426" s="712"/>
      <c r="E426" s="363">
        <f>CNI!B610</f>
        <v>0</v>
      </c>
      <c r="F426" s="533" t="str">
        <f>CNI!H617</f>
        <v>LUMP SUM</v>
      </c>
      <c r="G426" s="534">
        <f>CNI!G617</f>
        <v>3</v>
      </c>
      <c r="H426" s="532">
        <f>IF(CNI!O617=0,0,CNI!G617)</f>
        <v>3</v>
      </c>
      <c r="I426" s="536">
        <f>CNI!I617</f>
        <v>21450</v>
      </c>
      <c r="J426" s="25">
        <f t="shared" si="46"/>
        <v>64400</v>
      </c>
      <c r="K426" s="320">
        <f t="shared" si="47"/>
        <v>64350</v>
      </c>
      <c r="L426" s="146">
        <f>CNI!P617</f>
        <v>0</v>
      </c>
      <c r="M426" s="146">
        <f>CNI!Q617</f>
        <v>0</v>
      </c>
      <c r="N426" s="146">
        <f>CNI!R617</f>
        <v>0</v>
      </c>
      <c r="O426" s="146">
        <f>CNI!S617</f>
        <v>0</v>
      </c>
      <c r="P426" s="146">
        <f>CNI!T617</f>
        <v>0</v>
      </c>
      <c r="Q426" s="146">
        <f>CNI!U617</f>
        <v>0</v>
      </c>
      <c r="R426" s="146">
        <f>CNI!V617</f>
        <v>0</v>
      </c>
      <c r="S426" s="146">
        <f>CNI!W617</f>
        <v>0</v>
      </c>
      <c r="T426" s="146">
        <f>CNI!X617</f>
        <v>0</v>
      </c>
      <c r="U426" s="146">
        <f>CNI!Y617</f>
        <v>0</v>
      </c>
      <c r="V426" s="146">
        <f>CNI!Z617</f>
        <v>0</v>
      </c>
      <c r="W426" s="146">
        <f>CNI!AA617</f>
        <v>0</v>
      </c>
      <c r="X426" s="146">
        <f>CNI!AB617</f>
        <v>0</v>
      </c>
      <c r="Y426" s="146">
        <f>CNI!AC617</f>
        <v>0</v>
      </c>
      <c r="Z426" s="146">
        <f>CNI!AD617</f>
        <v>64350</v>
      </c>
      <c r="AA426" s="146">
        <f>CNI!AE617</f>
        <v>0</v>
      </c>
      <c r="AB426" s="146">
        <f>CNI!AF617</f>
        <v>0</v>
      </c>
      <c r="AC426" s="146">
        <f>CNI!AG617</f>
        <v>0</v>
      </c>
      <c r="AD426" s="146">
        <f>CNI!AH617</f>
        <v>0</v>
      </c>
      <c r="AE426" s="146">
        <f>CNI!AI617</f>
        <v>0</v>
      </c>
      <c r="AF426" s="513">
        <f t="shared" si="48"/>
        <v>0</v>
      </c>
    </row>
    <row r="427" spans="1:32" ht="16.149999999999999" thickBot="1">
      <c r="A427" s="705" t="str">
        <f>CNI!$A$619</f>
        <v>Exterior Walls - Finishes</v>
      </c>
      <c r="B427" s="706"/>
      <c r="C427" s="712">
        <f>CNI!B620</f>
        <v>10</v>
      </c>
      <c r="D427" s="712"/>
      <c r="E427" s="363">
        <f>CNI!B622</f>
        <v>0</v>
      </c>
      <c r="F427" s="533" t="str">
        <f>CNI!H627</f>
        <v>LUMP SUM</v>
      </c>
      <c r="G427" s="534">
        <f>CNI!G627</f>
        <v>1</v>
      </c>
      <c r="H427" s="532">
        <f>IF(CNI!O627=0,0,CNI!G627)</f>
        <v>1</v>
      </c>
      <c r="I427" s="536">
        <f>CNI!I627</f>
        <v>18900</v>
      </c>
      <c r="J427" s="25">
        <f t="shared" si="46"/>
        <v>18900</v>
      </c>
      <c r="K427" s="320">
        <f t="shared" si="47"/>
        <v>37800</v>
      </c>
      <c r="L427" s="146">
        <f>CNI!P627</f>
        <v>0</v>
      </c>
      <c r="M427" s="146">
        <f>CNI!Q627</f>
        <v>0</v>
      </c>
      <c r="N427" s="146">
        <f>CNI!R627</f>
        <v>0</v>
      </c>
      <c r="O427" s="146">
        <f>CNI!S627</f>
        <v>0</v>
      </c>
      <c r="P427" s="146">
        <f>CNI!T627</f>
        <v>0</v>
      </c>
      <c r="Q427" s="146">
        <f>CNI!U627</f>
        <v>0</v>
      </c>
      <c r="R427" s="146">
        <f>CNI!V627</f>
        <v>0</v>
      </c>
      <c r="S427" s="146">
        <f>CNI!W627</f>
        <v>0</v>
      </c>
      <c r="T427" s="146">
        <f>CNI!X627</f>
        <v>0</v>
      </c>
      <c r="U427" s="146">
        <f>CNI!Y627</f>
        <v>18900</v>
      </c>
      <c r="V427" s="146">
        <f>CNI!Z627</f>
        <v>0</v>
      </c>
      <c r="W427" s="146">
        <f>CNI!AA627</f>
        <v>0</v>
      </c>
      <c r="X427" s="146">
        <f>CNI!AB627</f>
        <v>0</v>
      </c>
      <c r="Y427" s="146">
        <f>CNI!AC627</f>
        <v>0</v>
      </c>
      <c r="Z427" s="146">
        <f>CNI!AD627</f>
        <v>0</v>
      </c>
      <c r="AA427" s="146">
        <f>CNI!AE627</f>
        <v>0</v>
      </c>
      <c r="AB427" s="146">
        <f>CNI!AF627</f>
        <v>0</v>
      </c>
      <c r="AC427" s="146">
        <f>CNI!AG627</f>
        <v>0</v>
      </c>
      <c r="AD427" s="146">
        <f>CNI!AH627</f>
        <v>0</v>
      </c>
      <c r="AE427" s="146">
        <f>CNI!AI627</f>
        <v>18900</v>
      </c>
      <c r="AF427" s="513">
        <f t="shared" si="48"/>
        <v>0</v>
      </c>
    </row>
    <row r="428" spans="1:32" ht="16.149999999999999" thickBot="1">
      <c r="A428" s="705" t="str">
        <f>CNI!$A$629</f>
        <v>Canopies</v>
      </c>
      <c r="B428" s="706"/>
      <c r="C428" s="712">
        <f>CNI!B630</f>
        <v>11</v>
      </c>
      <c r="D428" s="712"/>
      <c r="E428" s="363">
        <f>CNI!B632</f>
        <v>1</v>
      </c>
      <c r="F428" s="533">
        <f>CNI!H637</f>
        <v>0</v>
      </c>
      <c r="G428" s="534">
        <f>CNI!G637</f>
        <v>0</v>
      </c>
      <c r="H428" s="532">
        <f>IF(CNI!O637=0,0,CNI!G637)</f>
        <v>0</v>
      </c>
      <c r="I428" s="536">
        <f>CNI!I637</f>
        <v>0</v>
      </c>
      <c r="J428" s="25">
        <f t="shared" si="46"/>
        <v>0</v>
      </c>
      <c r="K428" s="320">
        <f t="shared" si="47"/>
        <v>0</v>
      </c>
      <c r="L428" s="146">
        <f>CNI!P637</f>
        <v>0</v>
      </c>
      <c r="M428" s="146">
        <f>CNI!Q637</f>
        <v>0</v>
      </c>
      <c r="N428" s="146">
        <f>CNI!R637</f>
        <v>0</v>
      </c>
      <c r="O428" s="146">
        <f>CNI!S637</f>
        <v>0</v>
      </c>
      <c r="P428" s="146">
        <f>CNI!T637</f>
        <v>0</v>
      </c>
      <c r="Q428" s="146">
        <f>CNI!U637</f>
        <v>0</v>
      </c>
      <c r="R428" s="146">
        <f>CNI!V637</f>
        <v>0</v>
      </c>
      <c r="S428" s="146">
        <f>CNI!W637</f>
        <v>0</v>
      </c>
      <c r="T428" s="146">
        <f>CNI!X637</f>
        <v>0</v>
      </c>
      <c r="U428" s="146">
        <f>CNI!Y637</f>
        <v>0</v>
      </c>
      <c r="V428" s="146">
        <f>CNI!Z637</f>
        <v>0</v>
      </c>
      <c r="W428" s="146">
        <f>CNI!AA637</f>
        <v>0</v>
      </c>
      <c r="X428" s="146">
        <f>CNI!AB637</f>
        <v>0</v>
      </c>
      <c r="Y428" s="146">
        <f>CNI!AC637</f>
        <v>0</v>
      </c>
      <c r="Z428" s="146">
        <f>CNI!AD637</f>
        <v>0</v>
      </c>
      <c r="AA428" s="146">
        <f>CNI!AE637</f>
        <v>0</v>
      </c>
      <c r="AB428" s="146">
        <f>CNI!AF637</f>
        <v>0</v>
      </c>
      <c r="AC428" s="146">
        <f>CNI!AG637</f>
        <v>0</v>
      </c>
      <c r="AD428" s="146">
        <f>CNI!AH637</f>
        <v>0</v>
      </c>
      <c r="AE428" s="146">
        <f>CNI!AI637</f>
        <v>0</v>
      </c>
      <c r="AF428" s="513">
        <f t="shared" si="48"/>
        <v>0</v>
      </c>
    </row>
    <row r="429" spans="1:32" ht="16.149999999999999" thickBot="1">
      <c r="A429" s="705" t="str">
        <f>CNI!$A$639</f>
        <v>Tuck-Pointing</v>
      </c>
      <c r="B429" s="706"/>
      <c r="C429" s="712">
        <f>CNI!B640</f>
        <v>12</v>
      </c>
      <c r="D429" s="712"/>
      <c r="E429" s="363">
        <f>CNI!B642</f>
        <v>2</v>
      </c>
      <c r="F429" s="533">
        <f>CNI!H647</f>
        <v>0</v>
      </c>
      <c r="G429" s="534">
        <f>CNI!G647</f>
        <v>0</v>
      </c>
      <c r="H429" s="532">
        <f>IF(CNI!O647=0,0,CNI!G647)</f>
        <v>0</v>
      </c>
      <c r="I429" s="536">
        <f>CNI!I647</f>
        <v>0</v>
      </c>
      <c r="J429" s="25">
        <f t="shared" si="46"/>
        <v>0</v>
      </c>
      <c r="K429" s="320">
        <f t="shared" si="47"/>
        <v>0</v>
      </c>
      <c r="L429" s="146">
        <f>CNI!P647</f>
        <v>0</v>
      </c>
      <c r="M429" s="146">
        <f>CNI!Q647</f>
        <v>0</v>
      </c>
      <c r="N429" s="146">
        <f>CNI!R647</f>
        <v>0</v>
      </c>
      <c r="O429" s="146">
        <f>CNI!S647</f>
        <v>0</v>
      </c>
      <c r="P429" s="146">
        <f>CNI!T647</f>
        <v>0</v>
      </c>
      <c r="Q429" s="146">
        <f>CNI!U647</f>
        <v>0</v>
      </c>
      <c r="R429" s="146">
        <f>CNI!V647</f>
        <v>0</v>
      </c>
      <c r="S429" s="146">
        <f>CNI!W647</f>
        <v>0</v>
      </c>
      <c r="T429" s="146">
        <f>CNI!X647</f>
        <v>0</v>
      </c>
      <c r="U429" s="146">
        <f>CNI!Y647</f>
        <v>0</v>
      </c>
      <c r="V429" s="146">
        <f>CNI!Z647</f>
        <v>0</v>
      </c>
      <c r="W429" s="146">
        <f>CNI!AA647</f>
        <v>0</v>
      </c>
      <c r="X429" s="146">
        <f>CNI!AB647</f>
        <v>0</v>
      </c>
      <c r="Y429" s="146">
        <f>CNI!AC647</f>
        <v>0</v>
      </c>
      <c r="Z429" s="146">
        <f>CNI!AD647</f>
        <v>0</v>
      </c>
      <c r="AA429" s="146">
        <f>CNI!AE647</f>
        <v>0</v>
      </c>
      <c r="AB429" s="146">
        <f>CNI!AF647</f>
        <v>0</v>
      </c>
      <c r="AC429" s="146">
        <f>CNI!AG647</f>
        <v>0</v>
      </c>
      <c r="AD429" s="146">
        <f>CNI!AH647</f>
        <v>0</v>
      </c>
      <c r="AE429" s="146">
        <f>CNI!AI647</f>
        <v>0</v>
      </c>
      <c r="AF429" s="513">
        <f t="shared" si="48"/>
        <v>0</v>
      </c>
    </row>
    <row r="430" spans="1:32" ht="16.149999999999999" thickBot="1">
      <c r="A430" s="705" t="str">
        <f>CNI!$A$649</f>
        <v>Exterior Paint &amp; Caulking</v>
      </c>
      <c r="B430" s="706"/>
      <c r="C430" s="712">
        <f>CNI!B650</f>
        <v>13</v>
      </c>
      <c r="D430" s="712"/>
      <c r="E430" s="363">
        <f>CNI!B652</f>
        <v>3</v>
      </c>
      <c r="F430" s="533" t="str">
        <f>CNI!H657</f>
        <v>LUMP SUM</v>
      </c>
      <c r="G430" s="534">
        <f>CNI!G657</f>
        <v>1</v>
      </c>
      <c r="H430" s="532">
        <f>IF(CNI!O657=0,0,CNI!G657)</f>
        <v>0</v>
      </c>
      <c r="I430" s="536">
        <f>CNI!I657</f>
        <v>35000</v>
      </c>
      <c r="J430" s="25">
        <f t="shared" si="46"/>
        <v>0</v>
      </c>
      <c r="K430" s="320">
        <f t="shared" si="47"/>
        <v>70000</v>
      </c>
      <c r="L430" s="146">
        <f>CNI!P657</f>
        <v>0</v>
      </c>
      <c r="M430" s="146">
        <f>CNI!Q657</f>
        <v>0</v>
      </c>
      <c r="N430" s="146">
        <f>CNI!R657</f>
        <v>35000</v>
      </c>
      <c r="O430" s="146">
        <f>CNI!S657</f>
        <v>0</v>
      </c>
      <c r="P430" s="146">
        <f>CNI!T657</f>
        <v>0</v>
      </c>
      <c r="Q430" s="146">
        <f>CNI!U657</f>
        <v>0</v>
      </c>
      <c r="R430" s="146">
        <f>CNI!V657</f>
        <v>0</v>
      </c>
      <c r="S430" s="146">
        <f>CNI!W657</f>
        <v>0</v>
      </c>
      <c r="T430" s="146">
        <f>CNI!X657</f>
        <v>0</v>
      </c>
      <c r="U430" s="146">
        <f>CNI!Y657</f>
        <v>0</v>
      </c>
      <c r="V430" s="146">
        <f>CNI!Z657</f>
        <v>0</v>
      </c>
      <c r="W430" s="146">
        <f>CNI!AA657</f>
        <v>0</v>
      </c>
      <c r="X430" s="146">
        <f>CNI!AB657</f>
        <v>0</v>
      </c>
      <c r="Y430" s="146">
        <f>CNI!AC657</f>
        <v>0</v>
      </c>
      <c r="Z430" s="146">
        <f>CNI!AD657</f>
        <v>0</v>
      </c>
      <c r="AA430" s="146">
        <f>CNI!AE657</f>
        <v>35000</v>
      </c>
      <c r="AB430" s="146">
        <f>CNI!AF657</f>
        <v>0</v>
      </c>
      <c r="AC430" s="146">
        <f>CNI!AG657</f>
        <v>0</v>
      </c>
      <c r="AD430" s="146">
        <f>CNI!AH657</f>
        <v>0</v>
      </c>
      <c r="AE430" s="146">
        <f>CNI!AI657</f>
        <v>0</v>
      </c>
      <c r="AF430" s="513">
        <f t="shared" si="48"/>
        <v>0</v>
      </c>
    </row>
    <row r="431" spans="1:32" ht="16.149999999999999" thickBot="1">
      <c r="A431" s="705" t="str">
        <f>CNI!$A$659</f>
        <v>Soffits</v>
      </c>
      <c r="B431" s="706"/>
      <c r="C431" s="712">
        <f>CNI!B660</f>
        <v>14</v>
      </c>
      <c r="D431" s="712"/>
      <c r="E431" s="363">
        <f>CNI!B662</f>
        <v>4</v>
      </c>
      <c r="F431" s="533" t="str">
        <f>CNI!H667</f>
        <v>LUMP SUM</v>
      </c>
      <c r="G431" s="534">
        <f>CNI!G667</f>
        <v>1</v>
      </c>
      <c r="H431" s="532">
        <f>IF(CNI!O667=0,0,CNI!G667)</f>
        <v>0</v>
      </c>
      <c r="I431" s="536">
        <f>CNI!I667</f>
        <v>1570</v>
      </c>
      <c r="J431" s="25">
        <f t="shared" si="46"/>
        <v>0</v>
      </c>
      <c r="K431" s="320">
        <f t="shared" si="47"/>
        <v>3140</v>
      </c>
      <c r="L431" s="146">
        <f>CNI!P667</f>
        <v>0</v>
      </c>
      <c r="M431" s="146">
        <f>CNI!Q667</f>
        <v>0</v>
      </c>
      <c r="N431" s="146">
        <f>CNI!R667</f>
        <v>0</v>
      </c>
      <c r="O431" s="146">
        <f>CNI!S667</f>
        <v>1570</v>
      </c>
      <c r="P431" s="146">
        <f>CNI!T667</f>
        <v>0</v>
      </c>
      <c r="Q431" s="146">
        <f>CNI!U667</f>
        <v>0</v>
      </c>
      <c r="R431" s="146">
        <f>CNI!V667</f>
        <v>0</v>
      </c>
      <c r="S431" s="146">
        <f>CNI!W667</f>
        <v>0</v>
      </c>
      <c r="T431" s="146">
        <f>CNI!X667</f>
        <v>0</v>
      </c>
      <c r="U431" s="146">
        <f>CNI!Y667</f>
        <v>0</v>
      </c>
      <c r="V431" s="146">
        <f>CNI!Z667</f>
        <v>0</v>
      </c>
      <c r="W431" s="146">
        <f>CNI!AA667</f>
        <v>0</v>
      </c>
      <c r="X431" s="146">
        <f>CNI!AB667</f>
        <v>0</v>
      </c>
      <c r="Y431" s="146">
        <f>CNI!AC667</f>
        <v>0</v>
      </c>
      <c r="Z431" s="146">
        <f>CNI!AD667</f>
        <v>0</v>
      </c>
      <c r="AA431" s="146">
        <f>CNI!AE667</f>
        <v>0</v>
      </c>
      <c r="AB431" s="146">
        <f>CNI!AF667</f>
        <v>0</v>
      </c>
      <c r="AC431" s="146">
        <f>CNI!AG667</f>
        <v>1570</v>
      </c>
      <c r="AD431" s="146">
        <f>CNI!AH667</f>
        <v>0</v>
      </c>
      <c r="AE431" s="146">
        <f>CNI!AI667</f>
        <v>0</v>
      </c>
      <c r="AF431" s="513">
        <f t="shared" si="48"/>
        <v>0</v>
      </c>
    </row>
    <row r="432" spans="1:32" ht="16.149999999999999" thickBot="1">
      <c r="A432" s="705" t="str">
        <f>CNI!$A$669</f>
        <v>Siding</v>
      </c>
      <c r="B432" s="706"/>
      <c r="C432" s="712">
        <f>CNI!B670</f>
        <v>15</v>
      </c>
      <c r="D432" s="712"/>
      <c r="E432" s="363">
        <f>CNI!B672</f>
        <v>5</v>
      </c>
      <c r="F432" s="533" t="str">
        <f>CNI!H677</f>
        <v>LUMP SUM</v>
      </c>
      <c r="G432" s="534">
        <f>CNI!G677</f>
        <v>1</v>
      </c>
      <c r="H432" s="532">
        <f>IF(CNI!O677=0,0,CNI!G677)</f>
        <v>0</v>
      </c>
      <c r="I432" s="536">
        <f>CNI!I677</f>
        <v>3800</v>
      </c>
      <c r="J432" s="25">
        <f t="shared" si="46"/>
        <v>0</v>
      </c>
      <c r="K432" s="320">
        <f t="shared" si="47"/>
        <v>7600</v>
      </c>
      <c r="L432" s="146">
        <f>CNI!P677</f>
        <v>0</v>
      </c>
      <c r="M432" s="146">
        <f>CNI!Q677</f>
        <v>0</v>
      </c>
      <c r="N432" s="146">
        <f>CNI!R677</f>
        <v>0</v>
      </c>
      <c r="O432" s="146">
        <f>CNI!S677</f>
        <v>0</v>
      </c>
      <c r="P432" s="146">
        <f>CNI!T677</f>
        <v>3800</v>
      </c>
      <c r="Q432" s="146">
        <f>CNI!U677</f>
        <v>0</v>
      </c>
      <c r="R432" s="146">
        <f>CNI!V677</f>
        <v>0</v>
      </c>
      <c r="S432" s="146">
        <f>CNI!W677</f>
        <v>0</v>
      </c>
      <c r="T432" s="146">
        <f>CNI!X677</f>
        <v>0</v>
      </c>
      <c r="U432" s="146">
        <f>CNI!Y677</f>
        <v>0</v>
      </c>
      <c r="V432" s="146">
        <f>CNI!Z677</f>
        <v>0</v>
      </c>
      <c r="W432" s="146">
        <f>CNI!AA677</f>
        <v>0</v>
      </c>
      <c r="X432" s="146">
        <f>CNI!AB677</f>
        <v>0</v>
      </c>
      <c r="Y432" s="146">
        <f>CNI!AC677</f>
        <v>0</v>
      </c>
      <c r="Z432" s="146">
        <f>CNI!AD677</f>
        <v>0</v>
      </c>
      <c r="AA432" s="146">
        <f>CNI!AE677</f>
        <v>0</v>
      </c>
      <c r="AB432" s="146">
        <f>CNI!AF677</f>
        <v>0</v>
      </c>
      <c r="AC432" s="146">
        <f>CNI!AG677</f>
        <v>0</v>
      </c>
      <c r="AD432" s="146">
        <f>CNI!AH677</f>
        <v>0</v>
      </c>
      <c r="AE432" s="146">
        <f>CNI!AI677</f>
        <v>3800</v>
      </c>
      <c r="AF432" s="513">
        <f t="shared" si="48"/>
        <v>0</v>
      </c>
    </row>
    <row r="433" spans="1:32" ht="16.149999999999999" thickBot="1">
      <c r="A433" s="705" t="str">
        <f>CNI!$A$679</f>
        <v>Exterior Stairwells/Fire Escapes</v>
      </c>
      <c r="B433" s="706"/>
      <c r="C433" s="712">
        <f>CNI!B680</f>
        <v>16</v>
      </c>
      <c r="D433" s="712"/>
      <c r="E433" s="363">
        <f>CNI!B682</f>
        <v>6</v>
      </c>
      <c r="F433" s="533">
        <f>CNI!H687</f>
        <v>0</v>
      </c>
      <c r="G433" s="534">
        <f>CNI!G687</f>
        <v>0</v>
      </c>
      <c r="H433" s="532">
        <f>IF(CNI!O687=0,0,CNI!G687)</f>
        <v>0</v>
      </c>
      <c r="I433" s="536">
        <f>CNI!I687</f>
        <v>0</v>
      </c>
      <c r="J433" s="25">
        <f t="shared" si="46"/>
        <v>0</v>
      </c>
      <c r="K433" s="320">
        <f t="shared" si="47"/>
        <v>0</v>
      </c>
      <c r="L433" s="146">
        <f>CNI!P687</f>
        <v>0</v>
      </c>
      <c r="M433" s="146">
        <f>CNI!Q687</f>
        <v>0</v>
      </c>
      <c r="N433" s="146">
        <f>CNI!R687</f>
        <v>0</v>
      </c>
      <c r="O433" s="146">
        <f>CNI!S687</f>
        <v>0</v>
      </c>
      <c r="P433" s="146">
        <f>CNI!T687</f>
        <v>0</v>
      </c>
      <c r="Q433" s="146">
        <f>CNI!U687</f>
        <v>0</v>
      </c>
      <c r="R433" s="146">
        <f>CNI!V687</f>
        <v>0</v>
      </c>
      <c r="S433" s="146">
        <f>CNI!W687</f>
        <v>0</v>
      </c>
      <c r="T433" s="146">
        <f>CNI!X687</f>
        <v>0</v>
      </c>
      <c r="U433" s="146">
        <f>CNI!Y687</f>
        <v>0</v>
      </c>
      <c r="V433" s="146">
        <f>CNI!Z687</f>
        <v>0</v>
      </c>
      <c r="W433" s="146">
        <f>CNI!AA687</f>
        <v>0</v>
      </c>
      <c r="X433" s="146">
        <f>CNI!AB687</f>
        <v>0</v>
      </c>
      <c r="Y433" s="146">
        <f>CNI!AC687</f>
        <v>0</v>
      </c>
      <c r="Z433" s="146">
        <f>CNI!AD687</f>
        <v>0</v>
      </c>
      <c r="AA433" s="146">
        <f>CNI!AE687</f>
        <v>0</v>
      </c>
      <c r="AB433" s="146">
        <f>CNI!AF687</f>
        <v>0</v>
      </c>
      <c r="AC433" s="146">
        <f>CNI!AG687</f>
        <v>0</v>
      </c>
      <c r="AD433" s="146">
        <f>CNI!AH687</f>
        <v>0</v>
      </c>
      <c r="AE433" s="146">
        <f>CNI!AI687</f>
        <v>0</v>
      </c>
      <c r="AF433" s="513">
        <f t="shared" si="48"/>
        <v>0</v>
      </c>
    </row>
    <row r="434" spans="1:32" ht="16.149999999999999" thickBot="1">
      <c r="A434" s="705" t="str">
        <f>CNI!$A$689</f>
        <v>Landings &amp; Railings</v>
      </c>
      <c r="B434" s="706"/>
      <c r="C434" s="712">
        <f>CNI!B690</f>
        <v>17</v>
      </c>
      <c r="D434" s="712"/>
      <c r="E434" s="363">
        <f>CNI!B692</f>
        <v>7</v>
      </c>
      <c r="F434" s="533">
        <f>CNI!H697</f>
        <v>0</v>
      </c>
      <c r="G434" s="534">
        <f>CNI!G697</f>
        <v>0</v>
      </c>
      <c r="H434" s="532">
        <f>IF(CNI!O697=0,0,CNI!G697)</f>
        <v>0</v>
      </c>
      <c r="I434" s="536">
        <f>CNI!I697</f>
        <v>0</v>
      </c>
      <c r="J434" s="25">
        <f t="shared" si="46"/>
        <v>0</v>
      </c>
      <c r="K434" s="320">
        <f t="shared" si="47"/>
        <v>0</v>
      </c>
      <c r="L434" s="146">
        <f>CNI!P697</f>
        <v>0</v>
      </c>
      <c r="M434" s="146">
        <f>CNI!Q697</f>
        <v>0</v>
      </c>
      <c r="N434" s="146">
        <f>CNI!R697</f>
        <v>0</v>
      </c>
      <c r="O434" s="146">
        <f>CNI!S697</f>
        <v>0</v>
      </c>
      <c r="P434" s="146">
        <f>CNI!T697</f>
        <v>0</v>
      </c>
      <c r="Q434" s="146">
        <f>CNI!U697</f>
        <v>0</v>
      </c>
      <c r="R434" s="146">
        <f>CNI!V697</f>
        <v>0</v>
      </c>
      <c r="S434" s="146">
        <f>CNI!W697</f>
        <v>0</v>
      </c>
      <c r="T434" s="146">
        <f>CNI!X697</f>
        <v>0</v>
      </c>
      <c r="U434" s="146">
        <f>CNI!Y697</f>
        <v>0</v>
      </c>
      <c r="V434" s="146">
        <f>CNI!Z697</f>
        <v>0</v>
      </c>
      <c r="W434" s="146">
        <f>CNI!AA697</f>
        <v>0</v>
      </c>
      <c r="X434" s="146">
        <f>CNI!AB697</f>
        <v>0</v>
      </c>
      <c r="Y434" s="146">
        <f>CNI!AC697</f>
        <v>0</v>
      </c>
      <c r="Z434" s="146">
        <f>CNI!AD697</f>
        <v>0</v>
      </c>
      <c r="AA434" s="146">
        <f>CNI!AE697</f>
        <v>0</v>
      </c>
      <c r="AB434" s="146">
        <f>CNI!AF697</f>
        <v>0</v>
      </c>
      <c r="AC434" s="146">
        <f>CNI!AG697</f>
        <v>0</v>
      </c>
      <c r="AD434" s="146">
        <f>CNI!AH697</f>
        <v>0</v>
      </c>
      <c r="AE434" s="146">
        <f>CNI!AI697</f>
        <v>0</v>
      </c>
      <c r="AF434" s="513">
        <f t="shared" si="48"/>
        <v>0</v>
      </c>
    </row>
    <row r="435" spans="1:32" ht="16.149999999999999" thickBot="1">
      <c r="A435" s="705" t="str">
        <f>CNI!$A$699</f>
        <v>Balconies &amp; Railings</v>
      </c>
      <c r="B435" s="706"/>
      <c r="C435" s="712">
        <f>CNI!B700</f>
        <v>18</v>
      </c>
      <c r="D435" s="712"/>
      <c r="E435" s="363">
        <f>CNI!B702</f>
        <v>8</v>
      </c>
      <c r="F435" s="533">
        <f>CNI!H707</f>
        <v>0</v>
      </c>
      <c r="G435" s="534">
        <f>CNI!G707</f>
        <v>0</v>
      </c>
      <c r="H435" s="532">
        <f>IF(CNI!O707=0,0,CNI!G707)</f>
        <v>0</v>
      </c>
      <c r="I435" s="536">
        <f>CNI!I707</f>
        <v>0</v>
      </c>
      <c r="J435" s="25">
        <f t="shared" si="46"/>
        <v>0</v>
      </c>
      <c r="K435" s="320">
        <f t="shared" si="47"/>
        <v>0</v>
      </c>
      <c r="L435" s="146">
        <f>CNI!P707</f>
        <v>0</v>
      </c>
      <c r="M435" s="146">
        <f>CNI!Q707</f>
        <v>0</v>
      </c>
      <c r="N435" s="146">
        <f>CNI!R707</f>
        <v>0</v>
      </c>
      <c r="O435" s="146">
        <f>CNI!S707</f>
        <v>0</v>
      </c>
      <c r="P435" s="146">
        <f>CNI!T707</f>
        <v>0</v>
      </c>
      <c r="Q435" s="146">
        <f>CNI!U707</f>
        <v>0</v>
      </c>
      <c r="R435" s="146">
        <f>CNI!V707</f>
        <v>0</v>
      </c>
      <c r="S435" s="146">
        <f>CNI!W707</f>
        <v>0</v>
      </c>
      <c r="T435" s="146">
        <f>CNI!X707</f>
        <v>0</v>
      </c>
      <c r="U435" s="146">
        <f>CNI!Y707</f>
        <v>0</v>
      </c>
      <c r="V435" s="146">
        <f>CNI!Z707</f>
        <v>0</v>
      </c>
      <c r="W435" s="146">
        <f>CNI!AA707</f>
        <v>0</v>
      </c>
      <c r="X435" s="146">
        <f>CNI!AB707</f>
        <v>0</v>
      </c>
      <c r="Y435" s="146">
        <f>CNI!AC707</f>
        <v>0</v>
      </c>
      <c r="Z435" s="146">
        <f>CNI!AD707</f>
        <v>0</v>
      </c>
      <c r="AA435" s="146">
        <f>CNI!AE707</f>
        <v>0</v>
      </c>
      <c r="AB435" s="146">
        <f>CNI!AF707</f>
        <v>0</v>
      </c>
      <c r="AC435" s="146">
        <f>CNI!AG707</f>
        <v>0</v>
      </c>
      <c r="AD435" s="146">
        <f>CNI!AH707</f>
        <v>0</v>
      </c>
      <c r="AE435" s="146">
        <f>CNI!AI707</f>
        <v>0</v>
      </c>
      <c r="AF435" s="513">
        <f t="shared" si="48"/>
        <v>0</v>
      </c>
    </row>
    <row r="436" spans="1:32" ht="16.149999999999999" thickBot="1">
      <c r="A436" s="705" t="str">
        <f>CNI!$A$709</f>
        <v>Mail Facilities</v>
      </c>
      <c r="B436" s="706"/>
      <c r="C436" s="712">
        <f>CNI!B710</f>
        <v>19</v>
      </c>
      <c r="D436" s="712"/>
      <c r="E436" s="363">
        <f>CNI!B712</f>
        <v>9</v>
      </c>
      <c r="F436" s="533">
        <f>CNI!H717</f>
        <v>0</v>
      </c>
      <c r="G436" s="534">
        <f>CNI!G717</f>
        <v>0</v>
      </c>
      <c r="H436" s="532">
        <f>IF(CNI!O717=0,0,CNI!G717)</f>
        <v>0</v>
      </c>
      <c r="I436" s="536">
        <f>CNI!I717</f>
        <v>0</v>
      </c>
      <c r="J436" s="25">
        <f t="shared" si="46"/>
        <v>0</v>
      </c>
      <c r="K436" s="320">
        <f t="shared" si="47"/>
        <v>0</v>
      </c>
      <c r="L436" s="146">
        <f>CNI!P717</f>
        <v>0</v>
      </c>
      <c r="M436" s="146">
        <f>CNI!Q717</f>
        <v>0</v>
      </c>
      <c r="N436" s="146">
        <f>CNI!R717</f>
        <v>0</v>
      </c>
      <c r="O436" s="146">
        <f>CNI!S717</f>
        <v>0</v>
      </c>
      <c r="P436" s="146">
        <f>CNI!T717</f>
        <v>0</v>
      </c>
      <c r="Q436" s="146">
        <f>CNI!U717</f>
        <v>0</v>
      </c>
      <c r="R436" s="146">
        <f>CNI!V717</f>
        <v>0</v>
      </c>
      <c r="S436" s="146">
        <f>CNI!W717</f>
        <v>0</v>
      </c>
      <c r="T436" s="146">
        <f>CNI!X717</f>
        <v>0</v>
      </c>
      <c r="U436" s="146">
        <f>CNI!Y717</f>
        <v>0</v>
      </c>
      <c r="V436" s="146">
        <f>CNI!Z717</f>
        <v>0</v>
      </c>
      <c r="W436" s="146">
        <f>CNI!AA717</f>
        <v>0</v>
      </c>
      <c r="X436" s="146">
        <f>CNI!AB717</f>
        <v>0</v>
      </c>
      <c r="Y436" s="146">
        <f>CNI!AC717</f>
        <v>0</v>
      </c>
      <c r="Z436" s="146">
        <f>CNI!AD717</f>
        <v>0</v>
      </c>
      <c r="AA436" s="146">
        <f>CNI!AE717</f>
        <v>0</v>
      </c>
      <c r="AB436" s="146">
        <f>CNI!AF717</f>
        <v>0</v>
      </c>
      <c r="AC436" s="146">
        <f>CNI!AG717</f>
        <v>0</v>
      </c>
      <c r="AD436" s="146">
        <f>CNI!AH717</f>
        <v>0</v>
      </c>
      <c r="AE436" s="146">
        <f>CNI!AI717</f>
        <v>0</v>
      </c>
      <c r="AF436" s="513">
        <f t="shared" si="48"/>
        <v>0</v>
      </c>
    </row>
    <row r="437" spans="1:32" ht="16.149999999999999" thickBot="1">
      <c r="A437" s="705" t="str">
        <f>CNI!$A$719</f>
        <v>Exterior Doors</v>
      </c>
      <c r="B437" s="706"/>
      <c r="C437" s="712">
        <f>CNI!B720</f>
        <v>15</v>
      </c>
      <c r="D437" s="712"/>
      <c r="E437" s="363">
        <f>CNI!B726</f>
        <v>0</v>
      </c>
      <c r="F437" s="533" t="str">
        <f>CNI!H733</f>
        <v>LUMP SUM</v>
      </c>
      <c r="G437" s="534">
        <f>CNI!G733</f>
        <v>3</v>
      </c>
      <c r="H437" s="532">
        <f>IF(CNI!O733=0,0,CNI!G733)</f>
        <v>3</v>
      </c>
      <c r="I437" s="536">
        <f>CNI!I733</f>
        <v>3500</v>
      </c>
      <c r="J437" s="25">
        <f t="shared" si="46"/>
        <v>10500</v>
      </c>
      <c r="K437" s="320">
        <f t="shared" si="47"/>
        <v>10500</v>
      </c>
      <c r="L437" s="146">
        <f>CNI!P733</f>
        <v>0</v>
      </c>
      <c r="M437" s="146">
        <f>CNI!Q733</f>
        <v>0</v>
      </c>
      <c r="N437" s="146">
        <f>CNI!R733</f>
        <v>0</v>
      </c>
      <c r="O437" s="146">
        <f>CNI!S733</f>
        <v>0</v>
      </c>
      <c r="P437" s="146">
        <f>CNI!T733</f>
        <v>0</v>
      </c>
      <c r="Q437" s="146">
        <f>CNI!U733</f>
        <v>0</v>
      </c>
      <c r="R437" s="146">
        <f>CNI!V733</f>
        <v>0</v>
      </c>
      <c r="S437" s="146">
        <f>CNI!W733</f>
        <v>0</v>
      </c>
      <c r="T437" s="146">
        <f>CNI!X733</f>
        <v>0</v>
      </c>
      <c r="U437" s="146">
        <f>CNI!Y733</f>
        <v>0</v>
      </c>
      <c r="V437" s="146">
        <f>CNI!Z733</f>
        <v>0</v>
      </c>
      <c r="W437" s="146">
        <f>CNI!AA733</f>
        <v>0</v>
      </c>
      <c r="X437" s="146">
        <f>CNI!AB733</f>
        <v>0</v>
      </c>
      <c r="Y437" s="146">
        <f>CNI!AC733</f>
        <v>0</v>
      </c>
      <c r="Z437" s="146">
        <f>CNI!AD733</f>
        <v>10500</v>
      </c>
      <c r="AA437" s="146">
        <f>CNI!AE733</f>
        <v>0</v>
      </c>
      <c r="AB437" s="146">
        <f>CNI!AF733</f>
        <v>0</v>
      </c>
      <c r="AC437" s="146">
        <f>CNI!AG733</f>
        <v>0</v>
      </c>
      <c r="AD437" s="146">
        <f>CNI!AH733</f>
        <v>0</v>
      </c>
      <c r="AE437" s="146">
        <f>CNI!AI733</f>
        <v>0</v>
      </c>
      <c r="AF437" s="513">
        <f t="shared" si="48"/>
        <v>0</v>
      </c>
    </row>
    <row r="438" spans="1:32" ht="16.149999999999999" thickBot="1">
      <c r="A438" s="705" t="str">
        <f>CNI!$A$735</f>
        <v>Exterior Door Frames</v>
      </c>
      <c r="B438" s="706"/>
      <c r="C438" s="712">
        <f>CNI!B736</f>
        <v>9</v>
      </c>
      <c r="D438" s="712"/>
      <c r="E438" s="363">
        <f>CNI!B738</f>
        <v>0</v>
      </c>
      <c r="F438" s="533" t="str">
        <f>CNI!H743</f>
        <v>LUMP SUM</v>
      </c>
      <c r="G438" s="534">
        <f>CNI!G743</f>
        <v>1</v>
      </c>
      <c r="H438" s="532">
        <f>IF(CNI!O743=0,0,CNI!G743)</f>
        <v>1</v>
      </c>
      <c r="I438" s="536">
        <f>CNI!I743</f>
        <v>1765</v>
      </c>
      <c r="J438" s="25">
        <f t="shared" si="46"/>
        <v>1800</v>
      </c>
      <c r="K438" s="320">
        <f t="shared" si="47"/>
        <v>3530</v>
      </c>
      <c r="L438" s="146">
        <f>CNI!P743</f>
        <v>0</v>
      </c>
      <c r="M438" s="146">
        <f>CNI!Q743</f>
        <v>0</v>
      </c>
      <c r="N438" s="146">
        <f>CNI!R743</f>
        <v>0</v>
      </c>
      <c r="O438" s="146">
        <f>CNI!S743</f>
        <v>0</v>
      </c>
      <c r="P438" s="146">
        <f>CNI!T743</f>
        <v>0</v>
      </c>
      <c r="Q438" s="146">
        <f>CNI!U743</f>
        <v>0</v>
      </c>
      <c r="R438" s="146">
        <f>CNI!V743</f>
        <v>0</v>
      </c>
      <c r="S438" s="146">
        <f>CNI!W743</f>
        <v>0</v>
      </c>
      <c r="T438" s="146">
        <f>CNI!X743</f>
        <v>1765</v>
      </c>
      <c r="U438" s="146">
        <f>CNI!Y743</f>
        <v>0</v>
      </c>
      <c r="V438" s="146">
        <f>CNI!Z743</f>
        <v>0</v>
      </c>
      <c r="W438" s="146">
        <f>CNI!AA743</f>
        <v>0</v>
      </c>
      <c r="X438" s="146">
        <f>CNI!AB743</f>
        <v>0</v>
      </c>
      <c r="Y438" s="146">
        <f>CNI!AC743</f>
        <v>0</v>
      </c>
      <c r="Z438" s="146">
        <f>CNI!AD743</f>
        <v>0</v>
      </c>
      <c r="AA438" s="146">
        <f>CNI!AE743</f>
        <v>0</v>
      </c>
      <c r="AB438" s="146">
        <f>CNI!AF743</f>
        <v>0</v>
      </c>
      <c r="AC438" s="146">
        <f>CNI!AG743</f>
        <v>1765</v>
      </c>
      <c r="AD438" s="146">
        <f>CNI!AH743</f>
        <v>0</v>
      </c>
      <c r="AE438" s="146">
        <f>CNI!AI743</f>
        <v>0</v>
      </c>
      <c r="AF438" s="513">
        <f t="shared" si="48"/>
        <v>0</v>
      </c>
    </row>
    <row r="439" spans="1:32" ht="16.149999999999999" thickBot="1">
      <c r="A439" s="705" t="str">
        <f>CNI!$A$745</f>
        <v>Patio Doors</v>
      </c>
      <c r="B439" s="706"/>
      <c r="C439" s="712">
        <f>CNI!B746</f>
        <v>10</v>
      </c>
      <c r="D439" s="712"/>
      <c r="E439" s="363">
        <f>CNI!B748</f>
        <v>1</v>
      </c>
      <c r="F439" s="533" t="str">
        <f>CNI!H753</f>
        <v>LUMP SUM</v>
      </c>
      <c r="G439" s="534">
        <f>CNI!G753</f>
        <v>1</v>
      </c>
      <c r="H439" s="532">
        <f>IF(CNI!O753=0,0,CNI!G753)</f>
        <v>0</v>
      </c>
      <c r="I439" s="536">
        <f>CNI!I753</f>
        <v>4670</v>
      </c>
      <c r="J439" s="25">
        <f t="shared" si="46"/>
        <v>0</v>
      </c>
      <c r="K439" s="320">
        <f t="shared" si="47"/>
        <v>9340</v>
      </c>
      <c r="L439" s="146">
        <f>CNI!P753</f>
        <v>4670</v>
      </c>
      <c r="M439" s="146">
        <f>CNI!Q753</f>
        <v>0</v>
      </c>
      <c r="N439" s="146">
        <f>CNI!R753</f>
        <v>0</v>
      </c>
      <c r="O439" s="146">
        <f>CNI!S753</f>
        <v>0</v>
      </c>
      <c r="P439" s="146">
        <f>CNI!T753</f>
        <v>0</v>
      </c>
      <c r="Q439" s="146">
        <f>CNI!U753</f>
        <v>0</v>
      </c>
      <c r="R439" s="146">
        <f>CNI!V753</f>
        <v>0</v>
      </c>
      <c r="S439" s="146">
        <f>CNI!W753</f>
        <v>0</v>
      </c>
      <c r="T439" s="146">
        <f>CNI!X753</f>
        <v>0</v>
      </c>
      <c r="U439" s="146">
        <f>CNI!Y753</f>
        <v>0</v>
      </c>
      <c r="V439" s="146">
        <f>CNI!Z753</f>
        <v>4670</v>
      </c>
      <c r="W439" s="146">
        <f>CNI!AA753</f>
        <v>0</v>
      </c>
      <c r="X439" s="146">
        <f>CNI!AB753</f>
        <v>0</v>
      </c>
      <c r="Y439" s="146">
        <f>CNI!AC753</f>
        <v>0</v>
      </c>
      <c r="Z439" s="146">
        <f>CNI!AD753</f>
        <v>0</v>
      </c>
      <c r="AA439" s="146">
        <f>CNI!AE753</f>
        <v>0</v>
      </c>
      <c r="AB439" s="146">
        <f>CNI!AF753</f>
        <v>0</v>
      </c>
      <c r="AC439" s="146">
        <f>CNI!AG753</f>
        <v>0</v>
      </c>
      <c r="AD439" s="146">
        <f>CNI!AH753</f>
        <v>0</v>
      </c>
      <c r="AE439" s="146">
        <f>CNI!AI753</f>
        <v>0</v>
      </c>
      <c r="AF439" s="513">
        <f t="shared" si="48"/>
        <v>0</v>
      </c>
    </row>
    <row r="440" spans="1:32" ht="16.149999999999999" thickBot="1">
      <c r="A440" s="705" t="str">
        <f>CNI!$A$755</f>
        <v>Windows</v>
      </c>
      <c r="B440" s="706"/>
      <c r="C440" s="712">
        <f>CNI!B756</f>
        <v>15</v>
      </c>
      <c r="D440" s="712"/>
      <c r="E440" s="363">
        <f>CNI!B762</f>
        <v>0</v>
      </c>
      <c r="F440" s="533" t="str">
        <f>CNI!H769</f>
        <v>LUMP SUM</v>
      </c>
      <c r="G440" s="534">
        <f>CNI!G769</f>
        <v>3</v>
      </c>
      <c r="H440" s="532">
        <f>IF(CNI!O769=0,0,CNI!G769)</f>
        <v>3</v>
      </c>
      <c r="I440" s="536">
        <f>CNI!I769</f>
        <v>39700</v>
      </c>
      <c r="J440" s="25">
        <f t="shared" si="46"/>
        <v>119100</v>
      </c>
      <c r="K440" s="320">
        <f t="shared" si="47"/>
        <v>119100</v>
      </c>
      <c r="L440" s="146">
        <f>CNI!P769</f>
        <v>0</v>
      </c>
      <c r="M440" s="146">
        <f>CNI!Q769</f>
        <v>0</v>
      </c>
      <c r="N440" s="146">
        <f>CNI!R769</f>
        <v>0</v>
      </c>
      <c r="O440" s="146">
        <f>CNI!S769</f>
        <v>0</v>
      </c>
      <c r="P440" s="146">
        <f>CNI!T769</f>
        <v>0</v>
      </c>
      <c r="Q440" s="146">
        <f>CNI!U769</f>
        <v>0</v>
      </c>
      <c r="R440" s="146">
        <f>CNI!V769</f>
        <v>0</v>
      </c>
      <c r="S440" s="146">
        <f>CNI!W769</f>
        <v>0</v>
      </c>
      <c r="T440" s="146">
        <f>CNI!X769</f>
        <v>0</v>
      </c>
      <c r="U440" s="146">
        <f>CNI!Y769</f>
        <v>0</v>
      </c>
      <c r="V440" s="146">
        <f>CNI!Z769</f>
        <v>0</v>
      </c>
      <c r="W440" s="146">
        <f>CNI!AA769</f>
        <v>0</v>
      </c>
      <c r="X440" s="146">
        <f>CNI!AB769</f>
        <v>0</v>
      </c>
      <c r="Y440" s="146">
        <f>CNI!AC769</f>
        <v>0</v>
      </c>
      <c r="Z440" s="146">
        <f>CNI!AD769</f>
        <v>119100</v>
      </c>
      <c r="AA440" s="146">
        <f>CNI!AE769</f>
        <v>0</v>
      </c>
      <c r="AB440" s="146">
        <f>CNI!AF769</f>
        <v>0</v>
      </c>
      <c r="AC440" s="146">
        <f>CNI!AG769</f>
        <v>0</v>
      </c>
      <c r="AD440" s="146">
        <f>CNI!AH769</f>
        <v>0</v>
      </c>
      <c r="AE440" s="146">
        <f>CNI!AI769</f>
        <v>0</v>
      </c>
      <c r="AF440" s="513">
        <f t="shared" si="48"/>
        <v>0</v>
      </c>
    </row>
    <row r="441" spans="1:32" ht="16.149999999999999" thickBot="1">
      <c r="A441" s="705" t="str">
        <f>CNI!$A$771</f>
        <v>Window Frames</v>
      </c>
      <c r="B441" s="706"/>
      <c r="C441" s="712">
        <f>CNI!B772</f>
        <v>12</v>
      </c>
      <c r="D441" s="712"/>
      <c r="E441" s="363">
        <f>CNI!B774</f>
        <v>3</v>
      </c>
      <c r="F441" s="533" t="str">
        <f>CNI!H779</f>
        <v>LUMP SUM</v>
      </c>
      <c r="G441" s="534">
        <f>CNI!G779</f>
        <v>1</v>
      </c>
      <c r="H441" s="532">
        <f>IF(CNI!O779=0,0,CNI!G779)</f>
        <v>0</v>
      </c>
      <c r="I441" s="536">
        <f>CNI!I779</f>
        <v>16000</v>
      </c>
      <c r="J441" s="25">
        <f t="shared" si="46"/>
        <v>0</v>
      </c>
      <c r="K441" s="320">
        <f t="shared" si="47"/>
        <v>32000</v>
      </c>
      <c r="L441" s="146">
        <f>CNI!P779</f>
        <v>0</v>
      </c>
      <c r="M441" s="146">
        <f>CNI!Q779</f>
        <v>0</v>
      </c>
      <c r="N441" s="146">
        <f>CNI!R779</f>
        <v>16000</v>
      </c>
      <c r="O441" s="146">
        <f>CNI!S779</f>
        <v>0</v>
      </c>
      <c r="P441" s="146">
        <f>CNI!T779</f>
        <v>0</v>
      </c>
      <c r="Q441" s="146">
        <f>CNI!U779</f>
        <v>0</v>
      </c>
      <c r="R441" s="146">
        <f>CNI!V779</f>
        <v>0</v>
      </c>
      <c r="S441" s="146">
        <f>CNI!W779</f>
        <v>0</v>
      </c>
      <c r="T441" s="146">
        <f>CNI!X779</f>
        <v>0</v>
      </c>
      <c r="U441" s="146">
        <f>CNI!Y779</f>
        <v>0</v>
      </c>
      <c r="V441" s="146">
        <f>CNI!Z779</f>
        <v>0</v>
      </c>
      <c r="W441" s="146">
        <f>CNI!AA779</f>
        <v>0</v>
      </c>
      <c r="X441" s="146">
        <f>CNI!AB779</f>
        <v>0</v>
      </c>
      <c r="Y441" s="146">
        <f>CNI!AC779</f>
        <v>0</v>
      </c>
      <c r="Z441" s="146">
        <f>CNI!AD779</f>
        <v>16000</v>
      </c>
      <c r="AA441" s="146">
        <f>CNI!AE779</f>
        <v>0</v>
      </c>
      <c r="AB441" s="146">
        <f>CNI!AF779</f>
        <v>0</v>
      </c>
      <c r="AC441" s="146">
        <f>CNI!AG779</f>
        <v>0</v>
      </c>
      <c r="AD441" s="146">
        <f>CNI!AH779</f>
        <v>0</v>
      </c>
      <c r="AE441" s="146">
        <f>CNI!AI779</f>
        <v>0</v>
      </c>
      <c r="AF441" s="513">
        <f t="shared" si="48"/>
        <v>0</v>
      </c>
    </row>
    <row r="442" spans="1:32" ht="16.149999999999999" thickBot="1">
      <c r="A442" s="705" t="str">
        <f>CNI!$A$781</f>
        <v>Gutters/Downspouts</v>
      </c>
      <c r="B442" s="706"/>
      <c r="C442" s="712">
        <f>CNI!B782</f>
        <v>13</v>
      </c>
      <c r="D442" s="712"/>
      <c r="E442" s="363">
        <f>CNI!B784</f>
        <v>4</v>
      </c>
      <c r="F442" s="533" t="str">
        <f>CNI!H789</f>
        <v>LUMP SUM</v>
      </c>
      <c r="G442" s="534">
        <f>CNI!G789</f>
        <v>1</v>
      </c>
      <c r="H442" s="532">
        <f>IF(CNI!O789=0,0,CNI!G789)</f>
        <v>0</v>
      </c>
      <c r="I442" s="536">
        <f>CNI!I789</f>
        <v>12500</v>
      </c>
      <c r="J442" s="25">
        <f t="shared" si="46"/>
        <v>0</v>
      </c>
      <c r="K442" s="320">
        <f t="shared" si="47"/>
        <v>25000</v>
      </c>
      <c r="L442" s="146">
        <f>CNI!P789</f>
        <v>0</v>
      </c>
      <c r="M442" s="146">
        <f>CNI!Q789</f>
        <v>0</v>
      </c>
      <c r="N442" s="146">
        <f>CNI!R789</f>
        <v>0</v>
      </c>
      <c r="O442" s="146">
        <f>CNI!S789</f>
        <v>12500</v>
      </c>
      <c r="P442" s="146">
        <f>CNI!T789</f>
        <v>0</v>
      </c>
      <c r="Q442" s="146">
        <f>CNI!U789</f>
        <v>0</v>
      </c>
      <c r="R442" s="146">
        <f>CNI!V789</f>
        <v>0</v>
      </c>
      <c r="S442" s="146">
        <f>CNI!W789</f>
        <v>0</v>
      </c>
      <c r="T442" s="146">
        <f>CNI!X789</f>
        <v>0</v>
      </c>
      <c r="U442" s="146">
        <f>CNI!Y789</f>
        <v>0</v>
      </c>
      <c r="V442" s="146">
        <f>CNI!Z789</f>
        <v>0</v>
      </c>
      <c r="W442" s="146">
        <f>CNI!AA789</f>
        <v>0</v>
      </c>
      <c r="X442" s="146">
        <f>CNI!AB789</f>
        <v>0</v>
      </c>
      <c r="Y442" s="146">
        <f>CNI!AC789</f>
        <v>0</v>
      </c>
      <c r="Z442" s="146">
        <f>CNI!AD789</f>
        <v>0</v>
      </c>
      <c r="AA442" s="146">
        <f>CNI!AE789</f>
        <v>0</v>
      </c>
      <c r="AB442" s="146">
        <f>CNI!AF789</f>
        <v>12500</v>
      </c>
      <c r="AC442" s="146">
        <f>CNI!AG789</f>
        <v>0</v>
      </c>
      <c r="AD442" s="146">
        <f>CNI!AH789</f>
        <v>0</v>
      </c>
      <c r="AE442" s="146">
        <f>CNI!AI789</f>
        <v>0</v>
      </c>
      <c r="AF442" s="513">
        <f t="shared" si="48"/>
        <v>0</v>
      </c>
    </row>
    <row r="443" spans="1:32" ht="16.149999999999999" thickBot="1">
      <c r="A443" s="705" t="str">
        <f>CNI!$A$791</f>
        <v>Columns &amp; Porches</v>
      </c>
      <c r="B443" s="706"/>
      <c r="C443" s="712">
        <f>CNI!B792</f>
        <v>14</v>
      </c>
      <c r="D443" s="712"/>
      <c r="E443" s="363">
        <f>CNI!B794</f>
        <v>5</v>
      </c>
      <c r="F443" s="533" t="str">
        <f>CNI!H799</f>
        <v>LUMP SUM</v>
      </c>
      <c r="G443" s="534">
        <f>CNI!G799</f>
        <v>1</v>
      </c>
      <c r="H443" s="532">
        <f>IF(CNI!O799=0,0,CNI!G799)</f>
        <v>0</v>
      </c>
      <c r="I443" s="536">
        <f>CNI!I799</f>
        <v>2800</v>
      </c>
      <c r="J443" s="25">
        <f t="shared" si="46"/>
        <v>0</v>
      </c>
      <c r="K443" s="320">
        <f t="shared" si="47"/>
        <v>5600</v>
      </c>
      <c r="L443" s="146">
        <f>CNI!P799</f>
        <v>0</v>
      </c>
      <c r="M443" s="146">
        <f>CNI!Q799</f>
        <v>0</v>
      </c>
      <c r="N443" s="146">
        <f>CNI!R799</f>
        <v>0</v>
      </c>
      <c r="O443" s="146">
        <f>CNI!S799</f>
        <v>0</v>
      </c>
      <c r="P443" s="146">
        <f>CNI!T799</f>
        <v>2800</v>
      </c>
      <c r="Q443" s="146">
        <f>CNI!U799</f>
        <v>0</v>
      </c>
      <c r="R443" s="146">
        <f>CNI!V799</f>
        <v>0</v>
      </c>
      <c r="S443" s="146">
        <f>CNI!W799</f>
        <v>0</v>
      </c>
      <c r="T443" s="146">
        <f>CNI!X799</f>
        <v>0</v>
      </c>
      <c r="U443" s="146">
        <f>CNI!Y799</f>
        <v>0</v>
      </c>
      <c r="V443" s="146">
        <f>CNI!Z799</f>
        <v>0</v>
      </c>
      <c r="W443" s="146">
        <f>CNI!AA799</f>
        <v>0</v>
      </c>
      <c r="X443" s="146">
        <f>CNI!AB799</f>
        <v>0</v>
      </c>
      <c r="Y443" s="146">
        <f>CNI!AC799</f>
        <v>0</v>
      </c>
      <c r="Z443" s="146">
        <f>CNI!AD799</f>
        <v>0</v>
      </c>
      <c r="AA443" s="146">
        <f>CNI!AE799</f>
        <v>0</v>
      </c>
      <c r="AB443" s="146">
        <f>CNI!AF799</f>
        <v>0</v>
      </c>
      <c r="AC443" s="146">
        <f>CNI!AG799</f>
        <v>0</v>
      </c>
      <c r="AD443" s="146">
        <f>CNI!AH799</f>
        <v>2800</v>
      </c>
      <c r="AE443" s="146">
        <f>CNI!AI799</f>
        <v>0</v>
      </c>
      <c r="AF443" s="513">
        <f t="shared" si="48"/>
        <v>0</v>
      </c>
    </row>
    <row r="444" spans="1:32" ht="16.149999999999999" thickBot="1">
      <c r="A444" s="705" t="str">
        <f>CNI!$A$801</f>
        <v>Decks &amp; Patios</v>
      </c>
      <c r="B444" s="706"/>
      <c r="C444" s="712">
        <f>CNI!B802</f>
        <v>15</v>
      </c>
      <c r="D444" s="712"/>
      <c r="E444" s="363">
        <f>CNI!B804</f>
        <v>6</v>
      </c>
      <c r="F444" s="533" t="str">
        <f>CNI!H809</f>
        <v>LUMP SUM</v>
      </c>
      <c r="G444" s="534">
        <f>CNI!G809</f>
        <v>1</v>
      </c>
      <c r="H444" s="532">
        <f>IF(CNI!O809=0,0,CNI!G809)</f>
        <v>0</v>
      </c>
      <c r="I444" s="536">
        <f>CNI!I809</f>
        <v>1556</v>
      </c>
      <c r="J444" s="25">
        <f t="shared" si="46"/>
        <v>0</v>
      </c>
      <c r="K444" s="320">
        <f t="shared" si="47"/>
        <v>1556</v>
      </c>
      <c r="L444" s="146">
        <f>CNI!P809</f>
        <v>0</v>
      </c>
      <c r="M444" s="146">
        <f>CNI!Q809</f>
        <v>0</v>
      </c>
      <c r="N444" s="146">
        <f>CNI!R809</f>
        <v>0</v>
      </c>
      <c r="O444" s="146">
        <f>CNI!S809</f>
        <v>0</v>
      </c>
      <c r="P444" s="146">
        <f>CNI!T809</f>
        <v>0</v>
      </c>
      <c r="Q444" s="146">
        <f>CNI!U809</f>
        <v>1556</v>
      </c>
      <c r="R444" s="146">
        <f>CNI!V809</f>
        <v>0</v>
      </c>
      <c r="S444" s="146">
        <f>CNI!W809</f>
        <v>0</v>
      </c>
      <c r="T444" s="146">
        <f>CNI!X809</f>
        <v>0</v>
      </c>
      <c r="U444" s="146">
        <f>CNI!Y809</f>
        <v>0</v>
      </c>
      <c r="V444" s="146">
        <f>CNI!Z809</f>
        <v>0</v>
      </c>
      <c r="W444" s="146">
        <f>CNI!AA809</f>
        <v>0</v>
      </c>
      <c r="X444" s="146">
        <f>CNI!AB809</f>
        <v>0</v>
      </c>
      <c r="Y444" s="146">
        <f>CNI!AC809</f>
        <v>0</v>
      </c>
      <c r="Z444" s="146">
        <f>CNI!AD809</f>
        <v>0</v>
      </c>
      <c r="AA444" s="146">
        <f>CNI!AE809</f>
        <v>0</v>
      </c>
      <c r="AB444" s="146">
        <f>CNI!AF809</f>
        <v>0</v>
      </c>
      <c r="AC444" s="146">
        <f>CNI!AG809</f>
        <v>0</v>
      </c>
      <c r="AD444" s="146">
        <f>CNI!AH809</f>
        <v>0</v>
      </c>
      <c r="AE444" s="146">
        <f>CNI!AI809</f>
        <v>0</v>
      </c>
      <c r="AF444" s="513">
        <f t="shared" si="48"/>
        <v>0</v>
      </c>
    </row>
    <row r="445" spans="1:32" ht="16.149999999999999" thickBot="1">
      <c r="A445" s="705" t="str">
        <f>CNI!$A$811</f>
        <v>Patio/Unit Fencing</v>
      </c>
      <c r="B445" s="706"/>
      <c r="C445" s="712">
        <f>CNI!B812</f>
        <v>16</v>
      </c>
      <c r="D445" s="712"/>
      <c r="E445" s="363">
        <f>CNI!B814</f>
        <v>7</v>
      </c>
      <c r="F445" s="533" t="str">
        <f>CNI!H819</f>
        <v>per linear ft.</v>
      </c>
      <c r="G445" s="534">
        <f>CNI!G819</f>
        <v>5000</v>
      </c>
      <c r="H445" s="532">
        <f>IF(CNI!O819=0,0,CNI!G819)</f>
        <v>0</v>
      </c>
      <c r="I445" s="536">
        <f>CNI!I819</f>
        <v>2</v>
      </c>
      <c r="J445" s="25">
        <f t="shared" si="46"/>
        <v>0</v>
      </c>
      <c r="K445" s="320">
        <f t="shared" si="47"/>
        <v>10000</v>
      </c>
      <c r="L445" s="146">
        <f>CNI!P819</f>
        <v>0</v>
      </c>
      <c r="M445" s="146">
        <f>CNI!Q819</f>
        <v>0</v>
      </c>
      <c r="N445" s="146">
        <f>CNI!R819</f>
        <v>0</v>
      </c>
      <c r="O445" s="146">
        <f>CNI!S819</f>
        <v>0</v>
      </c>
      <c r="P445" s="146">
        <f>CNI!T819</f>
        <v>0</v>
      </c>
      <c r="Q445" s="146">
        <f>CNI!U819</f>
        <v>0</v>
      </c>
      <c r="R445" s="146">
        <f>CNI!V819</f>
        <v>10000</v>
      </c>
      <c r="S445" s="146">
        <f>CNI!W819</f>
        <v>0</v>
      </c>
      <c r="T445" s="146">
        <f>CNI!X819</f>
        <v>0</v>
      </c>
      <c r="U445" s="146">
        <f>CNI!Y819</f>
        <v>0</v>
      </c>
      <c r="V445" s="146">
        <f>CNI!Z819</f>
        <v>0</v>
      </c>
      <c r="W445" s="146">
        <f>CNI!AA819</f>
        <v>0</v>
      </c>
      <c r="X445" s="146">
        <f>CNI!AB819</f>
        <v>0</v>
      </c>
      <c r="Y445" s="146">
        <f>CNI!AC819</f>
        <v>0</v>
      </c>
      <c r="Z445" s="146">
        <f>CNI!AD819</f>
        <v>0</v>
      </c>
      <c r="AA445" s="146">
        <f>CNI!AE819</f>
        <v>0</v>
      </c>
      <c r="AB445" s="146">
        <f>CNI!AF819</f>
        <v>0</v>
      </c>
      <c r="AC445" s="146">
        <f>CNI!AG819</f>
        <v>0</v>
      </c>
      <c r="AD445" s="146">
        <f>CNI!AH819</f>
        <v>0</v>
      </c>
      <c r="AE445" s="146">
        <f>CNI!AI819</f>
        <v>0</v>
      </c>
      <c r="AF445" s="513">
        <f t="shared" si="48"/>
        <v>0</v>
      </c>
    </row>
    <row r="446" spans="1:32" ht="16.149999999999999" thickBot="1">
      <c r="A446" s="705" t="str">
        <f>CNI!$A$821</f>
        <v>Exterior Lighting</v>
      </c>
      <c r="B446" s="706"/>
      <c r="C446" s="712">
        <f>CNI!B822</f>
        <v>15</v>
      </c>
      <c r="D446" s="712"/>
      <c r="E446" s="363">
        <f>CNI!B828</f>
        <v>0</v>
      </c>
      <c r="F446" s="533" t="str">
        <f>CNI!H835</f>
        <v>LUMP SUM</v>
      </c>
      <c r="G446" s="534">
        <f>CNI!G835</f>
        <v>3</v>
      </c>
      <c r="H446" s="532">
        <f>IF(CNI!O835=0,0,CNI!G835)</f>
        <v>3</v>
      </c>
      <c r="I446" s="536">
        <f>CNI!I835</f>
        <v>45000</v>
      </c>
      <c r="J446" s="25">
        <f t="shared" si="46"/>
        <v>135000</v>
      </c>
      <c r="K446" s="320">
        <f t="shared" si="47"/>
        <v>135000</v>
      </c>
      <c r="L446" s="146">
        <f>CNI!P835</f>
        <v>0</v>
      </c>
      <c r="M446" s="146">
        <f>CNI!Q835</f>
        <v>0</v>
      </c>
      <c r="N446" s="146">
        <f>CNI!R835</f>
        <v>0</v>
      </c>
      <c r="O446" s="146">
        <f>CNI!S835</f>
        <v>0</v>
      </c>
      <c r="P446" s="146">
        <f>CNI!T835</f>
        <v>0</v>
      </c>
      <c r="Q446" s="146">
        <f>CNI!U835</f>
        <v>0</v>
      </c>
      <c r="R446" s="146">
        <f>CNI!V835</f>
        <v>0</v>
      </c>
      <c r="S446" s="146">
        <f>CNI!W835</f>
        <v>0</v>
      </c>
      <c r="T446" s="146">
        <f>CNI!X835</f>
        <v>0</v>
      </c>
      <c r="U446" s="146">
        <f>CNI!Y835</f>
        <v>0</v>
      </c>
      <c r="V446" s="146">
        <f>CNI!Z835</f>
        <v>0</v>
      </c>
      <c r="W446" s="146">
        <f>CNI!AA835</f>
        <v>0</v>
      </c>
      <c r="X446" s="146">
        <f>CNI!AB835</f>
        <v>0</v>
      </c>
      <c r="Y446" s="146">
        <f>CNI!AC835</f>
        <v>0</v>
      </c>
      <c r="Z446" s="146">
        <f>CNI!AD835</f>
        <v>135000</v>
      </c>
      <c r="AA446" s="146">
        <f>CNI!AE835</f>
        <v>0</v>
      </c>
      <c r="AB446" s="146">
        <f>CNI!AF835</f>
        <v>0</v>
      </c>
      <c r="AC446" s="146">
        <f>CNI!AG835</f>
        <v>0</v>
      </c>
      <c r="AD446" s="146">
        <f>CNI!AH835</f>
        <v>0</v>
      </c>
      <c r="AE446" s="146">
        <f>CNI!AI835</f>
        <v>0</v>
      </c>
      <c r="AF446" s="513">
        <f t="shared" si="48"/>
        <v>0</v>
      </c>
    </row>
    <row r="447" spans="1:32" ht="16.149999999999999" thickBot="1">
      <c r="A447" s="705" t="str">
        <f>CNI!$A$837</f>
        <v>Exterior-Other 1 (Specify)</v>
      </c>
      <c r="B447" s="706"/>
      <c r="C447" s="712">
        <f>CNI!B838</f>
        <v>18</v>
      </c>
      <c r="D447" s="712"/>
      <c r="E447" s="363">
        <f>CNI!B840</f>
        <v>9</v>
      </c>
      <c r="F447" s="533">
        <f>CNI!H845</f>
        <v>0</v>
      </c>
      <c r="G447" s="534">
        <f>CNI!G845</f>
        <v>0</v>
      </c>
      <c r="H447" s="532">
        <f>IF(CNI!O845=0,0,CNI!G845)</f>
        <v>0</v>
      </c>
      <c r="I447" s="536">
        <f>CNI!I845</f>
        <v>0</v>
      </c>
      <c r="J447" s="25">
        <f t="shared" si="46"/>
        <v>0</v>
      </c>
      <c r="K447" s="320">
        <f t="shared" si="47"/>
        <v>0</v>
      </c>
      <c r="L447" s="146">
        <f>CNI!P845</f>
        <v>0</v>
      </c>
      <c r="M447" s="146">
        <f>CNI!Q845</f>
        <v>0</v>
      </c>
      <c r="N447" s="146">
        <f>CNI!R845</f>
        <v>0</v>
      </c>
      <c r="O447" s="146">
        <f>CNI!S845</f>
        <v>0</v>
      </c>
      <c r="P447" s="146">
        <f>CNI!T845</f>
        <v>0</v>
      </c>
      <c r="Q447" s="146">
        <f>CNI!U845</f>
        <v>0</v>
      </c>
      <c r="R447" s="146">
        <f>CNI!V845</f>
        <v>0</v>
      </c>
      <c r="S447" s="146">
        <f>CNI!W845</f>
        <v>0</v>
      </c>
      <c r="T447" s="146">
        <f>CNI!X845</f>
        <v>0</v>
      </c>
      <c r="U447" s="146">
        <f>CNI!Y845</f>
        <v>0</v>
      </c>
      <c r="V447" s="146">
        <f>CNI!Z845</f>
        <v>0</v>
      </c>
      <c r="W447" s="146">
        <f>CNI!AA845</f>
        <v>0</v>
      </c>
      <c r="X447" s="146">
        <f>CNI!AB845</f>
        <v>0</v>
      </c>
      <c r="Y447" s="146">
        <f>CNI!AC845</f>
        <v>0</v>
      </c>
      <c r="Z447" s="146">
        <f>CNI!AD845</f>
        <v>0</v>
      </c>
      <c r="AA447" s="146">
        <f>CNI!AE845</f>
        <v>0</v>
      </c>
      <c r="AB447" s="146">
        <f>CNI!AF845</f>
        <v>0</v>
      </c>
      <c r="AC447" s="146">
        <f>CNI!AG845</f>
        <v>0</v>
      </c>
      <c r="AD447" s="146">
        <f>CNI!AH845</f>
        <v>0</v>
      </c>
      <c r="AE447" s="146">
        <f>CNI!AI845</f>
        <v>0</v>
      </c>
      <c r="AF447" s="513">
        <f t="shared" si="48"/>
        <v>0</v>
      </c>
    </row>
    <row r="448" spans="1:32" ht="16.149999999999999" thickBot="1">
      <c r="A448" s="705" t="str">
        <f>CNI!$A$847</f>
        <v>Exterior-Other 2 (Specify)</v>
      </c>
      <c r="B448" s="706"/>
      <c r="C448" s="712">
        <f>CNI!B848</f>
        <v>19</v>
      </c>
      <c r="D448" s="712"/>
      <c r="E448" s="363">
        <f>CNI!B850</f>
        <v>10</v>
      </c>
      <c r="F448" s="533">
        <f>CNI!H855</f>
        <v>0</v>
      </c>
      <c r="G448" s="534">
        <f>CNI!G855</f>
        <v>0</v>
      </c>
      <c r="H448" s="532">
        <f>IF(CNI!O855=0,0,CNI!G855)</f>
        <v>0</v>
      </c>
      <c r="I448" s="536">
        <f>CNI!I855</f>
        <v>0</v>
      </c>
      <c r="J448" s="25">
        <f t="shared" si="46"/>
        <v>0</v>
      </c>
      <c r="K448" s="320">
        <f t="shared" si="47"/>
        <v>0</v>
      </c>
      <c r="L448" s="146">
        <f>CNI!P855</f>
        <v>0</v>
      </c>
      <c r="M448" s="146">
        <f>CNI!Q855</f>
        <v>0</v>
      </c>
      <c r="N448" s="146">
        <f>CNI!R855</f>
        <v>0</v>
      </c>
      <c r="O448" s="146">
        <f>CNI!S855</f>
        <v>0</v>
      </c>
      <c r="P448" s="146">
        <f>CNI!T855</f>
        <v>0</v>
      </c>
      <c r="Q448" s="146">
        <f>CNI!U855</f>
        <v>0</v>
      </c>
      <c r="R448" s="146">
        <f>CNI!V855</f>
        <v>0</v>
      </c>
      <c r="S448" s="146">
        <f>CNI!W855</f>
        <v>0</v>
      </c>
      <c r="T448" s="146">
        <f>CNI!X855</f>
        <v>0</v>
      </c>
      <c r="U448" s="146">
        <f>CNI!Y855</f>
        <v>0</v>
      </c>
      <c r="V448" s="146">
        <f>CNI!Z855</f>
        <v>0</v>
      </c>
      <c r="W448" s="146">
        <f>CNI!AA855</f>
        <v>0</v>
      </c>
      <c r="X448" s="146">
        <f>CNI!AB855</f>
        <v>0</v>
      </c>
      <c r="Y448" s="146">
        <f>CNI!AC855</f>
        <v>0</v>
      </c>
      <c r="Z448" s="146">
        <f>CNI!AD855</f>
        <v>0</v>
      </c>
      <c r="AA448" s="146">
        <f>CNI!AE855</f>
        <v>0</v>
      </c>
      <c r="AB448" s="146">
        <f>CNI!AF855</f>
        <v>0</v>
      </c>
      <c r="AC448" s="146">
        <f>CNI!AG855</f>
        <v>0</v>
      </c>
      <c r="AD448" s="146">
        <f>CNI!AH855</f>
        <v>0</v>
      </c>
      <c r="AE448" s="146">
        <f>CNI!AI855</f>
        <v>0</v>
      </c>
      <c r="AF448" s="513">
        <f t="shared" si="48"/>
        <v>0</v>
      </c>
    </row>
    <row r="449" spans="1:32" ht="16.149999999999999" thickBot="1">
      <c r="A449" s="705" t="str">
        <f>CNI!$A$857</f>
        <v>Exterior-Other 3 (Specify)</v>
      </c>
      <c r="B449" s="706"/>
      <c r="C449" s="712">
        <f>CNI!B858</f>
        <v>20</v>
      </c>
      <c r="D449" s="712"/>
      <c r="E449" s="363">
        <f>CNI!B860</f>
        <v>11</v>
      </c>
      <c r="F449" s="533">
        <f>CNI!H865</f>
        <v>0</v>
      </c>
      <c r="G449" s="534">
        <f>CNI!G865</f>
        <v>0</v>
      </c>
      <c r="H449" s="532">
        <f>IF(CNI!O865=0,0,CNI!G865)</f>
        <v>0</v>
      </c>
      <c r="I449" s="536">
        <f>CNI!I865</f>
        <v>0</v>
      </c>
      <c r="J449" s="25">
        <f t="shared" si="46"/>
        <v>0</v>
      </c>
      <c r="K449" s="320">
        <f t="shared" si="47"/>
        <v>0</v>
      </c>
      <c r="L449" s="146">
        <f>CNI!P865</f>
        <v>0</v>
      </c>
      <c r="M449" s="146">
        <f>CNI!Q865</f>
        <v>0</v>
      </c>
      <c r="N449" s="146">
        <f>CNI!R865</f>
        <v>0</v>
      </c>
      <c r="O449" s="146">
        <f>CNI!S865</f>
        <v>0</v>
      </c>
      <c r="P449" s="146">
        <f>CNI!T865</f>
        <v>0</v>
      </c>
      <c r="Q449" s="146">
        <f>CNI!U865</f>
        <v>0</v>
      </c>
      <c r="R449" s="146">
        <f>CNI!V865</f>
        <v>0</v>
      </c>
      <c r="S449" s="146">
        <f>CNI!W865</f>
        <v>0</v>
      </c>
      <c r="T449" s="146">
        <f>CNI!X865</f>
        <v>0</v>
      </c>
      <c r="U449" s="146">
        <f>CNI!Y865</f>
        <v>0</v>
      </c>
      <c r="V449" s="146">
        <f>CNI!Z865</f>
        <v>0</v>
      </c>
      <c r="W449" s="146">
        <f>CNI!AA865</f>
        <v>0</v>
      </c>
      <c r="X449" s="146">
        <f>CNI!AB865</f>
        <v>0</v>
      </c>
      <c r="Y449" s="146">
        <f>CNI!AC865</f>
        <v>0</v>
      </c>
      <c r="Z449" s="146">
        <f>CNI!AD865</f>
        <v>0</v>
      </c>
      <c r="AA449" s="146">
        <f>CNI!AE865</f>
        <v>0</v>
      </c>
      <c r="AB449" s="146">
        <f>CNI!AF865</f>
        <v>0</v>
      </c>
      <c r="AC449" s="146">
        <f>CNI!AG865</f>
        <v>0</v>
      </c>
      <c r="AD449" s="146">
        <f>CNI!AH865</f>
        <v>0</v>
      </c>
      <c r="AE449" s="146">
        <f>CNI!AI865</f>
        <v>0</v>
      </c>
      <c r="AF449" s="513">
        <f t="shared" si="48"/>
        <v>0</v>
      </c>
    </row>
    <row r="450" spans="1:32" ht="16.149999999999999" thickBot="1">
      <c r="A450" s="705" t="str">
        <f>CNI!$A$867</f>
        <v>Exterior-Other 4 (Specify)</v>
      </c>
      <c r="B450" s="706"/>
      <c r="C450" s="712">
        <f>CNI!B868</f>
        <v>8</v>
      </c>
      <c r="D450" s="712"/>
      <c r="E450" s="363">
        <f>CNI!B870</f>
        <v>0</v>
      </c>
      <c r="F450" s="533">
        <f>CNI!H875</f>
        <v>0</v>
      </c>
      <c r="G450" s="534">
        <f>CNI!G875</f>
        <v>0</v>
      </c>
      <c r="H450" s="532">
        <f>IF(CNI!O875=0,0,CNI!G875)</f>
        <v>0</v>
      </c>
      <c r="I450" s="536">
        <f>CNI!I875</f>
        <v>0</v>
      </c>
      <c r="J450" s="25">
        <f t="shared" si="46"/>
        <v>0</v>
      </c>
      <c r="K450" s="320">
        <f t="shared" si="47"/>
        <v>0</v>
      </c>
      <c r="L450" s="146">
        <f>CNI!P875</f>
        <v>0</v>
      </c>
      <c r="M450" s="146">
        <f>CNI!Q875</f>
        <v>0</v>
      </c>
      <c r="N450" s="146">
        <f>CNI!R875</f>
        <v>0</v>
      </c>
      <c r="O450" s="146">
        <f>CNI!S875</f>
        <v>0</v>
      </c>
      <c r="P450" s="146">
        <f>CNI!T875</f>
        <v>0</v>
      </c>
      <c r="Q450" s="146">
        <f>CNI!U875</f>
        <v>0</v>
      </c>
      <c r="R450" s="146">
        <f>CNI!V875</f>
        <v>0</v>
      </c>
      <c r="S450" s="146">
        <f>CNI!W875</f>
        <v>0</v>
      </c>
      <c r="T450" s="146">
        <f>CNI!X875</f>
        <v>0</v>
      </c>
      <c r="U450" s="146">
        <f>CNI!Y875</f>
        <v>0</v>
      </c>
      <c r="V450" s="146">
        <f>CNI!Z875</f>
        <v>0</v>
      </c>
      <c r="W450" s="146">
        <f>CNI!AA875</f>
        <v>0</v>
      </c>
      <c r="X450" s="146">
        <f>CNI!AB875</f>
        <v>0</v>
      </c>
      <c r="Y450" s="146">
        <f>CNI!AC875</f>
        <v>0</v>
      </c>
      <c r="Z450" s="146">
        <f>CNI!AD875</f>
        <v>0</v>
      </c>
      <c r="AA450" s="146">
        <f>CNI!AE875</f>
        <v>0</v>
      </c>
      <c r="AB450" s="146">
        <f>CNI!AF875</f>
        <v>0</v>
      </c>
      <c r="AC450" s="146">
        <f>CNI!AG875</f>
        <v>0</v>
      </c>
      <c r="AD450" s="146">
        <f>CNI!AH875</f>
        <v>0</v>
      </c>
      <c r="AE450" s="146">
        <f>CNI!AI875</f>
        <v>0</v>
      </c>
      <c r="AF450" s="513">
        <f t="shared" si="48"/>
        <v>0</v>
      </c>
    </row>
    <row r="451" spans="1:32" ht="16.149999999999999" thickBot="1">
      <c r="A451" s="705" t="str">
        <f>CNI!$A$877</f>
        <v>Exterior-Other 5 (Specify)</v>
      </c>
      <c r="B451" s="706"/>
      <c r="C451" s="712">
        <f>CNI!B878</f>
        <v>9</v>
      </c>
      <c r="D451" s="712"/>
      <c r="E451" s="363">
        <f>CNI!B880</f>
        <v>1</v>
      </c>
      <c r="F451" s="533">
        <f>CNI!H885</f>
        <v>0</v>
      </c>
      <c r="G451" s="534">
        <f>CNI!G885</f>
        <v>0</v>
      </c>
      <c r="H451" s="532">
        <f>IF(CNI!O885=0,0,CNI!G885)</f>
        <v>0</v>
      </c>
      <c r="I451" s="536">
        <f>CNI!I885</f>
        <v>0</v>
      </c>
      <c r="J451" s="25">
        <f t="shared" si="46"/>
        <v>0</v>
      </c>
      <c r="K451" s="320">
        <f t="shared" si="47"/>
        <v>0</v>
      </c>
      <c r="L451" s="146">
        <f>CNI!P885</f>
        <v>0</v>
      </c>
      <c r="M451" s="146">
        <f>CNI!Q885</f>
        <v>0</v>
      </c>
      <c r="N451" s="146">
        <f>CNI!R885</f>
        <v>0</v>
      </c>
      <c r="O451" s="146">
        <f>CNI!S885</f>
        <v>0</v>
      </c>
      <c r="P451" s="146">
        <f>CNI!T885</f>
        <v>0</v>
      </c>
      <c r="Q451" s="146">
        <f>CNI!U885</f>
        <v>0</v>
      </c>
      <c r="R451" s="146">
        <f>CNI!V885</f>
        <v>0</v>
      </c>
      <c r="S451" s="146">
        <f>CNI!W885</f>
        <v>0</v>
      </c>
      <c r="T451" s="146">
        <f>CNI!X885</f>
        <v>0</v>
      </c>
      <c r="U451" s="146">
        <f>CNI!Y885</f>
        <v>0</v>
      </c>
      <c r="V451" s="146">
        <f>CNI!Z885</f>
        <v>0</v>
      </c>
      <c r="W451" s="146">
        <f>CNI!AA885</f>
        <v>0</v>
      </c>
      <c r="X451" s="146">
        <f>CNI!AB885</f>
        <v>0</v>
      </c>
      <c r="Y451" s="146">
        <f>CNI!AC885</f>
        <v>0</v>
      </c>
      <c r="Z451" s="146">
        <f>CNI!AD885</f>
        <v>0</v>
      </c>
      <c r="AA451" s="146">
        <f>CNI!AE885</f>
        <v>0</v>
      </c>
      <c r="AB451" s="146">
        <f>CNI!AF885</f>
        <v>0</v>
      </c>
      <c r="AC451" s="146">
        <f>CNI!AG885</f>
        <v>0</v>
      </c>
      <c r="AD451" s="146">
        <f>CNI!AH885</f>
        <v>0</v>
      </c>
      <c r="AE451" s="146">
        <f>CNI!AI885</f>
        <v>0</v>
      </c>
      <c r="AF451" s="513">
        <f t="shared" si="48"/>
        <v>0</v>
      </c>
    </row>
    <row r="452" spans="1:32" ht="16.149999999999999" thickBot="1">
      <c r="A452" s="705" t="str">
        <f>CNI!$A$887</f>
        <v>Exterior-Other 6 (Specify)</v>
      </c>
      <c r="B452" s="706"/>
      <c r="C452" s="712">
        <f>CNI!B888</f>
        <v>10</v>
      </c>
      <c r="D452" s="712"/>
      <c r="E452" s="363">
        <f>CNI!B890</f>
        <v>2</v>
      </c>
      <c r="F452" s="533">
        <f>CNI!H895</f>
        <v>0</v>
      </c>
      <c r="G452" s="534">
        <f>CNI!G895</f>
        <v>0</v>
      </c>
      <c r="H452" s="532">
        <f>IF(CNI!O895=0,0,CNI!G895)</f>
        <v>0</v>
      </c>
      <c r="I452" s="536">
        <f>CNI!I895</f>
        <v>0</v>
      </c>
      <c r="J452" s="25">
        <f t="shared" si="46"/>
        <v>0</v>
      </c>
      <c r="K452" s="320">
        <f t="shared" si="47"/>
        <v>0</v>
      </c>
      <c r="L452" s="146">
        <f>CNI!P895</f>
        <v>0</v>
      </c>
      <c r="M452" s="146">
        <f>CNI!Q895</f>
        <v>0</v>
      </c>
      <c r="N452" s="146">
        <f>CNI!R895</f>
        <v>0</v>
      </c>
      <c r="O452" s="146">
        <f>CNI!S895</f>
        <v>0</v>
      </c>
      <c r="P452" s="146">
        <f>CNI!T895</f>
        <v>0</v>
      </c>
      <c r="Q452" s="146">
        <f>CNI!U895</f>
        <v>0</v>
      </c>
      <c r="R452" s="146">
        <f>CNI!V895</f>
        <v>0</v>
      </c>
      <c r="S452" s="146">
        <f>CNI!W895</f>
        <v>0</v>
      </c>
      <c r="T452" s="146">
        <f>CNI!X895</f>
        <v>0</v>
      </c>
      <c r="U452" s="146">
        <f>CNI!Y895</f>
        <v>0</v>
      </c>
      <c r="V452" s="146">
        <f>CNI!Z895</f>
        <v>0</v>
      </c>
      <c r="W452" s="146">
        <f>CNI!AA895</f>
        <v>0</v>
      </c>
      <c r="X452" s="146">
        <f>CNI!AB895</f>
        <v>0</v>
      </c>
      <c r="Y452" s="146">
        <f>CNI!AC895</f>
        <v>0</v>
      </c>
      <c r="Z452" s="146">
        <f>CNI!AD895</f>
        <v>0</v>
      </c>
      <c r="AA452" s="146">
        <f>CNI!AE895</f>
        <v>0</v>
      </c>
      <c r="AB452" s="146">
        <f>CNI!AF895</f>
        <v>0</v>
      </c>
      <c r="AC452" s="146">
        <f>CNI!AG895</f>
        <v>0</v>
      </c>
      <c r="AD452" s="146">
        <f>CNI!AH895</f>
        <v>0</v>
      </c>
      <c r="AE452" s="146">
        <f>CNI!AI895</f>
        <v>0</v>
      </c>
      <c r="AF452" s="513">
        <f t="shared" si="48"/>
        <v>0</v>
      </c>
    </row>
    <row r="453" spans="1:32" ht="16.149999999999999" thickBot="1">
      <c r="A453" s="705" t="str">
        <f>CNI!$A$897</f>
        <v>Exterior-Other 7 (Specify)</v>
      </c>
      <c r="B453" s="706"/>
      <c r="C453" s="712">
        <f>CNI!B898</f>
        <v>11</v>
      </c>
      <c r="D453" s="712"/>
      <c r="E453" s="363">
        <f>CNI!B900</f>
        <v>3</v>
      </c>
      <c r="F453" s="533">
        <f>CNI!H905</f>
        <v>0</v>
      </c>
      <c r="G453" s="534">
        <f>CNI!G905</f>
        <v>0</v>
      </c>
      <c r="H453" s="532">
        <f>IF(CNI!O905=0,0,CNI!G905)</f>
        <v>0</v>
      </c>
      <c r="I453" s="536">
        <f>CNI!I905</f>
        <v>0</v>
      </c>
      <c r="J453" s="25">
        <f t="shared" si="46"/>
        <v>0</v>
      </c>
      <c r="K453" s="320">
        <f t="shared" si="47"/>
        <v>0</v>
      </c>
      <c r="L453" s="146">
        <f>CNI!P905</f>
        <v>0</v>
      </c>
      <c r="M453" s="146">
        <f>CNI!Q905</f>
        <v>0</v>
      </c>
      <c r="N453" s="146">
        <f>CNI!R905</f>
        <v>0</v>
      </c>
      <c r="O453" s="146">
        <f>CNI!S905</f>
        <v>0</v>
      </c>
      <c r="P453" s="146">
        <f>CNI!T905</f>
        <v>0</v>
      </c>
      <c r="Q453" s="146">
        <f>CNI!U905</f>
        <v>0</v>
      </c>
      <c r="R453" s="146">
        <f>CNI!V905</f>
        <v>0</v>
      </c>
      <c r="S453" s="146">
        <f>CNI!W905</f>
        <v>0</v>
      </c>
      <c r="T453" s="146">
        <f>CNI!X905</f>
        <v>0</v>
      </c>
      <c r="U453" s="146">
        <f>CNI!Y905</f>
        <v>0</v>
      </c>
      <c r="V453" s="146">
        <f>CNI!Z905</f>
        <v>0</v>
      </c>
      <c r="W453" s="146">
        <f>CNI!AA905</f>
        <v>0</v>
      </c>
      <c r="X453" s="146">
        <f>CNI!AB905</f>
        <v>0</v>
      </c>
      <c r="Y453" s="146">
        <f>CNI!AC905</f>
        <v>0</v>
      </c>
      <c r="Z453" s="146">
        <f>CNI!AD905</f>
        <v>0</v>
      </c>
      <c r="AA453" s="146">
        <f>CNI!AE905</f>
        <v>0</v>
      </c>
      <c r="AB453" s="146">
        <f>CNI!AF905</f>
        <v>0</v>
      </c>
      <c r="AC453" s="146">
        <f>CNI!AG905</f>
        <v>0</v>
      </c>
      <c r="AD453" s="146">
        <f>CNI!AH905</f>
        <v>0</v>
      </c>
      <c r="AE453" s="146">
        <f>CNI!AI905</f>
        <v>0</v>
      </c>
      <c r="AF453" s="513">
        <f t="shared" si="48"/>
        <v>0</v>
      </c>
    </row>
    <row r="454" spans="1:32" ht="16.149999999999999" thickBot="1">
      <c r="A454" s="705" t="str">
        <f>CNI!$A$907</f>
        <v>Exterior-Other 8 (Specify)</v>
      </c>
      <c r="B454" s="706"/>
      <c r="C454" s="712">
        <f>CNI!B908</f>
        <v>12</v>
      </c>
      <c r="D454" s="712"/>
      <c r="E454" s="363">
        <f>CNI!B910</f>
        <v>4</v>
      </c>
      <c r="F454" s="533">
        <f>CNI!H915</f>
        <v>0</v>
      </c>
      <c r="G454" s="534">
        <f>CNI!G915</f>
        <v>0</v>
      </c>
      <c r="H454" s="532">
        <f>IF(CNI!O915=0,0,CNI!G915)</f>
        <v>0</v>
      </c>
      <c r="I454" s="536">
        <f>CNI!I915</f>
        <v>0</v>
      </c>
      <c r="J454" s="25">
        <f t="shared" si="46"/>
        <v>0</v>
      </c>
      <c r="K454" s="320">
        <f t="shared" si="47"/>
        <v>0</v>
      </c>
      <c r="L454" s="146">
        <f>CNI!P915</f>
        <v>0</v>
      </c>
      <c r="M454" s="146">
        <f>CNI!Q915</f>
        <v>0</v>
      </c>
      <c r="N454" s="146">
        <f>CNI!R915</f>
        <v>0</v>
      </c>
      <c r="O454" s="146">
        <f>CNI!S915</f>
        <v>0</v>
      </c>
      <c r="P454" s="146">
        <f>CNI!T915</f>
        <v>0</v>
      </c>
      <c r="Q454" s="146">
        <f>CNI!U915</f>
        <v>0</v>
      </c>
      <c r="R454" s="146">
        <f>CNI!V915</f>
        <v>0</v>
      </c>
      <c r="S454" s="146">
        <f>CNI!W915</f>
        <v>0</v>
      </c>
      <c r="T454" s="146">
        <f>CNI!X915</f>
        <v>0</v>
      </c>
      <c r="U454" s="146">
        <f>CNI!Y915</f>
        <v>0</v>
      </c>
      <c r="V454" s="146">
        <f>CNI!Z915</f>
        <v>0</v>
      </c>
      <c r="W454" s="146">
        <f>CNI!AA915</f>
        <v>0</v>
      </c>
      <c r="X454" s="146">
        <f>CNI!AB915</f>
        <v>0</v>
      </c>
      <c r="Y454" s="146">
        <f>CNI!AC915</f>
        <v>0</v>
      </c>
      <c r="Z454" s="146">
        <f>CNI!AD915</f>
        <v>0</v>
      </c>
      <c r="AA454" s="146">
        <f>CNI!AE915</f>
        <v>0</v>
      </c>
      <c r="AB454" s="146">
        <f>CNI!AF915</f>
        <v>0</v>
      </c>
      <c r="AC454" s="146">
        <f>CNI!AG915</f>
        <v>0</v>
      </c>
      <c r="AD454" s="146">
        <f>CNI!AH915</f>
        <v>0</v>
      </c>
      <c r="AE454" s="146">
        <f>CNI!AI915</f>
        <v>0</v>
      </c>
      <c r="AF454" s="513">
        <f t="shared" si="48"/>
        <v>0</v>
      </c>
    </row>
    <row r="455" spans="1:32" ht="16.149999999999999" thickBot="1">
      <c r="A455" s="705" t="str">
        <f>CNI!$A$917</f>
        <v>Exterior-Other 9 (Specify)</v>
      </c>
      <c r="B455" s="706"/>
      <c r="C455" s="712">
        <f>CNI!B918</f>
        <v>13</v>
      </c>
      <c r="D455" s="712"/>
      <c r="E455" s="363">
        <f>CNI!B920</f>
        <v>5</v>
      </c>
      <c r="F455" s="533">
        <f>CNI!H925</f>
        <v>0</v>
      </c>
      <c r="G455" s="534">
        <f>CNI!G925</f>
        <v>0</v>
      </c>
      <c r="H455" s="532">
        <f>IF(CNI!O925=0,0,CNI!G925)</f>
        <v>0</v>
      </c>
      <c r="I455" s="536">
        <f>CNI!I925</f>
        <v>0</v>
      </c>
      <c r="J455" s="25">
        <f t="shared" si="46"/>
        <v>0</v>
      </c>
      <c r="K455" s="320">
        <f t="shared" si="47"/>
        <v>0</v>
      </c>
      <c r="L455" s="146">
        <f>CNI!P925</f>
        <v>0</v>
      </c>
      <c r="M455" s="146">
        <f>CNI!Q925</f>
        <v>0</v>
      </c>
      <c r="N455" s="146">
        <f>CNI!R925</f>
        <v>0</v>
      </c>
      <c r="O455" s="146">
        <f>CNI!S925</f>
        <v>0</v>
      </c>
      <c r="P455" s="146">
        <f>CNI!T925</f>
        <v>0</v>
      </c>
      <c r="Q455" s="146">
        <f>CNI!U925</f>
        <v>0</v>
      </c>
      <c r="R455" s="146">
        <f>CNI!V925</f>
        <v>0</v>
      </c>
      <c r="S455" s="146">
        <f>CNI!W925</f>
        <v>0</v>
      </c>
      <c r="T455" s="146">
        <f>CNI!X925</f>
        <v>0</v>
      </c>
      <c r="U455" s="146">
        <f>CNI!Y925</f>
        <v>0</v>
      </c>
      <c r="V455" s="146">
        <f>CNI!Z925</f>
        <v>0</v>
      </c>
      <c r="W455" s="146">
        <f>CNI!AA925</f>
        <v>0</v>
      </c>
      <c r="X455" s="146">
        <f>CNI!AB925</f>
        <v>0</v>
      </c>
      <c r="Y455" s="146">
        <f>CNI!AC925</f>
        <v>0</v>
      </c>
      <c r="Z455" s="146">
        <f>CNI!AD925</f>
        <v>0</v>
      </c>
      <c r="AA455" s="146">
        <f>CNI!AE925</f>
        <v>0</v>
      </c>
      <c r="AB455" s="146">
        <f>CNI!AF925</f>
        <v>0</v>
      </c>
      <c r="AC455" s="146">
        <f>CNI!AG925</f>
        <v>0</v>
      </c>
      <c r="AD455" s="146">
        <f>CNI!AH925</f>
        <v>0</v>
      </c>
      <c r="AE455" s="146">
        <f>CNI!AI925</f>
        <v>0</v>
      </c>
      <c r="AF455" s="513">
        <f t="shared" si="48"/>
        <v>0</v>
      </c>
    </row>
    <row r="456" spans="1:32" ht="15.6">
      <c r="A456" s="705" t="str">
        <f>CNI!$A$927</f>
        <v>Exterior-Other 10 (Specify)</v>
      </c>
      <c r="B456" s="706"/>
      <c r="C456" s="712">
        <f>CNI!B928</f>
        <v>14</v>
      </c>
      <c r="D456" s="712"/>
      <c r="E456" s="363">
        <f>CNI!B930</f>
        <v>6</v>
      </c>
      <c r="F456" s="533">
        <f>CNI!H935</f>
        <v>0</v>
      </c>
      <c r="G456" s="534">
        <f>CNI!G935</f>
        <v>0</v>
      </c>
      <c r="H456" s="532">
        <f>IF(CNI!O935=0,0,CNI!G935)</f>
        <v>0</v>
      </c>
      <c r="I456" s="536">
        <f>CNI!I935</f>
        <v>0</v>
      </c>
      <c r="J456" s="25">
        <f t="shared" si="46"/>
        <v>0</v>
      </c>
      <c r="K456" s="320">
        <f t="shared" si="47"/>
        <v>0</v>
      </c>
      <c r="L456" s="146">
        <f>CNI!P935</f>
        <v>0</v>
      </c>
      <c r="M456" s="146">
        <f>CNI!Q935</f>
        <v>0</v>
      </c>
      <c r="N456" s="146">
        <f>CNI!R935</f>
        <v>0</v>
      </c>
      <c r="O456" s="146">
        <f>CNI!S935</f>
        <v>0</v>
      </c>
      <c r="P456" s="146">
        <f>CNI!T935</f>
        <v>0</v>
      </c>
      <c r="Q456" s="146">
        <f>CNI!U935</f>
        <v>0</v>
      </c>
      <c r="R456" s="146">
        <f>CNI!V935</f>
        <v>0</v>
      </c>
      <c r="S456" s="146">
        <f>CNI!W935</f>
        <v>0</v>
      </c>
      <c r="T456" s="146">
        <f>CNI!X935</f>
        <v>0</v>
      </c>
      <c r="U456" s="146">
        <f>CNI!Y935</f>
        <v>0</v>
      </c>
      <c r="V456" s="146">
        <f>CNI!Z935</f>
        <v>0</v>
      </c>
      <c r="W456" s="146">
        <f>CNI!AA935</f>
        <v>0</v>
      </c>
      <c r="X456" s="146">
        <f>CNI!AB935</f>
        <v>0</v>
      </c>
      <c r="Y456" s="146">
        <f>CNI!AC935</f>
        <v>0</v>
      </c>
      <c r="Z456" s="146">
        <f>CNI!AD935</f>
        <v>0</v>
      </c>
      <c r="AA456" s="146">
        <f>CNI!AE935</f>
        <v>0</v>
      </c>
      <c r="AB456" s="146">
        <f>CNI!AF935</f>
        <v>0</v>
      </c>
      <c r="AC456" s="146">
        <f>CNI!AG935</f>
        <v>0</v>
      </c>
      <c r="AD456" s="146">
        <f>CNI!AH935</f>
        <v>0</v>
      </c>
      <c r="AE456" s="146">
        <f>CNI!AI935</f>
        <v>0</v>
      </c>
      <c r="AF456" s="513">
        <f t="shared" si="48"/>
        <v>0</v>
      </c>
    </row>
    <row r="457" spans="1:32" ht="18.95" thickBot="1">
      <c r="A457" s="720" t="s">
        <v>821</v>
      </c>
      <c r="B457" s="721"/>
      <c r="C457" s="333"/>
      <c r="D457" s="525"/>
      <c r="E457" s="334"/>
      <c r="F457" s="335"/>
      <c r="G457" s="336"/>
      <c r="H457" s="69"/>
      <c r="I457" s="364"/>
      <c r="J457" s="48">
        <f>SUM(J421:J456)</f>
        <v>447200</v>
      </c>
      <c r="K457" s="323">
        <f>SUM(L457:AE457)</f>
        <v>643216</v>
      </c>
      <c r="L457" s="514">
        <f>SUM(L421:L456)</f>
        <v>4670</v>
      </c>
      <c r="M457" s="142">
        <f t="shared" ref="M457:AE457" si="49">SUM(M421:M456)</f>
        <v>0</v>
      </c>
      <c r="N457" s="142">
        <f t="shared" si="49"/>
        <v>51000</v>
      </c>
      <c r="O457" s="142">
        <f t="shared" si="49"/>
        <v>19670</v>
      </c>
      <c r="P457" s="142">
        <f t="shared" si="49"/>
        <v>6600</v>
      </c>
      <c r="Q457" s="142">
        <f t="shared" si="49"/>
        <v>1556</v>
      </c>
      <c r="R457" s="142">
        <f t="shared" si="49"/>
        <v>10000</v>
      </c>
      <c r="S457" s="142">
        <f t="shared" si="49"/>
        <v>0</v>
      </c>
      <c r="T457" s="142">
        <f t="shared" si="49"/>
        <v>1765</v>
      </c>
      <c r="U457" s="142">
        <f t="shared" si="49"/>
        <v>18900</v>
      </c>
      <c r="V457" s="142">
        <f t="shared" si="49"/>
        <v>4670</v>
      </c>
      <c r="W457" s="142">
        <f t="shared" si="49"/>
        <v>0</v>
      </c>
      <c r="X457" s="142">
        <f t="shared" si="49"/>
        <v>0</v>
      </c>
      <c r="Y457" s="142">
        <f t="shared" si="49"/>
        <v>0</v>
      </c>
      <c r="Z457" s="142">
        <f t="shared" si="49"/>
        <v>442450</v>
      </c>
      <c r="AA457" s="142">
        <f t="shared" si="49"/>
        <v>35000</v>
      </c>
      <c r="AB457" s="142">
        <f t="shared" si="49"/>
        <v>12500</v>
      </c>
      <c r="AC457" s="142">
        <f t="shared" si="49"/>
        <v>3335</v>
      </c>
      <c r="AD457" s="142">
        <f t="shared" si="49"/>
        <v>8400</v>
      </c>
      <c r="AE457" s="143">
        <f t="shared" si="49"/>
        <v>22700</v>
      </c>
      <c r="AF457" s="513">
        <f t="shared" si="48"/>
        <v>0</v>
      </c>
    </row>
    <row r="458" spans="1:32" ht="18.95" thickBot="1">
      <c r="A458" s="327"/>
      <c r="C458" s="86"/>
      <c r="D458" s="509"/>
      <c r="E458" s="250"/>
      <c r="F458" s="65"/>
      <c r="G458" s="338"/>
      <c r="H458" s="66"/>
      <c r="I458" s="341"/>
      <c r="J458" s="26"/>
      <c r="K458" s="326"/>
      <c r="L458" s="44"/>
      <c r="M458" s="44"/>
      <c r="N458" s="44"/>
      <c r="O458" s="44"/>
      <c r="P458" s="44"/>
      <c r="Q458" s="44"/>
      <c r="R458" s="44"/>
      <c r="S458" s="44"/>
      <c r="T458" s="44"/>
      <c r="U458" s="44"/>
      <c r="V458" s="44"/>
      <c r="W458" s="44"/>
      <c r="X458" s="44"/>
      <c r="Y458" s="44"/>
      <c r="Z458" s="44"/>
      <c r="AA458" s="44"/>
      <c r="AB458" s="44"/>
      <c r="AC458" s="44"/>
      <c r="AD458" s="44"/>
      <c r="AE458" s="44"/>
      <c r="AF458" s="78"/>
    </row>
    <row r="459" spans="1:32" ht="18.399999999999999" thickBot="1">
      <c r="A459" s="733" t="s">
        <v>819</v>
      </c>
      <c r="B459" s="734"/>
      <c r="C459" s="734"/>
      <c r="D459" s="734"/>
      <c r="E459" s="734"/>
      <c r="F459" s="734"/>
      <c r="G459" s="734"/>
      <c r="H459" s="734"/>
      <c r="I459" s="734"/>
      <c r="J459" s="734"/>
      <c r="K459" s="735"/>
    </row>
    <row r="460" spans="1:32" ht="15.6" thickBot="1">
      <c r="E460"/>
      <c r="G460"/>
    </row>
    <row r="461" spans="1:32" ht="66.599999999999994">
      <c r="A461" s="709" t="s">
        <v>806</v>
      </c>
      <c r="B461" s="710"/>
      <c r="C461" s="710" t="s">
        <v>807</v>
      </c>
      <c r="D461" s="710"/>
      <c r="E461" s="488" t="s">
        <v>808</v>
      </c>
      <c r="F461" s="488" t="s">
        <v>809</v>
      </c>
      <c r="G461" s="488" t="s">
        <v>810</v>
      </c>
      <c r="H461" s="488" t="s">
        <v>811</v>
      </c>
      <c r="I461" s="488" t="s">
        <v>812</v>
      </c>
      <c r="J461" s="488" t="s">
        <v>813</v>
      </c>
      <c r="K461" s="313" t="s">
        <v>814</v>
      </c>
      <c r="L461" s="98">
        <f>+$G$7+1</f>
        <v>2011</v>
      </c>
      <c r="M461" s="99">
        <f t="shared" ref="M461:AE461" si="50">1+L461</f>
        <v>2012</v>
      </c>
      <c r="N461" s="99">
        <f t="shared" si="50"/>
        <v>2013</v>
      </c>
      <c r="O461" s="99">
        <f t="shared" si="50"/>
        <v>2014</v>
      </c>
      <c r="P461" s="99">
        <f t="shared" si="50"/>
        <v>2015</v>
      </c>
      <c r="Q461" s="99">
        <f t="shared" si="50"/>
        <v>2016</v>
      </c>
      <c r="R461" s="99">
        <f t="shared" si="50"/>
        <v>2017</v>
      </c>
      <c r="S461" s="99">
        <f t="shared" si="50"/>
        <v>2018</v>
      </c>
      <c r="T461" s="99">
        <f t="shared" si="50"/>
        <v>2019</v>
      </c>
      <c r="U461" s="99">
        <f t="shared" si="50"/>
        <v>2020</v>
      </c>
      <c r="V461" s="99">
        <f t="shared" si="50"/>
        <v>2021</v>
      </c>
      <c r="W461" s="99">
        <f t="shared" si="50"/>
        <v>2022</v>
      </c>
      <c r="X461" s="99">
        <f t="shared" si="50"/>
        <v>2023</v>
      </c>
      <c r="Y461" s="99">
        <f t="shared" si="50"/>
        <v>2024</v>
      </c>
      <c r="Z461" s="99">
        <f t="shared" si="50"/>
        <v>2025</v>
      </c>
      <c r="AA461" s="99">
        <f t="shared" si="50"/>
        <v>2026</v>
      </c>
      <c r="AB461" s="99">
        <f t="shared" si="50"/>
        <v>2027</v>
      </c>
      <c r="AC461" s="99">
        <f t="shared" si="50"/>
        <v>2028</v>
      </c>
      <c r="AD461" s="99">
        <f t="shared" si="50"/>
        <v>2029</v>
      </c>
      <c r="AE461" s="100">
        <f t="shared" si="50"/>
        <v>2030</v>
      </c>
      <c r="AF461" s="23"/>
    </row>
    <row r="462" spans="1:32" ht="18.399999999999999">
      <c r="A462" s="707" t="s">
        <v>822</v>
      </c>
      <c r="B462" s="708"/>
      <c r="C462" s="711" t="s">
        <v>767</v>
      </c>
      <c r="D462" s="711"/>
      <c r="E462" s="486" t="s">
        <v>767</v>
      </c>
      <c r="F462" s="504"/>
      <c r="G462" s="329"/>
      <c r="H462" s="51"/>
      <c r="I462" s="330" t="s">
        <v>779</v>
      </c>
      <c r="J462" s="330" t="s">
        <v>779</v>
      </c>
      <c r="K462" s="331" t="s">
        <v>779</v>
      </c>
      <c r="L462" s="101"/>
      <c r="M462" s="102"/>
      <c r="N462" s="102"/>
      <c r="O462" s="103" t="s">
        <v>780</v>
      </c>
      <c r="P462" s="102">
        <f>SUM(L497:P497)</f>
        <v>264400</v>
      </c>
      <c r="Q462" s="102"/>
      <c r="R462" s="102"/>
      <c r="S462" s="102"/>
      <c r="T462" s="103" t="s">
        <v>781</v>
      </c>
      <c r="U462" s="102">
        <f>SUM(Q497:U497)</f>
        <v>356460</v>
      </c>
      <c r="V462" s="102"/>
      <c r="W462" s="102"/>
      <c r="X462" s="102"/>
      <c r="Y462" s="103" t="s">
        <v>782</v>
      </c>
      <c r="Z462" s="102">
        <f>SUM(V497:Z497)</f>
        <v>779700</v>
      </c>
      <c r="AA462" s="102"/>
      <c r="AB462" s="102"/>
      <c r="AC462" s="102"/>
      <c r="AD462" s="103" t="s">
        <v>783</v>
      </c>
      <c r="AE462" s="104">
        <f>SUM(AA497:AE497)</f>
        <v>174700</v>
      </c>
      <c r="AF462" s="23"/>
    </row>
    <row r="463" spans="1:32" ht="15.6">
      <c r="A463" s="705" t="str">
        <f>CNI!$A$947</f>
        <v>Interior Painting (non-routine)</v>
      </c>
      <c r="B463" s="706"/>
      <c r="C463" s="704">
        <f>CNI!B948</f>
        <v>15</v>
      </c>
      <c r="D463" s="704"/>
      <c r="E463" s="363">
        <f>CNI!B950</f>
        <v>7</v>
      </c>
      <c r="F463" s="533" t="str">
        <f>CNI!H955</f>
        <v>LUMP SUM</v>
      </c>
      <c r="G463" s="534">
        <f>CNI!G955</f>
        <v>1</v>
      </c>
      <c r="H463" s="532">
        <f>IF(CNI!O955=0,0,CNI!G955)</f>
        <v>0</v>
      </c>
      <c r="I463" s="537">
        <f>CNI!I955</f>
        <v>4000</v>
      </c>
      <c r="J463" s="25">
        <f t="shared" ref="J463:J496" si="51">ROUNDUP(+H463*I463,-2)</f>
        <v>0</v>
      </c>
      <c r="K463" s="359">
        <f t="shared" ref="K463:K497" si="52">SUM(L463:AE463)</f>
        <v>4000</v>
      </c>
      <c r="L463" s="60">
        <f>CNI!P955</f>
        <v>0</v>
      </c>
      <c r="M463" s="60">
        <f>CNI!Q955</f>
        <v>0</v>
      </c>
      <c r="N463" s="60">
        <f>CNI!R955</f>
        <v>0</v>
      </c>
      <c r="O463" s="60">
        <f>CNI!S955</f>
        <v>0</v>
      </c>
      <c r="P463" s="60">
        <f>CNI!T955</f>
        <v>0</v>
      </c>
      <c r="Q463" s="60">
        <f>CNI!U955</f>
        <v>0</v>
      </c>
      <c r="R463" s="60">
        <f>CNI!V955</f>
        <v>4000</v>
      </c>
      <c r="S463" s="60">
        <f>CNI!W955</f>
        <v>0</v>
      </c>
      <c r="T463" s="60">
        <f>CNI!X955</f>
        <v>0</v>
      </c>
      <c r="U463" s="60">
        <f>CNI!Y955</f>
        <v>0</v>
      </c>
      <c r="V463" s="60">
        <f>CNI!Z955</f>
        <v>0</v>
      </c>
      <c r="W463" s="60">
        <f>CNI!AA955</f>
        <v>0</v>
      </c>
      <c r="X463" s="60">
        <f>CNI!AB955</f>
        <v>0</v>
      </c>
      <c r="Y463" s="60">
        <f>CNI!AC955</f>
        <v>0</v>
      </c>
      <c r="Z463" s="60">
        <f>CNI!AD955</f>
        <v>0</v>
      </c>
      <c r="AA463" s="60">
        <f>CNI!AE955</f>
        <v>0</v>
      </c>
      <c r="AB463" s="60">
        <f>CNI!AF955</f>
        <v>0</v>
      </c>
      <c r="AC463" s="60">
        <f>CNI!AG955</f>
        <v>0</v>
      </c>
      <c r="AD463" s="60">
        <f>CNI!AH955</f>
        <v>0</v>
      </c>
      <c r="AE463" s="60">
        <f>CNI!AI955</f>
        <v>0</v>
      </c>
      <c r="AF463" s="78">
        <f>SUM(L463:AE463)-K463</f>
        <v>0</v>
      </c>
    </row>
    <row r="464" spans="1:32" ht="15.6">
      <c r="A464" s="705" t="str">
        <f>CNI!$A$957</f>
        <v>Interior Doors</v>
      </c>
      <c r="B464" s="706"/>
      <c r="C464" s="704">
        <f>CNI!B958</f>
        <v>16</v>
      </c>
      <c r="D464" s="704"/>
      <c r="E464" s="363">
        <f>CNI!B960</f>
        <v>8</v>
      </c>
      <c r="F464" s="533" t="str">
        <f>CNI!H965</f>
        <v>LUMP SUM</v>
      </c>
      <c r="G464" s="534">
        <f>CNI!G965</f>
        <v>1</v>
      </c>
      <c r="H464" s="532">
        <f>IF(CNI!O965=0,0,CNI!G965)</f>
        <v>0</v>
      </c>
      <c r="I464" s="537">
        <f>CNI!I965</f>
        <v>4600</v>
      </c>
      <c r="J464" s="25">
        <f t="shared" si="51"/>
        <v>0</v>
      </c>
      <c r="K464" s="359">
        <f t="shared" si="52"/>
        <v>4600</v>
      </c>
      <c r="L464" s="60">
        <f>CNI!P965</f>
        <v>0</v>
      </c>
      <c r="M464" s="60">
        <f>CNI!Q965</f>
        <v>0</v>
      </c>
      <c r="N464" s="60">
        <f>CNI!R965</f>
        <v>0</v>
      </c>
      <c r="O464" s="60">
        <f>CNI!S965</f>
        <v>0</v>
      </c>
      <c r="P464" s="60">
        <f>CNI!T965</f>
        <v>0</v>
      </c>
      <c r="Q464" s="60">
        <f>CNI!U965</f>
        <v>0</v>
      </c>
      <c r="R464" s="60">
        <f>CNI!V965</f>
        <v>0</v>
      </c>
      <c r="S464" s="60">
        <f>CNI!W965</f>
        <v>4600</v>
      </c>
      <c r="T464" s="60">
        <f>CNI!X965</f>
        <v>0</v>
      </c>
      <c r="U464" s="60">
        <f>CNI!Y965</f>
        <v>0</v>
      </c>
      <c r="V464" s="60">
        <f>CNI!Z965</f>
        <v>0</v>
      </c>
      <c r="W464" s="60">
        <f>CNI!AA965</f>
        <v>0</v>
      </c>
      <c r="X464" s="60">
        <f>CNI!AB965</f>
        <v>0</v>
      </c>
      <c r="Y464" s="60">
        <f>CNI!AC965</f>
        <v>0</v>
      </c>
      <c r="Z464" s="60">
        <f>CNI!AD965</f>
        <v>0</v>
      </c>
      <c r="AA464" s="60">
        <f>CNI!AE965</f>
        <v>0</v>
      </c>
      <c r="AB464" s="60">
        <f>CNI!AF965</f>
        <v>0</v>
      </c>
      <c r="AC464" s="60">
        <f>CNI!AG965</f>
        <v>0</v>
      </c>
      <c r="AD464" s="60">
        <f>CNI!AH965</f>
        <v>0</v>
      </c>
      <c r="AE464" s="60">
        <f>CNI!AI965</f>
        <v>0</v>
      </c>
      <c r="AF464" s="78">
        <f t="shared" ref="AF464:AF497" si="53">SUM(L464:AE464)-K464</f>
        <v>0</v>
      </c>
    </row>
    <row r="465" spans="1:32" ht="15.6">
      <c r="A465" s="705" t="str">
        <f>CNI!$A$967</f>
        <v>Interior Door Frames</v>
      </c>
      <c r="B465" s="706"/>
      <c r="C465" s="704">
        <f>CNI!B968</f>
        <v>17</v>
      </c>
      <c r="D465" s="704"/>
      <c r="E465" s="363">
        <f>CNI!B970</f>
        <v>9</v>
      </c>
      <c r="F465" s="533" t="str">
        <f>CNI!H975</f>
        <v>LUMP SUM</v>
      </c>
      <c r="G465" s="534">
        <f>CNI!G975</f>
        <v>1</v>
      </c>
      <c r="H465" s="532">
        <f>IF(CNI!O975=0,0,CNI!G975)</f>
        <v>0</v>
      </c>
      <c r="I465" s="537">
        <f>CNI!I975</f>
        <v>1260</v>
      </c>
      <c r="J465" s="25">
        <f t="shared" si="51"/>
        <v>0</v>
      </c>
      <c r="K465" s="359">
        <f t="shared" si="52"/>
        <v>1260</v>
      </c>
      <c r="L465" s="60">
        <f>CNI!P975</f>
        <v>0</v>
      </c>
      <c r="M465" s="60">
        <f>CNI!Q975</f>
        <v>0</v>
      </c>
      <c r="N465" s="60">
        <f>CNI!R975</f>
        <v>0</v>
      </c>
      <c r="O465" s="60">
        <f>CNI!S975</f>
        <v>0</v>
      </c>
      <c r="P465" s="60">
        <f>CNI!T975</f>
        <v>0</v>
      </c>
      <c r="Q465" s="60">
        <f>CNI!U975</f>
        <v>0</v>
      </c>
      <c r="R465" s="60">
        <f>CNI!V975</f>
        <v>0</v>
      </c>
      <c r="S465" s="60">
        <f>CNI!W975</f>
        <v>0</v>
      </c>
      <c r="T465" s="60">
        <f>CNI!X975</f>
        <v>1260</v>
      </c>
      <c r="U465" s="60">
        <f>CNI!Y975</f>
        <v>0</v>
      </c>
      <c r="V465" s="60">
        <f>CNI!Z975</f>
        <v>0</v>
      </c>
      <c r="W465" s="60">
        <f>CNI!AA975</f>
        <v>0</v>
      </c>
      <c r="X465" s="60">
        <f>CNI!AB975</f>
        <v>0</v>
      </c>
      <c r="Y465" s="60">
        <f>CNI!AC975</f>
        <v>0</v>
      </c>
      <c r="Z465" s="60">
        <f>CNI!AD975</f>
        <v>0</v>
      </c>
      <c r="AA465" s="60">
        <f>CNI!AE975</f>
        <v>0</v>
      </c>
      <c r="AB465" s="60">
        <f>CNI!AF975</f>
        <v>0</v>
      </c>
      <c r="AC465" s="60">
        <f>CNI!AG975</f>
        <v>0</v>
      </c>
      <c r="AD465" s="60">
        <f>CNI!AH975</f>
        <v>0</v>
      </c>
      <c r="AE465" s="60">
        <f>CNI!AI975</f>
        <v>0</v>
      </c>
      <c r="AF465" s="78">
        <f t="shared" si="53"/>
        <v>0</v>
      </c>
    </row>
    <row r="466" spans="1:32" ht="15.6">
      <c r="A466" s="705" t="str">
        <f>CNI!$A$977</f>
        <v>Flooring (non-routine)</v>
      </c>
      <c r="B466" s="706"/>
      <c r="C466" s="704">
        <f>CNI!B978</f>
        <v>18</v>
      </c>
      <c r="D466" s="704"/>
      <c r="E466" s="363">
        <f>CNI!B980</f>
        <v>10</v>
      </c>
      <c r="F466" s="533" t="str">
        <f>CNI!H985</f>
        <v>per 1000 SF</v>
      </c>
      <c r="G466" s="534">
        <f>CNI!G985</f>
        <v>24</v>
      </c>
      <c r="H466" s="532">
        <f>IF(CNI!O985=0,0,CNI!G985)</f>
        <v>0</v>
      </c>
      <c r="I466" s="537">
        <f>CNI!I985</f>
        <v>4000</v>
      </c>
      <c r="J466" s="25">
        <f t="shared" si="51"/>
        <v>0</v>
      </c>
      <c r="K466" s="359">
        <f t="shared" si="52"/>
        <v>96000</v>
      </c>
      <c r="L466" s="60">
        <f>CNI!P985</f>
        <v>0</v>
      </c>
      <c r="M466" s="60">
        <f>CNI!Q985</f>
        <v>0</v>
      </c>
      <c r="N466" s="60">
        <f>CNI!R985</f>
        <v>0</v>
      </c>
      <c r="O466" s="60">
        <f>CNI!S985</f>
        <v>0</v>
      </c>
      <c r="P466" s="60">
        <f>CNI!T985</f>
        <v>0</v>
      </c>
      <c r="Q466" s="60">
        <f>CNI!U985</f>
        <v>0</v>
      </c>
      <c r="R466" s="60">
        <f>CNI!V985</f>
        <v>0</v>
      </c>
      <c r="S466" s="60">
        <f>CNI!W985</f>
        <v>0</v>
      </c>
      <c r="T466" s="60">
        <f>CNI!X985</f>
        <v>0</v>
      </c>
      <c r="U466" s="60">
        <f>CNI!Y985</f>
        <v>96000</v>
      </c>
      <c r="V466" s="60">
        <f>CNI!Z985</f>
        <v>0</v>
      </c>
      <c r="W466" s="60">
        <f>CNI!AA985</f>
        <v>0</v>
      </c>
      <c r="X466" s="60">
        <f>CNI!AB985</f>
        <v>0</v>
      </c>
      <c r="Y466" s="60">
        <f>CNI!AC985</f>
        <v>0</v>
      </c>
      <c r="Z466" s="60">
        <f>CNI!AD985</f>
        <v>0</v>
      </c>
      <c r="AA466" s="60">
        <f>CNI!AE985</f>
        <v>0</v>
      </c>
      <c r="AB466" s="60">
        <f>CNI!AF985</f>
        <v>0</v>
      </c>
      <c r="AC466" s="60">
        <f>CNI!AG985</f>
        <v>0</v>
      </c>
      <c r="AD466" s="60">
        <f>CNI!AH985</f>
        <v>0</v>
      </c>
      <c r="AE466" s="60">
        <f>CNI!AI985</f>
        <v>0</v>
      </c>
      <c r="AF466" s="78">
        <f t="shared" si="53"/>
        <v>0</v>
      </c>
    </row>
    <row r="467" spans="1:32" ht="15.6">
      <c r="A467" s="705" t="str">
        <f>CNI!$A$987</f>
        <v>Shower/Tub Surrounds</v>
      </c>
      <c r="B467" s="706"/>
      <c r="C467" s="704">
        <f>CNI!B988</f>
        <v>15</v>
      </c>
      <c r="D467" s="704"/>
      <c r="E467" s="363">
        <f>CNI!B994</f>
        <v>0</v>
      </c>
      <c r="F467" s="533" t="str">
        <f>CNI!H1001</f>
        <v>each</v>
      </c>
      <c r="G467" s="534">
        <f>CNI!G1001</f>
        <v>200</v>
      </c>
      <c r="H467" s="532">
        <f>IF(CNI!O1001=0,0,CNI!G1001)</f>
        <v>200</v>
      </c>
      <c r="I467" s="537">
        <f>CNI!I1001</f>
        <v>26</v>
      </c>
      <c r="J467" s="25">
        <f t="shared" si="51"/>
        <v>5200</v>
      </c>
      <c r="K467" s="359">
        <f t="shared" si="52"/>
        <v>5200</v>
      </c>
      <c r="L467" s="60">
        <f>CNI!P1001</f>
        <v>0</v>
      </c>
      <c r="M467" s="60">
        <f>CNI!Q1001</f>
        <v>0</v>
      </c>
      <c r="N467" s="60">
        <f>CNI!R1001</f>
        <v>0</v>
      </c>
      <c r="O467" s="60">
        <f>CNI!S1001</f>
        <v>0</v>
      </c>
      <c r="P467" s="60">
        <f>CNI!T1001</f>
        <v>0</v>
      </c>
      <c r="Q467" s="60">
        <f>CNI!U1001</f>
        <v>0</v>
      </c>
      <c r="R467" s="60">
        <f>CNI!V1001</f>
        <v>0</v>
      </c>
      <c r="S467" s="60">
        <f>CNI!W1001</f>
        <v>0</v>
      </c>
      <c r="T467" s="60">
        <f>CNI!X1001</f>
        <v>0</v>
      </c>
      <c r="U467" s="60">
        <f>CNI!Y1001</f>
        <v>0</v>
      </c>
      <c r="V467" s="60">
        <f>CNI!Z1001</f>
        <v>0</v>
      </c>
      <c r="W467" s="60">
        <f>CNI!AA1001</f>
        <v>0</v>
      </c>
      <c r="X467" s="60">
        <f>CNI!AB1001</f>
        <v>0</v>
      </c>
      <c r="Y467" s="60">
        <f>CNI!AC1001</f>
        <v>0</v>
      </c>
      <c r="Z467" s="60">
        <f>CNI!AD1001</f>
        <v>5200</v>
      </c>
      <c r="AA467" s="60">
        <f>CNI!AE1001</f>
        <v>0</v>
      </c>
      <c r="AB467" s="60">
        <f>CNI!AF1001</f>
        <v>0</v>
      </c>
      <c r="AC467" s="60">
        <f>CNI!AG1001</f>
        <v>0</v>
      </c>
      <c r="AD467" s="60">
        <f>CNI!AH1001</f>
        <v>0</v>
      </c>
      <c r="AE467" s="60">
        <f>CNI!AI1001</f>
        <v>0</v>
      </c>
      <c r="AF467" s="78">
        <f t="shared" si="53"/>
        <v>0</v>
      </c>
    </row>
    <row r="468" spans="1:32" ht="15.6">
      <c r="A468" s="705" t="str">
        <f>CNI!$A$1003</f>
        <v>Toilets</v>
      </c>
      <c r="B468" s="706"/>
      <c r="C468" s="704">
        <f>CNI!B1004</f>
        <v>15</v>
      </c>
      <c r="D468" s="704"/>
      <c r="E468" s="363">
        <f>CNI!B1010</f>
        <v>0</v>
      </c>
      <c r="F468" s="533" t="str">
        <f>CNI!H1017</f>
        <v>each</v>
      </c>
      <c r="G468" s="534">
        <f>CNI!G1017</f>
        <v>200</v>
      </c>
      <c r="H468" s="532">
        <f>IF(CNI!O1017=0,0,CNI!G1017)</f>
        <v>200</v>
      </c>
      <c r="I468" s="537">
        <f>CNI!I1017</f>
        <v>344</v>
      </c>
      <c r="J468" s="25">
        <f t="shared" si="51"/>
        <v>68800</v>
      </c>
      <c r="K468" s="359">
        <f t="shared" si="52"/>
        <v>68800</v>
      </c>
      <c r="L468" s="60">
        <f>CNI!P1017</f>
        <v>0</v>
      </c>
      <c r="M468" s="60">
        <f>CNI!Q1017</f>
        <v>0</v>
      </c>
      <c r="N468" s="60">
        <f>CNI!R1017</f>
        <v>0</v>
      </c>
      <c r="O468" s="60">
        <f>CNI!S1017</f>
        <v>0</v>
      </c>
      <c r="P468" s="60">
        <f>CNI!T1017</f>
        <v>0</v>
      </c>
      <c r="Q468" s="60">
        <f>CNI!U1017</f>
        <v>0</v>
      </c>
      <c r="R468" s="60">
        <f>CNI!V1017</f>
        <v>0</v>
      </c>
      <c r="S468" s="60">
        <f>CNI!W1017</f>
        <v>0</v>
      </c>
      <c r="T468" s="60">
        <f>CNI!X1017</f>
        <v>0</v>
      </c>
      <c r="U468" s="60">
        <f>CNI!Y1017</f>
        <v>0</v>
      </c>
      <c r="V468" s="60">
        <f>CNI!Z1017</f>
        <v>0</v>
      </c>
      <c r="W468" s="60">
        <f>CNI!AA1017</f>
        <v>0</v>
      </c>
      <c r="X468" s="60">
        <f>CNI!AB1017</f>
        <v>0</v>
      </c>
      <c r="Y468" s="60">
        <f>CNI!AC1017</f>
        <v>0</v>
      </c>
      <c r="Z468" s="60">
        <f>CNI!AD1017</f>
        <v>68800</v>
      </c>
      <c r="AA468" s="60">
        <f>CNI!AE1017</f>
        <v>0</v>
      </c>
      <c r="AB468" s="60">
        <f>CNI!AF1017</f>
        <v>0</v>
      </c>
      <c r="AC468" s="60">
        <f>CNI!AG1017</f>
        <v>0</v>
      </c>
      <c r="AD468" s="60">
        <f>CNI!AH1017</f>
        <v>0</v>
      </c>
      <c r="AE468" s="60">
        <f>CNI!AI1017</f>
        <v>0</v>
      </c>
      <c r="AF468" s="78">
        <f t="shared" si="53"/>
        <v>0</v>
      </c>
    </row>
    <row r="469" spans="1:32" ht="15.6">
      <c r="A469" s="705" t="str">
        <f>CNI!$A$1019</f>
        <v>Vanities</v>
      </c>
      <c r="B469" s="706"/>
      <c r="C469" s="704">
        <f>CNI!B1020</f>
        <v>7</v>
      </c>
      <c r="D469" s="704"/>
      <c r="E469" s="363">
        <f>CNI!B1022</f>
        <v>0</v>
      </c>
      <c r="F469" s="533" t="str">
        <f>CNI!H1027</f>
        <v>LUMP SUM</v>
      </c>
      <c r="G469" s="534">
        <f>CNI!G1027</f>
        <v>1</v>
      </c>
      <c r="H469" s="532">
        <f>IF(CNI!O1027=0,0,CNI!G1027)</f>
        <v>1</v>
      </c>
      <c r="I469" s="537">
        <f>CNI!I1027</f>
        <v>15600</v>
      </c>
      <c r="J469" s="25">
        <f t="shared" si="51"/>
        <v>15600</v>
      </c>
      <c r="K469" s="359">
        <f t="shared" si="52"/>
        <v>31200</v>
      </c>
      <c r="L469" s="60">
        <f>CNI!P1027</f>
        <v>0</v>
      </c>
      <c r="M469" s="60">
        <f>CNI!Q1027</f>
        <v>0</v>
      </c>
      <c r="N469" s="60">
        <f>CNI!R1027</f>
        <v>0</v>
      </c>
      <c r="O469" s="60">
        <f>CNI!S1027</f>
        <v>0</v>
      </c>
      <c r="P469" s="60">
        <f>CNI!T1027</f>
        <v>0</v>
      </c>
      <c r="Q469" s="60">
        <f>CNI!U1027</f>
        <v>0</v>
      </c>
      <c r="R469" s="60">
        <f>CNI!V1027</f>
        <v>15600</v>
      </c>
      <c r="S469" s="60">
        <f>CNI!W1027</f>
        <v>0</v>
      </c>
      <c r="T469" s="60">
        <f>CNI!X1027</f>
        <v>0</v>
      </c>
      <c r="U469" s="60">
        <f>CNI!Y1027</f>
        <v>0</v>
      </c>
      <c r="V469" s="60">
        <f>CNI!Z1027</f>
        <v>0</v>
      </c>
      <c r="W469" s="60">
        <f>CNI!AA1027</f>
        <v>0</v>
      </c>
      <c r="X469" s="60">
        <f>CNI!AB1027</f>
        <v>0</v>
      </c>
      <c r="Y469" s="60">
        <f>CNI!AC1027</f>
        <v>15600</v>
      </c>
      <c r="Z469" s="60">
        <f>CNI!AD1027</f>
        <v>0</v>
      </c>
      <c r="AA469" s="60">
        <f>CNI!AE1027</f>
        <v>0</v>
      </c>
      <c r="AB469" s="60">
        <f>CNI!AF1027</f>
        <v>0</v>
      </c>
      <c r="AC469" s="60">
        <f>CNI!AG1027</f>
        <v>0</v>
      </c>
      <c r="AD469" s="60">
        <f>CNI!AH1027</f>
        <v>0</v>
      </c>
      <c r="AE469" s="60">
        <f>CNI!AI1027</f>
        <v>0</v>
      </c>
      <c r="AF469" s="78">
        <f t="shared" si="53"/>
        <v>0</v>
      </c>
    </row>
    <row r="470" spans="1:32" ht="15.6">
      <c r="A470" s="705" t="str">
        <f>CNI!$A$1029</f>
        <v>Faucets</v>
      </c>
      <c r="B470" s="706"/>
      <c r="C470" s="704">
        <f>CNI!B1030</f>
        <v>15</v>
      </c>
      <c r="D470" s="704"/>
      <c r="E470" s="363">
        <f>CNI!B1036</f>
        <v>0</v>
      </c>
      <c r="F470" s="533" t="str">
        <f>CNI!H1043</f>
        <v>each</v>
      </c>
      <c r="G470" s="534">
        <f>CNI!G1043</f>
        <v>400</v>
      </c>
      <c r="H470" s="532">
        <f>IF(CNI!O1043=0,0,CNI!G1043)</f>
        <v>400</v>
      </c>
      <c r="I470" s="537">
        <f>CNI!I1043</f>
        <v>4</v>
      </c>
      <c r="J470" s="25">
        <f t="shared" si="51"/>
        <v>1600</v>
      </c>
      <c r="K470" s="359">
        <f t="shared" si="52"/>
        <v>1600</v>
      </c>
      <c r="L470" s="60">
        <f>CNI!P1043</f>
        <v>0</v>
      </c>
      <c r="M470" s="60">
        <f>CNI!Q1043</f>
        <v>0</v>
      </c>
      <c r="N470" s="60">
        <f>CNI!R1043</f>
        <v>0</v>
      </c>
      <c r="O470" s="60">
        <f>CNI!S1043</f>
        <v>0</v>
      </c>
      <c r="P470" s="60">
        <f>CNI!T1043</f>
        <v>0</v>
      </c>
      <c r="Q470" s="60">
        <f>CNI!U1043</f>
        <v>0</v>
      </c>
      <c r="R470" s="60">
        <f>CNI!V1043</f>
        <v>0</v>
      </c>
      <c r="S470" s="60">
        <f>CNI!W1043</f>
        <v>0</v>
      </c>
      <c r="T470" s="60">
        <f>CNI!X1043</f>
        <v>0</v>
      </c>
      <c r="U470" s="60">
        <f>CNI!Y1043</f>
        <v>0</v>
      </c>
      <c r="V470" s="60">
        <f>CNI!Z1043</f>
        <v>0</v>
      </c>
      <c r="W470" s="60">
        <f>CNI!AA1043</f>
        <v>0</v>
      </c>
      <c r="X470" s="60">
        <f>CNI!AB1043</f>
        <v>0</v>
      </c>
      <c r="Y470" s="60">
        <f>CNI!AC1043</f>
        <v>0</v>
      </c>
      <c r="Z470" s="60">
        <f>CNI!AD1043</f>
        <v>1600</v>
      </c>
      <c r="AA470" s="60">
        <f>CNI!AE1043</f>
        <v>0</v>
      </c>
      <c r="AB470" s="60">
        <f>CNI!AF1043</f>
        <v>0</v>
      </c>
      <c r="AC470" s="60">
        <f>CNI!AG1043</f>
        <v>0</v>
      </c>
      <c r="AD470" s="60">
        <f>CNI!AH1043</f>
        <v>0</v>
      </c>
      <c r="AE470" s="60">
        <f>CNI!AI1043</f>
        <v>0</v>
      </c>
      <c r="AF470" s="78">
        <f t="shared" si="53"/>
        <v>0</v>
      </c>
    </row>
    <row r="471" spans="1:32" ht="15.6">
      <c r="A471" s="705" t="str">
        <f>CNI!$A$1045</f>
        <v>Bathroom Flooring (non-cyclical)</v>
      </c>
      <c r="B471" s="706"/>
      <c r="C471" s="704">
        <f>CNI!B1046</f>
        <v>9</v>
      </c>
      <c r="D471" s="704"/>
      <c r="E471" s="363">
        <f>CNI!B1048</f>
        <v>2</v>
      </c>
      <c r="F471" s="533" t="str">
        <f>CNI!H1053</f>
        <v>per 1000 SF</v>
      </c>
      <c r="G471" s="534">
        <f>CNI!G1053</f>
        <v>24</v>
      </c>
      <c r="H471" s="532">
        <f>IF(CNI!O1053=0,0,CNI!G1053)</f>
        <v>0</v>
      </c>
      <c r="I471" s="537">
        <f>CNI!I1053</f>
        <v>2700</v>
      </c>
      <c r="J471" s="25">
        <f t="shared" si="51"/>
        <v>0</v>
      </c>
      <c r="K471" s="359">
        <f t="shared" si="52"/>
        <v>194400</v>
      </c>
      <c r="L471" s="60">
        <f>CNI!P1053</f>
        <v>0</v>
      </c>
      <c r="M471" s="60">
        <f>CNI!Q1053</f>
        <v>64800</v>
      </c>
      <c r="N471" s="60">
        <f>CNI!R1053</f>
        <v>0</v>
      </c>
      <c r="O471" s="60">
        <f>CNI!S1053</f>
        <v>0</v>
      </c>
      <c r="P471" s="60">
        <f>CNI!T1053</f>
        <v>0</v>
      </c>
      <c r="Q471" s="60">
        <f>CNI!U1053</f>
        <v>0</v>
      </c>
      <c r="R471" s="60">
        <f>CNI!V1053</f>
        <v>0</v>
      </c>
      <c r="S471" s="60">
        <f>CNI!W1053</f>
        <v>0</v>
      </c>
      <c r="T471" s="60">
        <f>CNI!X1053</f>
        <v>0</v>
      </c>
      <c r="U471" s="60">
        <f>CNI!Y1053</f>
        <v>0</v>
      </c>
      <c r="V471" s="60">
        <f>CNI!Z1053</f>
        <v>64800</v>
      </c>
      <c r="W471" s="60">
        <f>CNI!AA1053</f>
        <v>0</v>
      </c>
      <c r="X471" s="60">
        <f>CNI!AB1053</f>
        <v>0</v>
      </c>
      <c r="Y471" s="60">
        <f>CNI!AC1053</f>
        <v>0</v>
      </c>
      <c r="Z471" s="60">
        <f>CNI!AD1053</f>
        <v>0</v>
      </c>
      <c r="AA471" s="60">
        <f>CNI!AE1053</f>
        <v>0</v>
      </c>
      <c r="AB471" s="60">
        <f>CNI!AF1053</f>
        <v>0</v>
      </c>
      <c r="AC471" s="60">
        <f>CNI!AG1053</f>
        <v>0</v>
      </c>
      <c r="AD471" s="60">
        <f>CNI!AH1053</f>
        <v>0</v>
      </c>
      <c r="AE471" s="60">
        <f>CNI!AI1053</f>
        <v>64800</v>
      </c>
      <c r="AF471" s="78">
        <f t="shared" si="53"/>
        <v>0</v>
      </c>
    </row>
    <row r="472" spans="1:32" ht="15.6">
      <c r="A472" s="705" t="str">
        <f>CNI!$A$1055</f>
        <v>Bathroom Cabinets</v>
      </c>
      <c r="B472" s="706"/>
      <c r="C472" s="704">
        <f>CNI!B1056</f>
        <v>10</v>
      </c>
      <c r="D472" s="704"/>
      <c r="E472" s="363">
        <f>CNI!B1058</f>
        <v>3</v>
      </c>
      <c r="F472" s="533" t="str">
        <f>CNI!H1063</f>
        <v>LUMP SUM</v>
      </c>
      <c r="G472" s="534">
        <f>CNI!G1063</f>
        <v>1</v>
      </c>
      <c r="H472" s="532">
        <f>IF(CNI!O1063=0,0,CNI!G1063)</f>
        <v>0</v>
      </c>
      <c r="I472" s="537">
        <f>CNI!I1063</f>
        <v>7700</v>
      </c>
      <c r="J472" s="25">
        <f t="shared" si="51"/>
        <v>0</v>
      </c>
      <c r="K472" s="359">
        <f t="shared" si="52"/>
        <v>15400</v>
      </c>
      <c r="L472" s="60">
        <f>CNI!P1063</f>
        <v>0</v>
      </c>
      <c r="M472" s="60">
        <f>CNI!Q1063</f>
        <v>0</v>
      </c>
      <c r="N472" s="60">
        <f>CNI!R1063</f>
        <v>7700</v>
      </c>
      <c r="O472" s="60">
        <f>CNI!S1063</f>
        <v>0</v>
      </c>
      <c r="P472" s="60">
        <f>CNI!T1063</f>
        <v>0</v>
      </c>
      <c r="Q472" s="60">
        <f>CNI!U1063</f>
        <v>0</v>
      </c>
      <c r="R472" s="60">
        <f>CNI!V1063</f>
        <v>0</v>
      </c>
      <c r="S472" s="60">
        <f>CNI!W1063</f>
        <v>0</v>
      </c>
      <c r="T472" s="60">
        <f>CNI!X1063</f>
        <v>0</v>
      </c>
      <c r="U472" s="60">
        <f>CNI!Y1063</f>
        <v>0</v>
      </c>
      <c r="V472" s="60">
        <f>CNI!Z1063</f>
        <v>0</v>
      </c>
      <c r="W472" s="60">
        <f>CNI!AA1063</f>
        <v>0</v>
      </c>
      <c r="X472" s="60">
        <f>CNI!AB1063</f>
        <v>7700</v>
      </c>
      <c r="Y472" s="60">
        <f>CNI!AC1063</f>
        <v>0</v>
      </c>
      <c r="Z472" s="60">
        <f>CNI!AD1063</f>
        <v>0</v>
      </c>
      <c r="AA472" s="60">
        <f>CNI!AE1063</f>
        <v>0</v>
      </c>
      <c r="AB472" s="60">
        <f>CNI!AF1063</f>
        <v>0</v>
      </c>
      <c r="AC472" s="60">
        <f>CNI!AG1063</f>
        <v>0</v>
      </c>
      <c r="AD472" s="60">
        <f>CNI!AH1063</f>
        <v>0</v>
      </c>
      <c r="AE472" s="60">
        <f>CNI!AI1063</f>
        <v>0</v>
      </c>
      <c r="AF472" s="78">
        <f t="shared" si="53"/>
        <v>0</v>
      </c>
    </row>
    <row r="473" spans="1:32" ht="15.6">
      <c r="A473" s="705" t="str">
        <f>CNI!$A$1065</f>
        <v>Bathroom Exhaust Fans</v>
      </c>
      <c r="B473" s="706"/>
      <c r="C473" s="704">
        <f>CNI!B1066</f>
        <v>11</v>
      </c>
      <c r="D473" s="704"/>
      <c r="E473" s="363">
        <f>CNI!B1068</f>
        <v>4</v>
      </c>
      <c r="F473" s="533" t="str">
        <f>CNI!H1073</f>
        <v>each</v>
      </c>
      <c r="G473" s="534">
        <f>CNI!G1073</f>
        <v>200</v>
      </c>
      <c r="H473" s="532">
        <f>IF(CNI!O1073=0,0,CNI!G1073)</f>
        <v>0</v>
      </c>
      <c r="I473" s="537">
        <f>CNI!I1073</f>
        <v>260</v>
      </c>
      <c r="J473" s="25">
        <f t="shared" si="51"/>
        <v>0</v>
      </c>
      <c r="K473" s="359">
        <f t="shared" si="52"/>
        <v>104000</v>
      </c>
      <c r="L473" s="60">
        <f>CNI!P1073</f>
        <v>0</v>
      </c>
      <c r="M473" s="60">
        <f>CNI!Q1073</f>
        <v>0</v>
      </c>
      <c r="N473" s="60">
        <f>CNI!R1073</f>
        <v>0</v>
      </c>
      <c r="O473" s="60">
        <f>CNI!S1073</f>
        <v>52000</v>
      </c>
      <c r="P473" s="60">
        <f>CNI!T1073</f>
        <v>0</v>
      </c>
      <c r="Q473" s="60">
        <f>CNI!U1073</f>
        <v>0</v>
      </c>
      <c r="R473" s="60">
        <f>CNI!V1073</f>
        <v>0</v>
      </c>
      <c r="S473" s="60">
        <f>CNI!W1073</f>
        <v>0</v>
      </c>
      <c r="T473" s="60">
        <f>CNI!X1073</f>
        <v>0</v>
      </c>
      <c r="U473" s="60">
        <f>CNI!Y1073</f>
        <v>0</v>
      </c>
      <c r="V473" s="60">
        <f>CNI!Z1073</f>
        <v>0</v>
      </c>
      <c r="W473" s="60">
        <f>CNI!AA1073</f>
        <v>0</v>
      </c>
      <c r="X473" s="60">
        <f>CNI!AB1073</f>
        <v>0</v>
      </c>
      <c r="Y473" s="60">
        <f>CNI!AC1073</f>
        <v>0</v>
      </c>
      <c r="Z473" s="60">
        <f>CNI!AD1073</f>
        <v>52000</v>
      </c>
      <c r="AA473" s="60">
        <f>CNI!AE1073</f>
        <v>0</v>
      </c>
      <c r="AB473" s="60">
        <f>CNI!AF1073</f>
        <v>0</v>
      </c>
      <c r="AC473" s="60">
        <f>CNI!AG1073</f>
        <v>0</v>
      </c>
      <c r="AD473" s="60">
        <f>CNI!AH1073</f>
        <v>0</v>
      </c>
      <c r="AE473" s="60">
        <f>CNI!AI1073</f>
        <v>0</v>
      </c>
      <c r="AF473" s="78">
        <f t="shared" si="53"/>
        <v>0</v>
      </c>
    </row>
    <row r="474" spans="1:32" ht="15.6">
      <c r="A474" s="705" t="str">
        <f>CNI!$A$1075</f>
        <v>Kitchen Cabinets</v>
      </c>
      <c r="B474" s="706"/>
      <c r="C474" s="704">
        <f>CNI!B1076</f>
        <v>12</v>
      </c>
      <c r="D474" s="704"/>
      <c r="E474" s="363">
        <f>CNI!B1078</f>
        <v>5</v>
      </c>
      <c r="F474" s="533" t="str">
        <f>CNI!H1083</f>
        <v>LUMP SUM</v>
      </c>
      <c r="G474" s="534">
        <f>CNI!G1083</f>
        <v>1</v>
      </c>
      <c r="H474" s="532">
        <f>IF(CNI!O1083=0,0,CNI!G1083)</f>
        <v>0</v>
      </c>
      <c r="I474" s="537">
        <f>CNI!I1083</f>
        <v>19900</v>
      </c>
      <c r="J474" s="25">
        <f t="shared" si="51"/>
        <v>0</v>
      </c>
      <c r="K474" s="359">
        <f t="shared" si="52"/>
        <v>39800</v>
      </c>
      <c r="L474" s="60">
        <f>CNI!P1083</f>
        <v>0</v>
      </c>
      <c r="M474" s="60">
        <f>CNI!Q1083</f>
        <v>0</v>
      </c>
      <c r="N474" s="60">
        <f>CNI!R1083</f>
        <v>0</v>
      </c>
      <c r="O474" s="60">
        <f>CNI!S1083</f>
        <v>0</v>
      </c>
      <c r="P474" s="60">
        <f>CNI!T1083</f>
        <v>19900</v>
      </c>
      <c r="Q474" s="60">
        <f>CNI!U1083</f>
        <v>0</v>
      </c>
      <c r="R474" s="60">
        <f>CNI!V1083</f>
        <v>0</v>
      </c>
      <c r="S474" s="60">
        <f>CNI!W1083</f>
        <v>0</v>
      </c>
      <c r="T474" s="60">
        <f>CNI!X1083</f>
        <v>0</v>
      </c>
      <c r="U474" s="60">
        <f>CNI!Y1083</f>
        <v>0</v>
      </c>
      <c r="V474" s="60">
        <f>CNI!Z1083</f>
        <v>0</v>
      </c>
      <c r="W474" s="60">
        <f>CNI!AA1083</f>
        <v>0</v>
      </c>
      <c r="X474" s="60">
        <f>CNI!AB1083</f>
        <v>0</v>
      </c>
      <c r="Y474" s="60">
        <f>CNI!AC1083</f>
        <v>0</v>
      </c>
      <c r="Z474" s="60">
        <f>CNI!AD1083</f>
        <v>0</v>
      </c>
      <c r="AA474" s="60">
        <f>CNI!AE1083</f>
        <v>0</v>
      </c>
      <c r="AB474" s="60">
        <f>CNI!AF1083</f>
        <v>19900</v>
      </c>
      <c r="AC474" s="60">
        <f>CNI!AG1083</f>
        <v>0</v>
      </c>
      <c r="AD474" s="60">
        <f>CNI!AH1083</f>
        <v>0</v>
      </c>
      <c r="AE474" s="60">
        <f>CNI!AI1083</f>
        <v>0</v>
      </c>
      <c r="AF474" s="78">
        <f t="shared" si="53"/>
        <v>0</v>
      </c>
    </row>
    <row r="475" spans="1:32" ht="15.6">
      <c r="A475" s="705" t="str">
        <f>CNI!$A$1085</f>
        <v>Ranges</v>
      </c>
      <c r="B475" s="706"/>
      <c r="C475" s="704">
        <f>CNI!B1086</f>
        <v>13</v>
      </c>
      <c r="D475" s="704"/>
      <c r="E475" s="363">
        <f>CNI!B1088</f>
        <v>6</v>
      </c>
      <c r="F475" s="533" t="str">
        <f>CNI!H1093</f>
        <v>LUMP SUM</v>
      </c>
      <c r="G475" s="534">
        <f>CNI!G1093</f>
        <v>200</v>
      </c>
      <c r="H475" s="532">
        <f>IF(CNI!O1093=0,0,CNI!G1093)</f>
        <v>0</v>
      </c>
      <c r="I475" s="537">
        <f>CNI!I1093</f>
        <v>450</v>
      </c>
      <c r="J475" s="25">
        <f t="shared" si="51"/>
        <v>0</v>
      </c>
      <c r="K475" s="359">
        <f t="shared" si="52"/>
        <v>180000</v>
      </c>
      <c r="L475" s="60">
        <f>CNI!P1093</f>
        <v>0</v>
      </c>
      <c r="M475" s="60">
        <f>CNI!Q1093</f>
        <v>0</v>
      </c>
      <c r="N475" s="60">
        <f>CNI!R1093</f>
        <v>0</v>
      </c>
      <c r="O475" s="60">
        <f>CNI!S1093</f>
        <v>0</v>
      </c>
      <c r="P475" s="60">
        <f>CNI!T1093</f>
        <v>0</v>
      </c>
      <c r="Q475" s="60">
        <f>CNI!U1093</f>
        <v>90000</v>
      </c>
      <c r="R475" s="60">
        <f>CNI!V1093</f>
        <v>0</v>
      </c>
      <c r="S475" s="60">
        <f>CNI!W1093</f>
        <v>0</v>
      </c>
      <c r="T475" s="60">
        <f>CNI!X1093</f>
        <v>0</v>
      </c>
      <c r="U475" s="60">
        <f>CNI!Y1093</f>
        <v>0</v>
      </c>
      <c r="V475" s="60">
        <f>CNI!Z1093</f>
        <v>0</v>
      </c>
      <c r="W475" s="60">
        <f>CNI!AA1093</f>
        <v>0</v>
      </c>
      <c r="X475" s="60">
        <f>CNI!AB1093</f>
        <v>0</v>
      </c>
      <c r="Y475" s="60">
        <f>CNI!AC1093</f>
        <v>0</v>
      </c>
      <c r="Z475" s="60">
        <f>CNI!AD1093</f>
        <v>0</v>
      </c>
      <c r="AA475" s="60">
        <f>CNI!AE1093</f>
        <v>0</v>
      </c>
      <c r="AB475" s="60">
        <f>CNI!AF1093</f>
        <v>0</v>
      </c>
      <c r="AC475" s="60">
        <f>CNI!AG1093</f>
        <v>0</v>
      </c>
      <c r="AD475" s="60">
        <f>CNI!AH1093</f>
        <v>90000</v>
      </c>
      <c r="AE475" s="60">
        <f>CNI!AI1093</f>
        <v>0</v>
      </c>
      <c r="AF475" s="78">
        <f t="shared" si="53"/>
        <v>0</v>
      </c>
    </row>
    <row r="476" spans="1:32" ht="15.6">
      <c r="A476" s="705" t="str">
        <f>CNI!$A$1095</f>
        <v>Range Hoods</v>
      </c>
      <c r="B476" s="706"/>
      <c r="C476" s="704">
        <f>CNI!B1096</f>
        <v>14</v>
      </c>
      <c r="D476" s="704"/>
      <c r="E476" s="363">
        <f>CNI!B1098</f>
        <v>7</v>
      </c>
      <c r="F476" s="533" t="str">
        <f>CNI!H1103</f>
        <v>each</v>
      </c>
      <c r="G476" s="534">
        <f>CNI!G1103</f>
        <v>200</v>
      </c>
      <c r="H476" s="532">
        <f>IF(CNI!O1103=0,0,CNI!G1103)</f>
        <v>0</v>
      </c>
      <c r="I476" s="537">
        <f>CNI!I1103</f>
        <v>86</v>
      </c>
      <c r="J476" s="25">
        <f t="shared" si="51"/>
        <v>0</v>
      </c>
      <c r="K476" s="359">
        <f t="shared" si="52"/>
        <v>17200</v>
      </c>
      <c r="L476" s="60">
        <f>CNI!P1103</f>
        <v>0</v>
      </c>
      <c r="M476" s="60">
        <f>CNI!Q1103</f>
        <v>0</v>
      </c>
      <c r="N476" s="60">
        <f>CNI!R1103</f>
        <v>0</v>
      </c>
      <c r="O476" s="60">
        <f>CNI!S1103</f>
        <v>0</v>
      </c>
      <c r="P476" s="60">
        <f>CNI!T1103</f>
        <v>0</v>
      </c>
      <c r="Q476" s="60">
        <f>CNI!U1103</f>
        <v>0</v>
      </c>
      <c r="R476" s="60">
        <f>CNI!V1103</f>
        <v>17200</v>
      </c>
      <c r="S476" s="60">
        <f>CNI!W1103</f>
        <v>0</v>
      </c>
      <c r="T476" s="60">
        <f>CNI!X1103</f>
        <v>0</v>
      </c>
      <c r="U476" s="60">
        <f>CNI!Y1103</f>
        <v>0</v>
      </c>
      <c r="V476" s="60">
        <f>CNI!Z1103</f>
        <v>0</v>
      </c>
      <c r="W476" s="60">
        <f>CNI!AA1103</f>
        <v>0</v>
      </c>
      <c r="X476" s="60">
        <f>CNI!AB1103</f>
        <v>0</v>
      </c>
      <c r="Y476" s="60">
        <f>CNI!AC1103</f>
        <v>0</v>
      </c>
      <c r="Z476" s="60">
        <f>CNI!AD1103</f>
        <v>0</v>
      </c>
      <c r="AA476" s="60">
        <f>CNI!AE1103</f>
        <v>0</v>
      </c>
      <c r="AB476" s="60">
        <f>CNI!AF1103</f>
        <v>0</v>
      </c>
      <c r="AC476" s="60">
        <f>CNI!AG1103</f>
        <v>0</v>
      </c>
      <c r="AD476" s="60">
        <f>CNI!AH1103</f>
        <v>0</v>
      </c>
      <c r="AE476" s="60">
        <f>CNI!AI1103</f>
        <v>0</v>
      </c>
      <c r="AF476" s="78">
        <f t="shared" si="53"/>
        <v>0</v>
      </c>
    </row>
    <row r="477" spans="1:32" ht="15.6">
      <c r="A477" s="705" t="str">
        <f>CNI!$A$1105</f>
        <v>Refrigerators</v>
      </c>
      <c r="B477" s="706"/>
      <c r="C477" s="704">
        <f>CNI!B1106</f>
        <v>15</v>
      </c>
      <c r="D477" s="704"/>
      <c r="E477" s="363">
        <f>CNI!B1112</f>
        <v>0</v>
      </c>
      <c r="F477" s="533" t="str">
        <f>CNI!H1119</f>
        <v>each</v>
      </c>
      <c r="G477" s="534">
        <f>CNI!G1119</f>
        <v>200</v>
      </c>
      <c r="H477" s="532">
        <f>IF(CNI!O1119=0,0,CNI!G1119)</f>
        <v>200</v>
      </c>
      <c r="I477" s="537">
        <f>CNI!I1119</f>
        <v>540</v>
      </c>
      <c r="J477" s="25">
        <f t="shared" si="51"/>
        <v>108000</v>
      </c>
      <c r="K477" s="359">
        <f t="shared" si="52"/>
        <v>108000</v>
      </c>
      <c r="L477" s="60">
        <f>CNI!P1119</f>
        <v>0</v>
      </c>
      <c r="M477" s="60">
        <f>CNI!Q1119</f>
        <v>0</v>
      </c>
      <c r="N477" s="60">
        <f>CNI!R1119</f>
        <v>0</v>
      </c>
      <c r="O477" s="60">
        <f>CNI!S1119</f>
        <v>0</v>
      </c>
      <c r="P477" s="60">
        <f>CNI!T1119</f>
        <v>0</v>
      </c>
      <c r="Q477" s="60">
        <f>CNI!U1119</f>
        <v>0</v>
      </c>
      <c r="R477" s="60">
        <f>CNI!V1119</f>
        <v>0</v>
      </c>
      <c r="S477" s="60">
        <f>CNI!W1119</f>
        <v>0</v>
      </c>
      <c r="T477" s="60">
        <f>CNI!X1119</f>
        <v>0</v>
      </c>
      <c r="U477" s="60">
        <f>CNI!Y1119</f>
        <v>0</v>
      </c>
      <c r="V477" s="60">
        <f>CNI!Z1119</f>
        <v>0</v>
      </c>
      <c r="W477" s="60">
        <f>CNI!AA1119</f>
        <v>0</v>
      </c>
      <c r="X477" s="60">
        <f>CNI!AB1119</f>
        <v>0</v>
      </c>
      <c r="Y477" s="60">
        <f>CNI!AC1119</f>
        <v>0</v>
      </c>
      <c r="Z477" s="60">
        <f>CNI!AD1119</f>
        <v>108000</v>
      </c>
      <c r="AA477" s="60">
        <f>CNI!AE1119</f>
        <v>0</v>
      </c>
      <c r="AB477" s="60">
        <f>CNI!AF1119</f>
        <v>0</v>
      </c>
      <c r="AC477" s="60">
        <f>CNI!AG1119</f>
        <v>0</v>
      </c>
      <c r="AD477" s="60">
        <f>CNI!AH1119</f>
        <v>0</v>
      </c>
      <c r="AE477" s="60">
        <f>CNI!AI1119</f>
        <v>0</v>
      </c>
      <c r="AF477" s="78">
        <f t="shared" si="53"/>
        <v>0</v>
      </c>
    </row>
    <row r="478" spans="1:32" ht="15.6">
      <c r="A478" s="705" t="str">
        <f>CNI!$A$1121</f>
        <v>Counters and Sinks</v>
      </c>
      <c r="B478" s="706"/>
      <c r="C478" s="704">
        <f>CNI!B1122</f>
        <v>16</v>
      </c>
      <c r="D478" s="704"/>
      <c r="E478" s="363">
        <f>CNI!B1124</f>
        <v>9</v>
      </c>
      <c r="F478" s="533" t="str">
        <f>CNI!H1129</f>
        <v>LUMP SUM</v>
      </c>
      <c r="G478" s="534">
        <f>CNI!G1129</f>
        <v>1</v>
      </c>
      <c r="H478" s="532">
        <f>IF(CNI!O1129=0,0,CNI!G1129)</f>
        <v>0</v>
      </c>
      <c r="I478" s="537">
        <f>CNI!I1129</f>
        <v>7800</v>
      </c>
      <c r="J478" s="25">
        <f t="shared" si="51"/>
        <v>0</v>
      </c>
      <c r="K478" s="359">
        <f t="shared" si="52"/>
        <v>7800</v>
      </c>
      <c r="L478" s="60">
        <f>CNI!P1129</f>
        <v>0</v>
      </c>
      <c r="M478" s="60">
        <f>CNI!Q1129</f>
        <v>0</v>
      </c>
      <c r="N478" s="60">
        <f>CNI!R1129</f>
        <v>0</v>
      </c>
      <c r="O478" s="60">
        <f>CNI!S1129</f>
        <v>0</v>
      </c>
      <c r="P478" s="60">
        <f>CNI!T1129</f>
        <v>0</v>
      </c>
      <c r="Q478" s="60">
        <f>CNI!U1129</f>
        <v>0</v>
      </c>
      <c r="R478" s="60">
        <f>CNI!V1129</f>
        <v>0</v>
      </c>
      <c r="S478" s="60">
        <f>CNI!W1129</f>
        <v>0</v>
      </c>
      <c r="T478" s="60">
        <f>CNI!X1129</f>
        <v>7800</v>
      </c>
      <c r="U478" s="60">
        <f>CNI!Y1129</f>
        <v>0</v>
      </c>
      <c r="V478" s="60">
        <f>CNI!Z1129</f>
        <v>0</v>
      </c>
      <c r="W478" s="60">
        <f>CNI!AA1129</f>
        <v>0</v>
      </c>
      <c r="X478" s="60">
        <f>CNI!AB1129</f>
        <v>0</v>
      </c>
      <c r="Y478" s="60">
        <f>CNI!AC1129</f>
        <v>0</v>
      </c>
      <c r="Z478" s="60">
        <f>CNI!AD1129</f>
        <v>0</v>
      </c>
      <c r="AA478" s="60">
        <f>CNI!AE1129</f>
        <v>0</v>
      </c>
      <c r="AB478" s="60">
        <f>CNI!AF1129</f>
        <v>0</v>
      </c>
      <c r="AC478" s="60">
        <f>CNI!AG1129</f>
        <v>0</v>
      </c>
      <c r="AD478" s="60">
        <f>CNI!AH1129</f>
        <v>0</v>
      </c>
      <c r="AE478" s="60">
        <f>CNI!AI1129</f>
        <v>0</v>
      </c>
      <c r="AF478" s="78">
        <f t="shared" si="53"/>
        <v>0</v>
      </c>
    </row>
    <row r="479" spans="1:32" ht="15.6">
      <c r="A479" s="705" t="str">
        <f>CNI!$A$1131</f>
        <v>Dishwasher</v>
      </c>
      <c r="B479" s="706"/>
      <c r="C479" s="704">
        <f>CNI!B1132</f>
        <v>15</v>
      </c>
      <c r="D479" s="704"/>
      <c r="E479" s="363">
        <f>CNI!B1138</f>
        <v>0</v>
      </c>
      <c r="F479" s="533" t="str">
        <f>CNI!H1145</f>
        <v>each</v>
      </c>
      <c r="G479" s="534">
        <f>CNI!G1145</f>
        <v>100</v>
      </c>
      <c r="H479" s="532">
        <f>IF(CNI!O1145=0,0,CNI!G1145)</f>
        <v>100</v>
      </c>
      <c r="I479" s="537">
        <f>CNI!I1145</f>
        <v>560</v>
      </c>
      <c r="J479" s="25">
        <f t="shared" si="51"/>
        <v>56000</v>
      </c>
      <c r="K479" s="359">
        <f t="shared" si="52"/>
        <v>56000</v>
      </c>
      <c r="L479" s="60">
        <f>CNI!P1145</f>
        <v>0</v>
      </c>
      <c r="M479" s="60">
        <f>CNI!Q1145</f>
        <v>0</v>
      </c>
      <c r="N479" s="60">
        <f>CNI!R1145</f>
        <v>0</v>
      </c>
      <c r="O479" s="60">
        <f>CNI!S1145</f>
        <v>0</v>
      </c>
      <c r="P479" s="60">
        <f>CNI!T1145</f>
        <v>0</v>
      </c>
      <c r="Q479" s="60">
        <f>CNI!U1145</f>
        <v>0</v>
      </c>
      <c r="R479" s="60">
        <f>CNI!V1145</f>
        <v>0</v>
      </c>
      <c r="S479" s="60">
        <f>CNI!W1145</f>
        <v>0</v>
      </c>
      <c r="T479" s="60">
        <f>CNI!X1145</f>
        <v>0</v>
      </c>
      <c r="U479" s="60">
        <f>CNI!Y1145</f>
        <v>0</v>
      </c>
      <c r="V479" s="60">
        <f>CNI!Z1145</f>
        <v>0</v>
      </c>
      <c r="W479" s="60">
        <f>CNI!AA1145</f>
        <v>0</v>
      </c>
      <c r="X479" s="60">
        <f>CNI!AB1145</f>
        <v>0</v>
      </c>
      <c r="Y479" s="60">
        <f>CNI!AC1145</f>
        <v>0</v>
      </c>
      <c r="Z479" s="60">
        <f>CNI!AD1145</f>
        <v>56000</v>
      </c>
      <c r="AA479" s="60">
        <f>CNI!AE1145</f>
        <v>0</v>
      </c>
      <c r="AB479" s="60">
        <f>CNI!AF1145</f>
        <v>0</v>
      </c>
      <c r="AC479" s="60">
        <f>CNI!AG1145</f>
        <v>0</v>
      </c>
      <c r="AD479" s="60">
        <f>CNI!AH1145</f>
        <v>0</v>
      </c>
      <c r="AE479" s="60">
        <f>CNI!AI1145</f>
        <v>0</v>
      </c>
      <c r="AF479" s="78">
        <f t="shared" si="53"/>
        <v>0</v>
      </c>
    </row>
    <row r="480" spans="1:32" ht="15.6">
      <c r="A480" s="705" t="str">
        <f>CNI!$A$1147</f>
        <v>Garbage Disposal</v>
      </c>
      <c r="B480" s="706"/>
      <c r="C480" s="704">
        <f>CNI!B1148</f>
        <v>18</v>
      </c>
      <c r="D480" s="704"/>
      <c r="E480" s="363">
        <f>CNI!B1150</f>
        <v>11</v>
      </c>
      <c r="F480" s="533" t="str">
        <f>CNI!H1155</f>
        <v>each</v>
      </c>
      <c r="G480" s="534">
        <f>CNI!G1155</f>
        <v>200</v>
      </c>
      <c r="H480" s="532">
        <f>IF(CNI!O1155=0,0,CNI!G1155)</f>
        <v>0</v>
      </c>
      <c r="I480" s="537">
        <f>CNI!I1155</f>
        <v>300</v>
      </c>
      <c r="J480" s="25">
        <f t="shared" si="51"/>
        <v>0</v>
      </c>
      <c r="K480" s="359">
        <f t="shared" si="52"/>
        <v>60000</v>
      </c>
      <c r="L480" s="60">
        <f>CNI!P1155</f>
        <v>0</v>
      </c>
      <c r="M480" s="60">
        <f>CNI!Q1155</f>
        <v>0</v>
      </c>
      <c r="N480" s="60">
        <f>CNI!R1155</f>
        <v>0</v>
      </c>
      <c r="O480" s="60">
        <f>CNI!S1155</f>
        <v>0</v>
      </c>
      <c r="P480" s="60">
        <f>CNI!T1155</f>
        <v>0</v>
      </c>
      <c r="Q480" s="60">
        <f>CNI!U1155</f>
        <v>0</v>
      </c>
      <c r="R480" s="60">
        <f>CNI!V1155</f>
        <v>0</v>
      </c>
      <c r="S480" s="60">
        <f>CNI!W1155</f>
        <v>0</v>
      </c>
      <c r="T480" s="60">
        <f>CNI!X1155</f>
        <v>0</v>
      </c>
      <c r="U480" s="60">
        <f>CNI!Y1155</f>
        <v>0</v>
      </c>
      <c r="V480" s="60">
        <f>CNI!Z1155</f>
        <v>60000</v>
      </c>
      <c r="W480" s="60">
        <f>CNI!AA1155</f>
        <v>0</v>
      </c>
      <c r="X480" s="60">
        <f>CNI!AB1155</f>
        <v>0</v>
      </c>
      <c r="Y480" s="60">
        <f>CNI!AC1155</f>
        <v>0</v>
      </c>
      <c r="Z480" s="60">
        <f>CNI!AD1155</f>
        <v>0</v>
      </c>
      <c r="AA480" s="60">
        <f>CNI!AE1155</f>
        <v>0</v>
      </c>
      <c r="AB480" s="60">
        <f>CNI!AF1155</f>
        <v>0</v>
      </c>
      <c r="AC480" s="60">
        <f>CNI!AG1155</f>
        <v>0</v>
      </c>
      <c r="AD480" s="60">
        <f>CNI!AH1155</f>
        <v>0</v>
      </c>
      <c r="AE480" s="60">
        <f>CNI!AI1155</f>
        <v>0</v>
      </c>
      <c r="AF480" s="78">
        <f t="shared" si="53"/>
        <v>0</v>
      </c>
    </row>
    <row r="481" spans="1:32" ht="15.6">
      <c r="A481" s="705" t="str">
        <f>CNI!$A$1157</f>
        <v>Microwave</v>
      </c>
      <c r="B481" s="706"/>
      <c r="C481" s="704">
        <f>CNI!B1158</f>
        <v>19</v>
      </c>
      <c r="D481" s="704"/>
      <c r="E481" s="363">
        <f>CNI!B1160</f>
        <v>12</v>
      </c>
      <c r="F481" s="533" t="str">
        <f>CNI!H1165</f>
        <v>each</v>
      </c>
      <c r="G481" s="534">
        <f>CNI!G1165</f>
        <v>200</v>
      </c>
      <c r="H481" s="532">
        <f>IF(CNI!O1165=0,0,CNI!G1165)</f>
        <v>0</v>
      </c>
      <c r="I481" s="537">
        <f>CNI!I1165</f>
        <v>450</v>
      </c>
      <c r="J481" s="25">
        <f t="shared" si="51"/>
        <v>0</v>
      </c>
      <c r="K481" s="359">
        <f t="shared" si="52"/>
        <v>90000</v>
      </c>
      <c r="L481" s="60">
        <f>CNI!P1165</f>
        <v>0</v>
      </c>
      <c r="M481" s="60">
        <f>CNI!Q1165</f>
        <v>0</v>
      </c>
      <c r="N481" s="60">
        <f>CNI!R1165</f>
        <v>0</v>
      </c>
      <c r="O481" s="60">
        <f>CNI!S1165</f>
        <v>0</v>
      </c>
      <c r="P481" s="60">
        <f>CNI!T1165</f>
        <v>0</v>
      </c>
      <c r="Q481" s="60">
        <f>CNI!U1165</f>
        <v>0</v>
      </c>
      <c r="R481" s="60">
        <f>CNI!V1165</f>
        <v>0</v>
      </c>
      <c r="S481" s="60">
        <f>CNI!W1165</f>
        <v>0</v>
      </c>
      <c r="T481" s="60">
        <f>CNI!X1165</f>
        <v>0</v>
      </c>
      <c r="U481" s="60">
        <f>CNI!Y1165</f>
        <v>0</v>
      </c>
      <c r="V481" s="60">
        <f>CNI!Z1165</f>
        <v>0</v>
      </c>
      <c r="W481" s="60">
        <f>CNI!AA1165</f>
        <v>90000</v>
      </c>
      <c r="X481" s="60">
        <f>CNI!AB1165</f>
        <v>0</v>
      </c>
      <c r="Y481" s="60">
        <f>CNI!AC1165</f>
        <v>0</v>
      </c>
      <c r="Z481" s="60">
        <f>CNI!AD1165</f>
        <v>0</v>
      </c>
      <c r="AA481" s="60">
        <f>CNI!AE1165</f>
        <v>0</v>
      </c>
      <c r="AB481" s="60">
        <f>CNI!AF1165</f>
        <v>0</v>
      </c>
      <c r="AC481" s="60">
        <f>CNI!AG1165</f>
        <v>0</v>
      </c>
      <c r="AD481" s="60">
        <f>CNI!AH1165</f>
        <v>0</v>
      </c>
      <c r="AE481" s="60">
        <f>CNI!AI1165</f>
        <v>0</v>
      </c>
      <c r="AF481" s="78">
        <f t="shared" si="53"/>
        <v>0</v>
      </c>
    </row>
    <row r="482" spans="1:32" ht="15.6">
      <c r="A482" s="705" t="str">
        <f>CNI!$A$1167</f>
        <v>Lighting</v>
      </c>
      <c r="B482" s="706"/>
      <c r="C482" s="704">
        <f>CNI!B1168</f>
        <v>15</v>
      </c>
      <c r="D482" s="704"/>
      <c r="E482" s="363">
        <f>CNI!B1174</f>
        <v>0</v>
      </c>
      <c r="F482" s="533" t="str">
        <f>CNI!H1181</f>
        <v>each</v>
      </c>
      <c r="G482" s="534">
        <f>CNI!G1181</f>
        <v>800</v>
      </c>
      <c r="H482" s="532">
        <f>IF(CNI!O1181=0,0,CNI!G1181)</f>
        <v>800</v>
      </c>
      <c r="I482" s="537">
        <f>CNI!I1181</f>
        <v>50</v>
      </c>
      <c r="J482" s="25">
        <f t="shared" si="51"/>
        <v>40000</v>
      </c>
      <c r="K482" s="359">
        <f t="shared" si="52"/>
        <v>40000</v>
      </c>
      <c r="L482" s="60">
        <f>CNI!P1181</f>
        <v>0</v>
      </c>
      <c r="M482" s="60">
        <f>CNI!Q1181</f>
        <v>0</v>
      </c>
      <c r="N482" s="60">
        <f>CNI!R1181</f>
        <v>0</v>
      </c>
      <c r="O482" s="60">
        <f>CNI!S1181</f>
        <v>0</v>
      </c>
      <c r="P482" s="60">
        <f>CNI!T1181</f>
        <v>0</v>
      </c>
      <c r="Q482" s="60">
        <f>CNI!U1181</f>
        <v>0</v>
      </c>
      <c r="R482" s="60">
        <f>CNI!V1181</f>
        <v>0</v>
      </c>
      <c r="S482" s="60">
        <f>CNI!W1181</f>
        <v>0</v>
      </c>
      <c r="T482" s="60">
        <f>CNI!X1181</f>
        <v>0</v>
      </c>
      <c r="U482" s="60">
        <f>CNI!Y1181</f>
        <v>0</v>
      </c>
      <c r="V482" s="60">
        <f>CNI!Z1181</f>
        <v>0</v>
      </c>
      <c r="W482" s="60">
        <f>CNI!AA1181</f>
        <v>0</v>
      </c>
      <c r="X482" s="60">
        <f>CNI!AB1181</f>
        <v>0</v>
      </c>
      <c r="Y482" s="60">
        <f>CNI!AC1181</f>
        <v>0</v>
      </c>
      <c r="Z482" s="60">
        <f>CNI!AD1181</f>
        <v>40000</v>
      </c>
      <c r="AA482" s="60">
        <f>CNI!AE1181</f>
        <v>0</v>
      </c>
      <c r="AB482" s="60">
        <f>CNI!AF1181</f>
        <v>0</v>
      </c>
      <c r="AC482" s="60">
        <f>CNI!AG1181</f>
        <v>0</v>
      </c>
      <c r="AD482" s="60">
        <f>CNI!AH1181</f>
        <v>0</v>
      </c>
      <c r="AE482" s="60">
        <f>CNI!AI1181</f>
        <v>0</v>
      </c>
      <c r="AF482" s="78">
        <f t="shared" si="53"/>
        <v>0</v>
      </c>
    </row>
    <row r="483" spans="1:32" ht="15.6">
      <c r="A483" s="705" t="str">
        <f>CNI!$A$1183</f>
        <v>Washing Machines</v>
      </c>
      <c r="B483" s="706"/>
      <c r="C483" s="704">
        <f>CNI!B1184</f>
        <v>15</v>
      </c>
      <c r="D483" s="704"/>
      <c r="E483" s="363">
        <f>CNI!B1190</f>
        <v>0</v>
      </c>
      <c r="F483" s="533" t="str">
        <f>CNI!H1197</f>
        <v>each</v>
      </c>
      <c r="G483" s="534">
        <f>CNI!G1197</f>
        <v>200</v>
      </c>
      <c r="H483" s="532">
        <f>IF(CNI!O1197=0,0,CNI!G1197)</f>
        <v>200</v>
      </c>
      <c r="I483" s="537">
        <f>CNI!I1197</f>
        <v>450</v>
      </c>
      <c r="J483" s="25">
        <f t="shared" si="51"/>
        <v>90000</v>
      </c>
      <c r="K483" s="359">
        <f t="shared" si="52"/>
        <v>90000</v>
      </c>
      <c r="L483" s="60">
        <f>CNI!P1197</f>
        <v>0</v>
      </c>
      <c r="M483" s="60">
        <f>CNI!Q1197</f>
        <v>0</v>
      </c>
      <c r="N483" s="60">
        <f>CNI!R1197</f>
        <v>0</v>
      </c>
      <c r="O483" s="60">
        <f>CNI!S1197</f>
        <v>0</v>
      </c>
      <c r="P483" s="60">
        <f>CNI!T1197</f>
        <v>0</v>
      </c>
      <c r="Q483" s="60">
        <f>CNI!U1197</f>
        <v>0</v>
      </c>
      <c r="R483" s="60">
        <f>CNI!V1197</f>
        <v>0</v>
      </c>
      <c r="S483" s="60">
        <f>CNI!W1197</f>
        <v>0</v>
      </c>
      <c r="T483" s="60">
        <f>CNI!X1197</f>
        <v>0</v>
      </c>
      <c r="U483" s="60">
        <f>CNI!Y1197</f>
        <v>0</v>
      </c>
      <c r="V483" s="60">
        <f>CNI!Z1197</f>
        <v>0</v>
      </c>
      <c r="W483" s="60">
        <f>CNI!AA1197</f>
        <v>0</v>
      </c>
      <c r="X483" s="60">
        <f>CNI!AB1197</f>
        <v>0</v>
      </c>
      <c r="Y483" s="60">
        <f>CNI!AC1197</f>
        <v>0</v>
      </c>
      <c r="Z483" s="60">
        <f>CNI!AD1197</f>
        <v>90000</v>
      </c>
      <c r="AA483" s="60">
        <f>CNI!AE1197</f>
        <v>0</v>
      </c>
      <c r="AB483" s="60">
        <f>CNI!AF1197</f>
        <v>0</v>
      </c>
      <c r="AC483" s="60">
        <f>CNI!AG1197</f>
        <v>0</v>
      </c>
      <c r="AD483" s="60">
        <f>CNI!AH1197</f>
        <v>0</v>
      </c>
      <c r="AE483" s="60">
        <f>CNI!AI1197</f>
        <v>0</v>
      </c>
      <c r="AF483" s="78">
        <f t="shared" si="53"/>
        <v>0</v>
      </c>
    </row>
    <row r="484" spans="1:32" ht="15.6">
      <c r="A484" s="705" t="str">
        <f>CNI!$A$1199</f>
        <v>Dryers</v>
      </c>
      <c r="B484" s="706"/>
      <c r="C484" s="704">
        <f>CNI!B1200</f>
        <v>7</v>
      </c>
      <c r="D484" s="704"/>
      <c r="E484" s="363">
        <f>CNI!B1202</f>
        <v>1</v>
      </c>
      <c r="F484" s="533" t="str">
        <f>CNI!H1207</f>
        <v>each</v>
      </c>
      <c r="G484" s="534">
        <f>CNI!G1207</f>
        <v>200</v>
      </c>
      <c r="H484" s="532">
        <f>IF(CNI!O1207=0,0,CNI!G1207)</f>
        <v>0</v>
      </c>
      <c r="I484" s="537">
        <f>CNI!I1207</f>
        <v>600</v>
      </c>
      <c r="J484" s="25">
        <f t="shared" si="51"/>
        <v>0</v>
      </c>
      <c r="K484" s="359">
        <f t="shared" si="52"/>
        <v>360000</v>
      </c>
      <c r="L484" s="60">
        <f>CNI!P1207</f>
        <v>120000</v>
      </c>
      <c r="M484" s="60">
        <f>CNI!Q1207</f>
        <v>0</v>
      </c>
      <c r="N484" s="60">
        <f>CNI!R1207</f>
        <v>0</v>
      </c>
      <c r="O484" s="60">
        <f>CNI!S1207</f>
        <v>0</v>
      </c>
      <c r="P484" s="60">
        <f>CNI!T1207</f>
        <v>0</v>
      </c>
      <c r="Q484" s="60">
        <f>CNI!U1207</f>
        <v>0</v>
      </c>
      <c r="R484" s="60">
        <f>CNI!V1207</f>
        <v>0</v>
      </c>
      <c r="S484" s="60">
        <f>CNI!W1207</f>
        <v>120000</v>
      </c>
      <c r="T484" s="60">
        <f>CNI!X1207</f>
        <v>0</v>
      </c>
      <c r="U484" s="60">
        <f>CNI!Y1207</f>
        <v>0</v>
      </c>
      <c r="V484" s="60">
        <f>CNI!Z1207</f>
        <v>0</v>
      </c>
      <c r="W484" s="60">
        <f>CNI!AA1207</f>
        <v>0</v>
      </c>
      <c r="X484" s="60">
        <f>CNI!AB1207</f>
        <v>0</v>
      </c>
      <c r="Y484" s="60">
        <f>CNI!AC1207</f>
        <v>0</v>
      </c>
      <c r="Z484" s="60">
        <f>CNI!AD1207</f>
        <v>120000</v>
      </c>
      <c r="AA484" s="60">
        <f>CNI!AE1207</f>
        <v>0</v>
      </c>
      <c r="AB484" s="60">
        <f>CNI!AF1207</f>
        <v>0</v>
      </c>
      <c r="AC484" s="60">
        <f>CNI!AG1207</f>
        <v>0</v>
      </c>
      <c r="AD484" s="60">
        <f>CNI!AH1207</f>
        <v>0</v>
      </c>
      <c r="AE484" s="60">
        <f>CNI!AI1207</f>
        <v>0</v>
      </c>
      <c r="AF484" s="78">
        <f t="shared" si="53"/>
        <v>0</v>
      </c>
    </row>
    <row r="485" spans="1:32" ht="15.6">
      <c r="A485" s="705" t="str">
        <f>CNI!$A$1209</f>
        <v>Call-For-Aid Systems</v>
      </c>
      <c r="B485" s="706"/>
      <c r="C485" s="704">
        <f>CNI!B1210</f>
        <v>8</v>
      </c>
      <c r="D485" s="704"/>
      <c r="E485" s="363">
        <f>CNI!B1212</f>
        <v>2</v>
      </c>
      <c r="F485" s="533">
        <f>CNI!H1217</f>
        <v>0</v>
      </c>
      <c r="G485" s="534">
        <f>CNI!G1217</f>
        <v>0</v>
      </c>
      <c r="H485" s="532">
        <f>IF(CNI!O1217=0,0,CNI!G1217)</f>
        <v>0</v>
      </c>
      <c r="I485" s="537">
        <f>CNI!I1217</f>
        <v>0</v>
      </c>
      <c r="J485" s="25">
        <f t="shared" si="51"/>
        <v>0</v>
      </c>
      <c r="K485" s="359">
        <f t="shared" si="52"/>
        <v>0</v>
      </c>
      <c r="L485" s="60">
        <f>CNI!P1217</f>
        <v>0</v>
      </c>
      <c r="M485" s="60">
        <f>CNI!Q1217</f>
        <v>0</v>
      </c>
      <c r="N485" s="60">
        <f>CNI!R1217</f>
        <v>0</v>
      </c>
      <c r="O485" s="60">
        <f>CNI!S1217</f>
        <v>0</v>
      </c>
      <c r="P485" s="60">
        <f>CNI!T1217</f>
        <v>0</v>
      </c>
      <c r="Q485" s="60">
        <f>CNI!U1217</f>
        <v>0</v>
      </c>
      <c r="R485" s="60">
        <f>CNI!V1217</f>
        <v>0</v>
      </c>
      <c r="S485" s="60">
        <f>CNI!W1217</f>
        <v>0</v>
      </c>
      <c r="T485" s="60">
        <f>CNI!X1217</f>
        <v>0</v>
      </c>
      <c r="U485" s="60">
        <f>CNI!Y1217</f>
        <v>0</v>
      </c>
      <c r="V485" s="60">
        <f>CNI!Z1217</f>
        <v>0</v>
      </c>
      <c r="W485" s="60">
        <f>CNI!AA1217</f>
        <v>0</v>
      </c>
      <c r="X485" s="60">
        <f>CNI!AB1217</f>
        <v>0</v>
      </c>
      <c r="Y485" s="60">
        <f>CNI!AC1217</f>
        <v>0</v>
      </c>
      <c r="Z485" s="60">
        <f>CNI!AD1217</f>
        <v>0</v>
      </c>
      <c r="AA485" s="60">
        <f>CNI!AE1217</f>
        <v>0</v>
      </c>
      <c r="AB485" s="60">
        <f>CNI!AF1217</f>
        <v>0</v>
      </c>
      <c r="AC485" s="60">
        <f>CNI!AG1217</f>
        <v>0</v>
      </c>
      <c r="AD485" s="60">
        <f>CNI!AH1217</f>
        <v>0</v>
      </c>
      <c r="AE485" s="60">
        <f>CNI!AI1217</f>
        <v>0</v>
      </c>
      <c r="AF485" s="78">
        <f t="shared" si="53"/>
        <v>0</v>
      </c>
    </row>
    <row r="486" spans="1:32" ht="15.6">
      <c r="A486" s="705" t="str">
        <f>CNI!$A$1219</f>
        <v>Stairs and Handrails</v>
      </c>
      <c r="B486" s="706"/>
      <c r="C486" s="704">
        <f>CNI!B1220</f>
        <v>9</v>
      </c>
      <c r="D486" s="704"/>
      <c r="E486" s="363">
        <f>CNI!B1222</f>
        <v>3</v>
      </c>
      <c r="F486" s="533">
        <f>CNI!H1227</f>
        <v>0</v>
      </c>
      <c r="G486" s="534">
        <f>CNI!G1227</f>
        <v>0</v>
      </c>
      <c r="H486" s="532">
        <f>IF(CNI!O1227=0,0,CNI!G1227)</f>
        <v>0</v>
      </c>
      <c r="I486" s="537">
        <f>CNI!I1227</f>
        <v>0</v>
      </c>
      <c r="J486" s="25">
        <f t="shared" si="51"/>
        <v>0</v>
      </c>
      <c r="K486" s="359">
        <f t="shared" si="52"/>
        <v>0</v>
      </c>
      <c r="L486" s="60">
        <f>CNI!P1227</f>
        <v>0</v>
      </c>
      <c r="M486" s="60">
        <f>CNI!Q1227</f>
        <v>0</v>
      </c>
      <c r="N486" s="60">
        <f>CNI!R1227</f>
        <v>0</v>
      </c>
      <c r="O486" s="60">
        <f>CNI!S1227</f>
        <v>0</v>
      </c>
      <c r="P486" s="60">
        <f>CNI!T1227</f>
        <v>0</v>
      </c>
      <c r="Q486" s="60">
        <f>CNI!U1227</f>
        <v>0</v>
      </c>
      <c r="R486" s="60">
        <f>CNI!V1227</f>
        <v>0</v>
      </c>
      <c r="S486" s="60">
        <f>CNI!W1227</f>
        <v>0</v>
      </c>
      <c r="T486" s="60">
        <f>CNI!X1227</f>
        <v>0</v>
      </c>
      <c r="U486" s="60">
        <f>CNI!Y1227</f>
        <v>0</v>
      </c>
      <c r="V486" s="60">
        <f>CNI!Z1227</f>
        <v>0</v>
      </c>
      <c r="W486" s="60">
        <f>CNI!AA1227</f>
        <v>0</v>
      </c>
      <c r="X486" s="60">
        <f>CNI!AB1227</f>
        <v>0</v>
      </c>
      <c r="Y486" s="60">
        <f>CNI!AC1227</f>
        <v>0</v>
      </c>
      <c r="Z486" s="60">
        <f>CNI!AD1227</f>
        <v>0</v>
      </c>
      <c r="AA486" s="60">
        <f>CNI!AE1227</f>
        <v>0</v>
      </c>
      <c r="AB486" s="60">
        <f>CNI!AF1227</f>
        <v>0</v>
      </c>
      <c r="AC486" s="60">
        <f>CNI!AG1227</f>
        <v>0</v>
      </c>
      <c r="AD486" s="60">
        <f>CNI!AH1227</f>
        <v>0</v>
      </c>
      <c r="AE486" s="60">
        <f>CNI!AI1227</f>
        <v>0</v>
      </c>
      <c r="AF486" s="78">
        <f t="shared" si="53"/>
        <v>0</v>
      </c>
    </row>
    <row r="487" spans="1:32" ht="15.6">
      <c r="A487" s="705" t="str">
        <f>CNI!$A$1229</f>
        <v>Interior-Other 1 (Specify)</v>
      </c>
      <c r="B487" s="706"/>
      <c r="C487" s="704">
        <f>CNI!B1230</f>
        <v>10</v>
      </c>
      <c r="D487" s="704"/>
      <c r="E487" s="363">
        <f>CNI!B1232</f>
        <v>4</v>
      </c>
      <c r="F487" s="533">
        <f>CNI!H1237</f>
        <v>0</v>
      </c>
      <c r="G487" s="534">
        <f>CNI!G1237</f>
        <v>0</v>
      </c>
      <c r="H487" s="532">
        <f>IF(CNI!O1237=0,0,CNI!G1237)</f>
        <v>0</v>
      </c>
      <c r="I487" s="537">
        <f>CNI!I1237</f>
        <v>0</v>
      </c>
      <c r="J487" s="25">
        <f t="shared" si="51"/>
        <v>0</v>
      </c>
      <c r="K487" s="359">
        <f t="shared" si="52"/>
        <v>0</v>
      </c>
      <c r="L487" s="60">
        <f>CNI!P1237</f>
        <v>0</v>
      </c>
      <c r="M487" s="60">
        <f>CNI!Q1237</f>
        <v>0</v>
      </c>
      <c r="N487" s="60">
        <f>CNI!R1237</f>
        <v>0</v>
      </c>
      <c r="O487" s="60">
        <f>CNI!S1237</f>
        <v>0</v>
      </c>
      <c r="P487" s="60">
        <f>CNI!T1237</f>
        <v>0</v>
      </c>
      <c r="Q487" s="60">
        <f>CNI!U1237</f>
        <v>0</v>
      </c>
      <c r="R487" s="60">
        <f>CNI!V1237</f>
        <v>0</v>
      </c>
      <c r="S487" s="60">
        <f>CNI!W1237</f>
        <v>0</v>
      </c>
      <c r="T487" s="60">
        <f>CNI!X1237</f>
        <v>0</v>
      </c>
      <c r="U487" s="60">
        <f>CNI!Y1237</f>
        <v>0</v>
      </c>
      <c r="V487" s="60">
        <f>CNI!Z1237</f>
        <v>0</v>
      </c>
      <c r="W487" s="60">
        <f>CNI!AA1237</f>
        <v>0</v>
      </c>
      <c r="X487" s="60">
        <f>CNI!AB1237</f>
        <v>0</v>
      </c>
      <c r="Y487" s="60">
        <f>CNI!AC1237</f>
        <v>0</v>
      </c>
      <c r="Z487" s="60">
        <f>CNI!AD1237</f>
        <v>0</v>
      </c>
      <c r="AA487" s="60">
        <f>CNI!AE1237</f>
        <v>0</v>
      </c>
      <c r="AB487" s="60">
        <f>CNI!AF1237</f>
        <v>0</v>
      </c>
      <c r="AC487" s="60">
        <f>CNI!AG1237</f>
        <v>0</v>
      </c>
      <c r="AD487" s="60">
        <f>CNI!AH1237</f>
        <v>0</v>
      </c>
      <c r="AE487" s="60">
        <f>CNI!AI1237</f>
        <v>0</v>
      </c>
      <c r="AF487" s="78">
        <f t="shared" si="53"/>
        <v>0</v>
      </c>
    </row>
    <row r="488" spans="1:32" ht="15.6">
      <c r="A488" s="705" t="str">
        <f>CNI!$A$1239</f>
        <v>Interior-Other 2 (Specify)</v>
      </c>
      <c r="B488" s="706"/>
      <c r="C488" s="704">
        <f>CNI!B1240</f>
        <v>11</v>
      </c>
      <c r="D488" s="704"/>
      <c r="E488" s="363">
        <f>CNI!B1242</f>
        <v>5</v>
      </c>
      <c r="F488" s="533">
        <f>CNI!H1247</f>
        <v>0</v>
      </c>
      <c r="G488" s="534">
        <f>CNI!G1247</f>
        <v>0</v>
      </c>
      <c r="H488" s="532">
        <f>IF(CNI!O1247=0,0,CNI!G1247)</f>
        <v>0</v>
      </c>
      <c r="I488" s="537">
        <f>CNI!I1247</f>
        <v>0</v>
      </c>
      <c r="J488" s="25">
        <f t="shared" si="51"/>
        <v>0</v>
      </c>
      <c r="K488" s="359">
        <f t="shared" si="52"/>
        <v>0</v>
      </c>
      <c r="L488" s="60">
        <f>CNI!P1247</f>
        <v>0</v>
      </c>
      <c r="M488" s="60">
        <f>CNI!Q1247</f>
        <v>0</v>
      </c>
      <c r="N488" s="60">
        <f>CNI!R1247</f>
        <v>0</v>
      </c>
      <c r="O488" s="60">
        <f>CNI!S1247</f>
        <v>0</v>
      </c>
      <c r="P488" s="60">
        <f>CNI!T1247</f>
        <v>0</v>
      </c>
      <c r="Q488" s="60">
        <f>CNI!U1247</f>
        <v>0</v>
      </c>
      <c r="R488" s="60">
        <f>CNI!V1247</f>
        <v>0</v>
      </c>
      <c r="S488" s="60">
        <f>CNI!W1247</f>
        <v>0</v>
      </c>
      <c r="T488" s="60">
        <f>CNI!X1247</f>
        <v>0</v>
      </c>
      <c r="U488" s="60">
        <f>CNI!Y1247</f>
        <v>0</v>
      </c>
      <c r="V488" s="60">
        <f>CNI!Z1247</f>
        <v>0</v>
      </c>
      <c r="W488" s="60">
        <f>CNI!AA1247</f>
        <v>0</v>
      </c>
      <c r="X488" s="60">
        <f>CNI!AB1247</f>
        <v>0</v>
      </c>
      <c r="Y488" s="60">
        <f>CNI!AC1247</f>
        <v>0</v>
      </c>
      <c r="Z488" s="60">
        <f>CNI!AD1247</f>
        <v>0</v>
      </c>
      <c r="AA488" s="60">
        <f>CNI!AE1247</f>
        <v>0</v>
      </c>
      <c r="AB488" s="60">
        <f>CNI!AF1247</f>
        <v>0</v>
      </c>
      <c r="AC488" s="60">
        <f>CNI!AG1247</f>
        <v>0</v>
      </c>
      <c r="AD488" s="60">
        <f>CNI!AH1247</f>
        <v>0</v>
      </c>
      <c r="AE488" s="60">
        <f>CNI!AI1247</f>
        <v>0</v>
      </c>
      <c r="AF488" s="78">
        <f t="shared" si="53"/>
        <v>0</v>
      </c>
    </row>
    <row r="489" spans="1:32" ht="15.6">
      <c r="A489" s="705" t="str">
        <f>CNI!$A$1249</f>
        <v>Interior-Other 3 (Specify)</v>
      </c>
      <c r="B489" s="706"/>
      <c r="C489" s="704">
        <f>CNI!B1250</f>
        <v>12</v>
      </c>
      <c r="D489" s="704"/>
      <c r="E489" s="363">
        <f>CNI!B1252</f>
        <v>6</v>
      </c>
      <c r="F489" s="533">
        <f>CNI!H1257</f>
        <v>0</v>
      </c>
      <c r="G489" s="534">
        <f>CNI!G1257</f>
        <v>0</v>
      </c>
      <c r="H489" s="532">
        <f>IF(CNI!O1257=0,0,CNI!G1257)</f>
        <v>0</v>
      </c>
      <c r="I489" s="537">
        <f>CNI!I1257</f>
        <v>0</v>
      </c>
      <c r="J489" s="25">
        <f t="shared" si="51"/>
        <v>0</v>
      </c>
      <c r="K489" s="359">
        <f t="shared" si="52"/>
        <v>0</v>
      </c>
      <c r="L489" s="60">
        <f>CNI!P1257</f>
        <v>0</v>
      </c>
      <c r="M489" s="60">
        <f>CNI!Q1257</f>
        <v>0</v>
      </c>
      <c r="N489" s="60">
        <f>CNI!R1257</f>
        <v>0</v>
      </c>
      <c r="O489" s="60">
        <f>CNI!S1257</f>
        <v>0</v>
      </c>
      <c r="P489" s="60">
        <f>CNI!T1257</f>
        <v>0</v>
      </c>
      <c r="Q489" s="60">
        <f>CNI!U1257</f>
        <v>0</v>
      </c>
      <c r="R489" s="60">
        <f>CNI!V1257</f>
        <v>0</v>
      </c>
      <c r="S489" s="60">
        <f>CNI!W1257</f>
        <v>0</v>
      </c>
      <c r="T489" s="60">
        <f>CNI!X1257</f>
        <v>0</v>
      </c>
      <c r="U489" s="60">
        <f>CNI!Y1257</f>
        <v>0</v>
      </c>
      <c r="V489" s="60">
        <f>CNI!Z1257</f>
        <v>0</v>
      </c>
      <c r="W489" s="60">
        <f>CNI!AA1257</f>
        <v>0</v>
      </c>
      <c r="X489" s="60">
        <f>CNI!AB1257</f>
        <v>0</v>
      </c>
      <c r="Y489" s="60">
        <f>CNI!AC1257</f>
        <v>0</v>
      </c>
      <c r="Z489" s="60">
        <f>CNI!AD1257</f>
        <v>0</v>
      </c>
      <c r="AA489" s="60">
        <f>CNI!AE1257</f>
        <v>0</v>
      </c>
      <c r="AB489" s="60">
        <f>CNI!AF1257</f>
        <v>0</v>
      </c>
      <c r="AC489" s="60">
        <f>CNI!AG1257</f>
        <v>0</v>
      </c>
      <c r="AD489" s="60">
        <f>CNI!AH1257</f>
        <v>0</v>
      </c>
      <c r="AE489" s="60">
        <f>CNI!AI1257</f>
        <v>0</v>
      </c>
      <c r="AF489" s="78">
        <f t="shared" si="53"/>
        <v>0</v>
      </c>
    </row>
    <row r="490" spans="1:32" ht="15.6">
      <c r="A490" s="705" t="str">
        <f>CNI!$A$1259</f>
        <v>Interior-Other 4 (Specify)</v>
      </c>
      <c r="B490" s="706"/>
      <c r="C490" s="704">
        <f>CNI!B1260</f>
        <v>13</v>
      </c>
      <c r="D490" s="704"/>
      <c r="E490" s="363">
        <f>CNI!B1262</f>
        <v>7</v>
      </c>
      <c r="F490" s="533">
        <f>CNI!H1267</f>
        <v>0</v>
      </c>
      <c r="G490" s="534">
        <f>CNI!G1267</f>
        <v>0</v>
      </c>
      <c r="H490" s="532">
        <f>IF(CNI!O1267=0,0,CNI!G1267)</f>
        <v>0</v>
      </c>
      <c r="I490" s="537">
        <f>CNI!I1267</f>
        <v>0</v>
      </c>
      <c r="J490" s="25">
        <f t="shared" si="51"/>
        <v>0</v>
      </c>
      <c r="K490" s="359">
        <f t="shared" si="52"/>
        <v>0</v>
      </c>
      <c r="L490" s="60">
        <f>CNI!P1267</f>
        <v>0</v>
      </c>
      <c r="M490" s="60">
        <f>CNI!Q1267</f>
        <v>0</v>
      </c>
      <c r="N490" s="60">
        <f>CNI!R1267</f>
        <v>0</v>
      </c>
      <c r="O490" s="60">
        <f>CNI!S1267</f>
        <v>0</v>
      </c>
      <c r="P490" s="60">
        <f>CNI!T1267</f>
        <v>0</v>
      </c>
      <c r="Q490" s="60">
        <f>CNI!U1267</f>
        <v>0</v>
      </c>
      <c r="R490" s="60">
        <f>CNI!V1267</f>
        <v>0</v>
      </c>
      <c r="S490" s="60">
        <f>CNI!W1267</f>
        <v>0</v>
      </c>
      <c r="T490" s="60">
        <f>CNI!X1267</f>
        <v>0</v>
      </c>
      <c r="U490" s="60">
        <f>CNI!Y1267</f>
        <v>0</v>
      </c>
      <c r="V490" s="60">
        <f>CNI!Z1267</f>
        <v>0</v>
      </c>
      <c r="W490" s="60">
        <f>CNI!AA1267</f>
        <v>0</v>
      </c>
      <c r="X490" s="60">
        <f>CNI!AB1267</f>
        <v>0</v>
      </c>
      <c r="Y490" s="60">
        <f>CNI!AC1267</f>
        <v>0</v>
      </c>
      <c r="Z490" s="60">
        <f>CNI!AD1267</f>
        <v>0</v>
      </c>
      <c r="AA490" s="60">
        <f>CNI!AE1267</f>
        <v>0</v>
      </c>
      <c r="AB490" s="60">
        <f>CNI!AF1267</f>
        <v>0</v>
      </c>
      <c r="AC490" s="60">
        <f>CNI!AG1267</f>
        <v>0</v>
      </c>
      <c r="AD490" s="60">
        <f>CNI!AH1267</f>
        <v>0</v>
      </c>
      <c r="AE490" s="60">
        <f>CNI!AI1267</f>
        <v>0</v>
      </c>
      <c r="AF490" s="78">
        <f t="shared" si="53"/>
        <v>0</v>
      </c>
    </row>
    <row r="491" spans="1:32" ht="15.6">
      <c r="A491" s="705" t="str">
        <f>CNI!$A$1269</f>
        <v>Interior-Other 5 (Specify)</v>
      </c>
      <c r="B491" s="706"/>
      <c r="C491" s="704">
        <f>CNI!B1270</f>
        <v>14</v>
      </c>
      <c r="D491" s="704"/>
      <c r="E491" s="363">
        <f>CNI!B1272</f>
        <v>8</v>
      </c>
      <c r="F491" s="533">
        <f>CNI!H1277</f>
        <v>0</v>
      </c>
      <c r="G491" s="534">
        <f>CNI!G1277</f>
        <v>0</v>
      </c>
      <c r="H491" s="532">
        <f>IF(CNI!O1277=0,0,CNI!G1277)</f>
        <v>0</v>
      </c>
      <c r="I491" s="537">
        <f>CNI!I1277</f>
        <v>0</v>
      </c>
      <c r="J491" s="25">
        <f t="shared" si="51"/>
        <v>0</v>
      </c>
      <c r="K491" s="359">
        <f t="shared" si="52"/>
        <v>0</v>
      </c>
      <c r="L491" s="60">
        <f>CNI!P1277</f>
        <v>0</v>
      </c>
      <c r="M491" s="60">
        <f>CNI!Q1277</f>
        <v>0</v>
      </c>
      <c r="N491" s="60">
        <f>CNI!R1277</f>
        <v>0</v>
      </c>
      <c r="O491" s="60">
        <f>CNI!S1277</f>
        <v>0</v>
      </c>
      <c r="P491" s="60">
        <f>CNI!T1277</f>
        <v>0</v>
      </c>
      <c r="Q491" s="60">
        <f>CNI!U1277</f>
        <v>0</v>
      </c>
      <c r="R491" s="60">
        <f>CNI!V1277</f>
        <v>0</v>
      </c>
      <c r="S491" s="60">
        <f>CNI!W1277</f>
        <v>0</v>
      </c>
      <c r="T491" s="60">
        <f>CNI!X1277</f>
        <v>0</v>
      </c>
      <c r="U491" s="60">
        <f>CNI!Y1277</f>
        <v>0</v>
      </c>
      <c r="V491" s="60">
        <f>CNI!Z1277</f>
        <v>0</v>
      </c>
      <c r="W491" s="60">
        <f>CNI!AA1277</f>
        <v>0</v>
      </c>
      <c r="X491" s="60">
        <f>CNI!AB1277</f>
        <v>0</v>
      </c>
      <c r="Y491" s="60">
        <f>CNI!AC1277</f>
        <v>0</v>
      </c>
      <c r="Z491" s="60">
        <f>CNI!AD1277</f>
        <v>0</v>
      </c>
      <c r="AA491" s="60">
        <f>CNI!AE1277</f>
        <v>0</v>
      </c>
      <c r="AB491" s="60">
        <f>CNI!AF1277</f>
        <v>0</v>
      </c>
      <c r="AC491" s="60">
        <f>CNI!AG1277</f>
        <v>0</v>
      </c>
      <c r="AD491" s="60">
        <f>CNI!AH1277</f>
        <v>0</v>
      </c>
      <c r="AE491" s="60">
        <f>CNI!AI1277</f>
        <v>0</v>
      </c>
      <c r="AF491" s="78">
        <f t="shared" si="53"/>
        <v>0</v>
      </c>
    </row>
    <row r="492" spans="1:32" ht="15.6">
      <c r="A492" s="705" t="str">
        <f>CNI!$A$1279</f>
        <v>Interior-Other 6 (Specify)</v>
      </c>
      <c r="B492" s="706"/>
      <c r="C492" s="704">
        <f>CNI!B1280</f>
        <v>15</v>
      </c>
      <c r="D492" s="704"/>
      <c r="E492" s="363">
        <f>CNI!B1282</f>
        <v>9</v>
      </c>
      <c r="F492" s="533">
        <f>CNI!H1287</f>
        <v>0</v>
      </c>
      <c r="G492" s="534">
        <f>CNI!G1287</f>
        <v>0</v>
      </c>
      <c r="H492" s="532">
        <f>IF(CNI!O1287=0,0,CNI!G1287)</f>
        <v>0</v>
      </c>
      <c r="I492" s="537">
        <f>CNI!I1287</f>
        <v>0</v>
      </c>
      <c r="J492" s="25">
        <f t="shared" si="51"/>
        <v>0</v>
      </c>
      <c r="K492" s="359">
        <f t="shared" si="52"/>
        <v>0</v>
      </c>
      <c r="L492" s="60">
        <f>CNI!P1287</f>
        <v>0</v>
      </c>
      <c r="M492" s="60">
        <f>CNI!Q1287</f>
        <v>0</v>
      </c>
      <c r="N492" s="60">
        <f>CNI!R1287</f>
        <v>0</v>
      </c>
      <c r="O492" s="60">
        <f>CNI!S1287</f>
        <v>0</v>
      </c>
      <c r="P492" s="60">
        <f>CNI!T1287</f>
        <v>0</v>
      </c>
      <c r="Q492" s="60">
        <f>CNI!U1287</f>
        <v>0</v>
      </c>
      <c r="R492" s="60">
        <f>CNI!V1287</f>
        <v>0</v>
      </c>
      <c r="S492" s="60">
        <f>CNI!W1287</f>
        <v>0</v>
      </c>
      <c r="T492" s="60">
        <f>CNI!X1287</f>
        <v>0</v>
      </c>
      <c r="U492" s="60">
        <f>CNI!Y1287</f>
        <v>0</v>
      </c>
      <c r="V492" s="60">
        <f>CNI!Z1287</f>
        <v>0</v>
      </c>
      <c r="W492" s="60">
        <f>CNI!AA1287</f>
        <v>0</v>
      </c>
      <c r="X492" s="60">
        <f>CNI!AB1287</f>
        <v>0</v>
      </c>
      <c r="Y492" s="60">
        <f>CNI!AC1287</f>
        <v>0</v>
      </c>
      <c r="Z492" s="60">
        <f>CNI!AD1287</f>
        <v>0</v>
      </c>
      <c r="AA492" s="60">
        <f>CNI!AE1287</f>
        <v>0</v>
      </c>
      <c r="AB492" s="60">
        <f>CNI!AF1287</f>
        <v>0</v>
      </c>
      <c r="AC492" s="60">
        <f>CNI!AG1287</f>
        <v>0</v>
      </c>
      <c r="AD492" s="60">
        <f>CNI!AH1287</f>
        <v>0</v>
      </c>
      <c r="AE492" s="60">
        <f>CNI!AI1287</f>
        <v>0</v>
      </c>
      <c r="AF492" s="78">
        <f t="shared" si="53"/>
        <v>0</v>
      </c>
    </row>
    <row r="493" spans="1:32" ht="15.6">
      <c r="A493" s="705" t="str">
        <f>CNI!$A$1289</f>
        <v>Interior-Other 7 (Specify)</v>
      </c>
      <c r="B493" s="706"/>
      <c r="C493" s="704">
        <f>CNI!B1290</f>
        <v>16</v>
      </c>
      <c r="D493" s="704"/>
      <c r="E493" s="363">
        <f>CNI!B1292</f>
        <v>10</v>
      </c>
      <c r="F493" s="533">
        <f>CNI!H1297</f>
        <v>0</v>
      </c>
      <c r="G493" s="534">
        <f>CNI!G1297</f>
        <v>0</v>
      </c>
      <c r="H493" s="532">
        <f>IF(CNI!O1297=0,0,CNI!G1297)</f>
        <v>0</v>
      </c>
      <c r="I493" s="537">
        <f>CNI!I1297</f>
        <v>0</v>
      </c>
      <c r="J493" s="25">
        <f t="shared" si="51"/>
        <v>0</v>
      </c>
      <c r="K493" s="359">
        <f t="shared" si="52"/>
        <v>0</v>
      </c>
      <c r="L493" s="60">
        <f>CNI!P1297</f>
        <v>0</v>
      </c>
      <c r="M493" s="60">
        <f>CNI!Q1297</f>
        <v>0</v>
      </c>
      <c r="N493" s="60">
        <f>CNI!R1297</f>
        <v>0</v>
      </c>
      <c r="O493" s="60">
        <f>CNI!S1297</f>
        <v>0</v>
      </c>
      <c r="P493" s="60">
        <f>CNI!T1297</f>
        <v>0</v>
      </c>
      <c r="Q493" s="60">
        <f>CNI!U1297</f>
        <v>0</v>
      </c>
      <c r="R493" s="60">
        <f>CNI!V1297</f>
        <v>0</v>
      </c>
      <c r="S493" s="60">
        <f>CNI!W1297</f>
        <v>0</v>
      </c>
      <c r="T493" s="60">
        <f>CNI!X1297</f>
        <v>0</v>
      </c>
      <c r="U493" s="60">
        <f>CNI!Y1297</f>
        <v>0</v>
      </c>
      <c r="V493" s="60">
        <f>CNI!Z1297</f>
        <v>0</v>
      </c>
      <c r="W493" s="60">
        <f>CNI!AA1297</f>
        <v>0</v>
      </c>
      <c r="X493" s="60">
        <f>CNI!AB1297</f>
        <v>0</v>
      </c>
      <c r="Y493" s="60">
        <f>CNI!AC1297</f>
        <v>0</v>
      </c>
      <c r="Z493" s="60">
        <f>CNI!AD1297</f>
        <v>0</v>
      </c>
      <c r="AA493" s="60">
        <f>CNI!AE1297</f>
        <v>0</v>
      </c>
      <c r="AB493" s="60">
        <f>CNI!AF1297</f>
        <v>0</v>
      </c>
      <c r="AC493" s="60">
        <f>CNI!AG1297</f>
        <v>0</v>
      </c>
      <c r="AD493" s="60">
        <f>CNI!AH1297</f>
        <v>0</v>
      </c>
      <c r="AE493" s="60">
        <f>CNI!AI1297</f>
        <v>0</v>
      </c>
      <c r="AF493" s="78">
        <f t="shared" si="53"/>
        <v>0</v>
      </c>
    </row>
    <row r="494" spans="1:32" ht="15.6">
      <c r="A494" s="705" t="str">
        <f>CNI!$A$1299</f>
        <v>Interior-Other 8 (Specify)</v>
      </c>
      <c r="B494" s="706"/>
      <c r="C494" s="704">
        <f>CNI!B1300</f>
        <v>17</v>
      </c>
      <c r="D494" s="704"/>
      <c r="E494" s="363">
        <f>CNI!B1302</f>
        <v>11</v>
      </c>
      <c r="F494" s="533">
        <f>CNI!H1307</f>
        <v>0</v>
      </c>
      <c r="G494" s="534">
        <f>CNI!G1307</f>
        <v>0</v>
      </c>
      <c r="H494" s="532">
        <f>IF(CNI!O1307=0,0,CNI!G1307)</f>
        <v>0</v>
      </c>
      <c r="I494" s="537">
        <f>CNI!I1307</f>
        <v>0</v>
      </c>
      <c r="J494" s="25">
        <f t="shared" si="51"/>
        <v>0</v>
      </c>
      <c r="K494" s="359">
        <f t="shared" si="52"/>
        <v>0</v>
      </c>
      <c r="L494" s="60">
        <f>CNI!P1307</f>
        <v>0</v>
      </c>
      <c r="M494" s="60">
        <f>CNI!Q1307</f>
        <v>0</v>
      </c>
      <c r="N494" s="60">
        <f>CNI!R1307</f>
        <v>0</v>
      </c>
      <c r="O494" s="60">
        <f>CNI!S1307</f>
        <v>0</v>
      </c>
      <c r="P494" s="60">
        <f>CNI!T1307</f>
        <v>0</v>
      </c>
      <c r="Q494" s="60">
        <f>CNI!U1307</f>
        <v>0</v>
      </c>
      <c r="R494" s="60">
        <f>CNI!V1307</f>
        <v>0</v>
      </c>
      <c r="S494" s="60">
        <f>CNI!W1307</f>
        <v>0</v>
      </c>
      <c r="T494" s="60">
        <f>CNI!X1307</f>
        <v>0</v>
      </c>
      <c r="U494" s="60">
        <f>CNI!Y1307</f>
        <v>0</v>
      </c>
      <c r="V494" s="60">
        <f>CNI!Z1307</f>
        <v>0</v>
      </c>
      <c r="W494" s="60">
        <f>CNI!AA1307</f>
        <v>0</v>
      </c>
      <c r="X494" s="60">
        <f>CNI!AB1307</f>
        <v>0</v>
      </c>
      <c r="Y494" s="60">
        <f>CNI!AC1307</f>
        <v>0</v>
      </c>
      <c r="Z494" s="60">
        <f>CNI!AD1307</f>
        <v>0</v>
      </c>
      <c r="AA494" s="60">
        <f>CNI!AE1307</f>
        <v>0</v>
      </c>
      <c r="AB494" s="60">
        <f>CNI!AF1307</f>
        <v>0</v>
      </c>
      <c r="AC494" s="60">
        <f>CNI!AG1307</f>
        <v>0</v>
      </c>
      <c r="AD494" s="60">
        <f>CNI!AH1307</f>
        <v>0</v>
      </c>
      <c r="AE494" s="60">
        <f>CNI!AI1307</f>
        <v>0</v>
      </c>
      <c r="AF494" s="78">
        <f t="shared" si="53"/>
        <v>0</v>
      </c>
    </row>
    <row r="495" spans="1:32" ht="15.6">
      <c r="A495" s="705" t="str">
        <f>CNI!$A$1309</f>
        <v>Interior-Other 9 (Specify)</v>
      </c>
      <c r="B495" s="706"/>
      <c r="C495" s="704">
        <f>CNI!B1310</f>
        <v>18</v>
      </c>
      <c r="D495" s="704"/>
      <c r="E495" s="363">
        <f>CNI!B1312</f>
        <v>12</v>
      </c>
      <c r="F495" s="533">
        <f>CNI!H1317</f>
        <v>0</v>
      </c>
      <c r="G495" s="534">
        <f>CNI!G1317</f>
        <v>0</v>
      </c>
      <c r="H495" s="532">
        <f>IF(CNI!O1317=0,0,CNI!G1317)</f>
        <v>0</v>
      </c>
      <c r="I495" s="537">
        <f>CNI!I1317</f>
        <v>0</v>
      </c>
      <c r="J495" s="25">
        <f t="shared" si="51"/>
        <v>0</v>
      </c>
      <c r="K495" s="359">
        <f t="shared" si="52"/>
        <v>0</v>
      </c>
      <c r="L495" s="60">
        <f>CNI!P1317</f>
        <v>0</v>
      </c>
      <c r="M495" s="60">
        <f>CNI!Q1317</f>
        <v>0</v>
      </c>
      <c r="N495" s="60">
        <f>CNI!R1317</f>
        <v>0</v>
      </c>
      <c r="O495" s="60">
        <f>CNI!S1317</f>
        <v>0</v>
      </c>
      <c r="P495" s="60">
        <f>CNI!T1317</f>
        <v>0</v>
      </c>
      <c r="Q495" s="60">
        <f>CNI!U1317</f>
        <v>0</v>
      </c>
      <c r="R495" s="60">
        <f>CNI!V1317</f>
        <v>0</v>
      </c>
      <c r="S495" s="60">
        <f>CNI!W1317</f>
        <v>0</v>
      </c>
      <c r="T495" s="60">
        <f>CNI!X1317</f>
        <v>0</v>
      </c>
      <c r="U495" s="60">
        <f>CNI!Y1317</f>
        <v>0</v>
      </c>
      <c r="V495" s="60">
        <f>CNI!Z1317</f>
        <v>0</v>
      </c>
      <c r="W495" s="60">
        <f>CNI!AA1317</f>
        <v>0</v>
      </c>
      <c r="X495" s="60">
        <f>CNI!AB1317</f>
        <v>0</v>
      </c>
      <c r="Y495" s="60">
        <f>CNI!AC1317</f>
        <v>0</v>
      </c>
      <c r="Z495" s="60">
        <f>CNI!AD1317</f>
        <v>0</v>
      </c>
      <c r="AA495" s="60">
        <f>CNI!AE1317</f>
        <v>0</v>
      </c>
      <c r="AB495" s="60">
        <f>CNI!AF1317</f>
        <v>0</v>
      </c>
      <c r="AC495" s="60">
        <f>CNI!AG1317</f>
        <v>0</v>
      </c>
      <c r="AD495" s="60">
        <f>CNI!AH1317</f>
        <v>0</v>
      </c>
      <c r="AE495" s="60">
        <f>CNI!AI1317</f>
        <v>0</v>
      </c>
      <c r="AF495" s="78">
        <f t="shared" si="53"/>
        <v>0</v>
      </c>
    </row>
    <row r="496" spans="1:32" ht="15.6">
      <c r="A496" s="705" t="str">
        <f>CNI!$A$1319</f>
        <v>Interior-Other 10 (Specify)</v>
      </c>
      <c r="B496" s="706"/>
      <c r="C496" s="704">
        <f>CNI!B1320</f>
        <v>19</v>
      </c>
      <c r="D496" s="704"/>
      <c r="E496" s="363">
        <f>CNI!B1322</f>
        <v>13</v>
      </c>
      <c r="F496" s="533">
        <f>CNI!H1327</f>
        <v>0</v>
      </c>
      <c r="G496" s="534">
        <f>CNI!G1327</f>
        <v>0</v>
      </c>
      <c r="H496" s="532">
        <f>IF(CNI!O1327=0,0,CNI!G1327)</f>
        <v>0</v>
      </c>
      <c r="I496" s="537">
        <f>CNI!I1327</f>
        <v>0</v>
      </c>
      <c r="J496" s="25">
        <f t="shared" si="51"/>
        <v>0</v>
      </c>
      <c r="K496" s="359">
        <f t="shared" si="52"/>
        <v>0</v>
      </c>
      <c r="L496" s="60">
        <f>CNI!P1327</f>
        <v>0</v>
      </c>
      <c r="M496" s="60">
        <f>CNI!Q1327</f>
        <v>0</v>
      </c>
      <c r="N496" s="60">
        <f>CNI!R1327</f>
        <v>0</v>
      </c>
      <c r="O496" s="60">
        <f>CNI!S1327</f>
        <v>0</v>
      </c>
      <c r="P496" s="60">
        <f>CNI!T1327</f>
        <v>0</v>
      </c>
      <c r="Q496" s="60">
        <f>CNI!U1327</f>
        <v>0</v>
      </c>
      <c r="R496" s="60">
        <f>CNI!V1327</f>
        <v>0</v>
      </c>
      <c r="S496" s="60">
        <f>CNI!W1327</f>
        <v>0</v>
      </c>
      <c r="T496" s="60">
        <f>CNI!X1327</f>
        <v>0</v>
      </c>
      <c r="U496" s="60">
        <f>CNI!Y1327</f>
        <v>0</v>
      </c>
      <c r="V496" s="60">
        <f>CNI!Z1327</f>
        <v>0</v>
      </c>
      <c r="W496" s="60">
        <f>CNI!AA1327</f>
        <v>0</v>
      </c>
      <c r="X496" s="60">
        <f>CNI!AB1327</f>
        <v>0</v>
      </c>
      <c r="Y496" s="60">
        <f>CNI!AC1327</f>
        <v>0</v>
      </c>
      <c r="Z496" s="60">
        <f>CNI!AD1327</f>
        <v>0</v>
      </c>
      <c r="AA496" s="60">
        <f>CNI!AE1327</f>
        <v>0</v>
      </c>
      <c r="AB496" s="60">
        <f>CNI!AF1327</f>
        <v>0</v>
      </c>
      <c r="AC496" s="60">
        <f>CNI!AG1327</f>
        <v>0</v>
      </c>
      <c r="AD496" s="60">
        <f>CNI!AH1327</f>
        <v>0</v>
      </c>
      <c r="AE496" s="60">
        <f>CNI!AI1327</f>
        <v>0</v>
      </c>
      <c r="AF496" s="78">
        <f t="shared" si="53"/>
        <v>0</v>
      </c>
    </row>
    <row r="497" spans="1:32" ht="17.25" thickBot="1">
      <c r="A497" s="720" t="s">
        <v>823</v>
      </c>
      <c r="B497" s="721"/>
      <c r="C497" s="525"/>
      <c r="D497" s="525"/>
      <c r="E497" s="87"/>
      <c r="F497" s="516"/>
      <c r="G497" s="517"/>
      <c r="H497" s="518"/>
      <c r="I497" s="519"/>
      <c r="J497" s="144">
        <f>SUM(J463:J496)</f>
        <v>385200</v>
      </c>
      <c r="K497" s="323">
        <f t="shared" si="52"/>
        <v>1575260</v>
      </c>
      <c r="L497" s="145">
        <f t="shared" ref="L497:AE497" si="54">SUM(L463:L496)</f>
        <v>120000</v>
      </c>
      <c r="M497" s="142">
        <f t="shared" si="54"/>
        <v>64800</v>
      </c>
      <c r="N497" s="142">
        <f t="shared" si="54"/>
        <v>7700</v>
      </c>
      <c r="O497" s="142">
        <f t="shared" si="54"/>
        <v>52000</v>
      </c>
      <c r="P497" s="142">
        <f t="shared" si="54"/>
        <v>19900</v>
      </c>
      <c r="Q497" s="142">
        <f t="shared" si="54"/>
        <v>90000</v>
      </c>
      <c r="R497" s="142">
        <f t="shared" si="54"/>
        <v>36800</v>
      </c>
      <c r="S497" s="142">
        <f t="shared" si="54"/>
        <v>124600</v>
      </c>
      <c r="T497" s="142">
        <f t="shared" si="54"/>
        <v>9060</v>
      </c>
      <c r="U497" s="142">
        <f t="shared" si="54"/>
        <v>96000</v>
      </c>
      <c r="V497" s="142">
        <f t="shared" si="54"/>
        <v>124800</v>
      </c>
      <c r="W497" s="142">
        <f t="shared" si="54"/>
        <v>90000</v>
      </c>
      <c r="X497" s="142">
        <f t="shared" si="54"/>
        <v>7700</v>
      </c>
      <c r="Y497" s="142">
        <f t="shared" si="54"/>
        <v>15600</v>
      </c>
      <c r="Z497" s="142">
        <f t="shared" si="54"/>
        <v>541600</v>
      </c>
      <c r="AA497" s="142">
        <f t="shared" si="54"/>
        <v>0</v>
      </c>
      <c r="AB497" s="142">
        <f t="shared" si="54"/>
        <v>19900</v>
      </c>
      <c r="AC497" s="142">
        <f t="shared" si="54"/>
        <v>0</v>
      </c>
      <c r="AD497" s="142">
        <f t="shared" si="54"/>
        <v>90000</v>
      </c>
      <c r="AE497" s="143">
        <f t="shared" si="54"/>
        <v>64800</v>
      </c>
      <c r="AF497" s="78">
        <f t="shared" si="53"/>
        <v>0</v>
      </c>
    </row>
    <row r="498" spans="1:32" ht="16.7">
      <c r="A498" s="327"/>
      <c r="C498" s="509"/>
      <c r="D498" s="509"/>
      <c r="E498" s="325"/>
      <c r="F498" s="520"/>
      <c r="G498" s="521"/>
      <c r="H498" s="522"/>
      <c r="I498" s="523"/>
      <c r="J498" s="200"/>
      <c r="K498" s="340"/>
      <c r="L498" s="192"/>
      <c r="M498" s="192"/>
      <c r="N498" s="192"/>
      <c r="O498" s="192"/>
      <c r="P498" s="192"/>
      <c r="Q498" s="192"/>
      <c r="R498" s="192"/>
      <c r="S498" s="192"/>
      <c r="T498" s="192"/>
      <c r="U498" s="192"/>
      <c r="V498" s="192"/>
      <c r="W498" s="192"/>
      <c r="X498" s="192"/>
      <c r="Y498" s="192"/>
      <c r="Z498" s="192"/>
      <c r="AA498" s="192"/>
      <c r="AB498" s="192"/>
      <c r="AC498" s="192"/>
      <c r="AD498" s="192"/>
      <c r="AE498" s="192"/>
      <c r="AF498" s="78"/>
    </row>
    <row r="499" spans="1:32" ht="16.7">
      <c r="A499" s="327"/>
      <c r="C499" s="509"/>
      <c r="D499" s="509"/>
      <c r="E499" s="325"/>
      <c r="F499" s="520"/>
      <c r="G499" s="521"/>
      <c r="H499" s="522"/>
      <c r="I499" s="523"/>
      <c r="J499" s="200"/>
      <c r="K499" s="340"/>
      <c r="L499" s="192"/>
      <c r="M499" s="192"/>
      <c r="N499" s="192"/>
      <c r="O499" s="192"/>
      <c r="P499" s="192"/>
      <c r="Q499" s="192"/>
      <c r="R499" s="192"/>
      <c r="S499" s="192"/>
      <c r="T499" s="192"/>
      <c r="U499" s="192"/>
      <c r="V499" s="192"/>
      <c r="W499" s="192"/>
      <c r="X499" s="192"/>
      <c r="Y499" s="192"/>
      <c r="Z499" s="192"/>
      <c r="AA499" s="192"/>
      <c r="AB499" s="192"/>
      <c r="AC499" s="192"/>
      <c r="AD499" s="192"/>
      <c r="AE499" s="192"/>
      <c r="AF499" s="78"/>
    </row>
    <row r="500" spans="1:32" ht="15.6" thickBot="1">
      <c r="E500"/>
      <c r="G500"/>
    </row>
    <row r="501" spans="1:32" ht="66.599999999999994">
      <c r="A501" s="709" t="s">
        <v>806</v>
      </c>
      <c r="B501" s="710"/>
      <c r="C501" s="710" t="s">
        <v>807</v>
      </c>
      <c r="D501" s="710"/>
      <c r="E501" s="488" t="s">
        <v>808</v>
      </c>
      <c r="F501" s="488" t="s">
        <v>809</v>
      </c>
      <c r="G501" s="488" t="s">
        <v>810</v>
      </c>
      <c r="H501" s="488" t="s">
        <v>811</v>
      </c>
      <c r="I501" s="488" t="s">
        <v>812</v>
      </c>
      <c r="J501" s="488" t="s">
        <v>813</v>
      </c>
      <c r="K501" s="313" t="s">
        <v>814</v>
      </c>
      <c r="L501" s="99">
        <f>+$G$7+1</f>
        <v>2011</v>
      </c>
      <c r="M501" s="99">
        <f t="shared" ref="M501:AE501" si="55">1+L501</f>
        <v>2012</v>
      </c>
      <c r="N501" s="99">
        <f t="shared" si="55"/>
        <v>2013</v>
      </c>
      <c r="O501" s="99">
        <f t="shared" si="55"/>
        <v>2014</v>
      </c>
      <c r="P501" s="99">
        <f t="shared" si="55"/>
        <v>2015</v>
      </c>
      <c r="Q501" s="99">
        <f t="shared" si="55"/>
        <v>2016</v>
      </c>
      <c r="R501" s="99">
        <f t="shared" si="55"/>
        <v>2017</v>
      </c>
      <c r="S501" s="99">
        <f t="shared" si="55"/>
        <v>2018</v>
      </c>
      <c r="T501" s="99">
        <f t="shared" si="55"/>
        <v>2019</v>
      </c>
      <c r="U501" s="99">
        <f t="shared" si="55"/>
        <v>2020</v>
      </c>
      <c r="V501" s="99">
        <f t="shared" si="55"/>
        <v>2021</v>
      </c>
      <c r="W501" s="99">
        <f t="shared" si="55"/>
        <v>2022</v>
      </c>
      <c r="X501" s="99">
        <f t="shared" si="55"/>
        <v>2023</v>
      </c>
      <c r="Y501" s="99">
        <f t="shared" si="55"/>
        <v>2024</v>
      </c>
      <c r="Z501" s="99">
        <f t="shared" si="55"/>
        <v>2025</v>
      </c>
      <c r="AA501" s="99">
        <f t="shared" si="55"/>
        <v>2026</v>
      </c>
      <c r="AB501" s="99">
        <f t="shared" si="55"/>
        <v>2027</v>
      </c>
      <c r="AC501" s="99">
        <f t="shared" si="55"/>
        <v>2028</v>
      </c>
      <c r="AD501" s="99">
        <f t="shared" si="55"/>
        <v>2029</v>
      </c>
      <c r="AE501" s="100">
        <f t="shared" si="55"/>
        <v>2030</v>
      </c>
      <c r="AF501" s="78"/>
    </row>
    <row r="502" spans="1:32" ht="18.95" thickBot="1">
      <c r="A502" s="707" t="s">
        <v>824</v>
      </c>
      <c r="B502" s="708"/>
      <c r="C502" s="711" t="s">
        <v>767</v>
      </c>
      <c r="D502" s="711"/>
      <c r="E502" s="486" t="s">
        <v>767</v>
      </c>
      <c r="F502" s="504"/>
      <c r="G502" s="329"/>
      <c r="H502" s="51"/>
      <c r="I502" s="330" t="s">
        <v>779</v>
      </c>
      <c r="J502" s="330" t="s">
        <v>779</v>
      </c>
      <c r="K502" s="331" t="s">
        <v>779</v>
      </c>
      <c r="L502" s="105"/>
      <c r="M502" s="105"/>
      <c r="N502" s="105"/>
      <c r="O502" s="94" t="s">
        <v>780</v>
      </c>
      <c r="P502" s="105">
        <f>SUM(L529:P529)</f>
        <v>187890</v>
      </c>
      <c r="Q502" s="105"/>
      <c r="R502" s="105"/>
      <c r="S502" s="105"/>
      <c r="T502" s="94" t="s">
        <v>781</v>
      </c>
      <c r="U502" s="105">
        <f>SUM(Q529:U529)</f>
        <v>187890</v>
      </c>
      <c r="V502" s="105"/>
      <c r="W502" s="105"/>
      <c r="X502" s="105"/>
      <c r="Y502" s="94" t="s">
        <v>782</v>
      </c>
      <c r="Z502" s="105">
        <f>SUM(V529:Z529)</f>
        <v>167390</v>
      </c>
      <c r="AA502" s="106"/>
      <c r="AB502" s="106"/>
      <c r="AC502" s="106"/>
      <c r="AD502" s="94" t="s">
        <v>783</v>
      </c>
      <c r="AE502" s="105">
        <f>SUM(AA529:AE529)</f>
        <v>187890</v>
      </c>
      <c r="AF502" s="23"/>
    </row>
    <row r="503" spans="1:32" ht="16.149999999999999" thickBot="1">
      <c r="A503" s="705" t="str">
        <f>CNI!$A$1339</f>
        <v>Water Distribution</v>
      </c>
      <c r="B503" s="706"/>
      <c r="C503" s="704">
        <f>CNI!B1340</f>
        <v>20</v>
      </c>
      <c r="D503" s="704"/>
      <c r="E503" s="363">
        <f>CNI!B1342</f>
        <v>14</v>
      </c>
      <c r="F503" s="533" t="str">
        <f>CNI!H1347</f>
        <v>per linear ft.</v>
      </c>
      <c r="G503" s="534">
        <f>CNI!G1347</f>
        <v>4500</v>
      </c>
      <c r="H503" s="532">
        <f>IF(CNI!O1347=0,0,CNI!G1347)</f>
        <v>0</v>
      </c>
      <c r="I503" s="535">
        <f>CNI!I1347</f>
        <v>1</v>
      </c>
      <c r="J503" s="25">
        <f t="shared" ref="J503:J528" si="56">ROUNDUP(+H503*I503,-2)</f>
        <v>0</v>
      </c>
      <c r="K503" s="359">
        <f>SUM(L503:AE503)</f>
        <v>4500</v>
      </c>
      <c r="L503" s="58">
        <f>CNI!P1347</f>
        <v>0</v>
      </c>
      <c r="M503" s="58">
        <f>CNI!Q1347</f>
        <v>0</v>
      </c>
      <c r="N503" s="58">
        <f>CNI!R1347</f>
        <v>0</v>
      </c>
      <c r="O503" s="58">
        <f>CNI!S1347</f>
        <v>0</v>
      </c>
      <c r="P503" s="58">
        <f>CNI!T1347</f>
        <v>0</v>
      </c>
      <c r="Q503" s="58">
        <f>CNI!U1347</f>
        <v>0</v>
      </c>
      <c r="R503" s="58">
        <f>CNI!V1347</f>
        <v>0</v>
      </c>
      <c r="S503" s="58">
        <f>CNI!W1347</f>
        <v>0</v>
      </c>
      <c r="T503" s="58">
        <f>CNI!X1347</f>
        <v>0</v>
      </c>
      <c r="U503" s="58">
        <f>CNI!Y1347</f>
        <v>0</v>
      </c>
      <c r="V503" s="58">
        <f>CNI!Z1347</f>
        <v>0</v>
      </c>
      <c r="W503" s="58">
        <f>CNI!AA1347</f>
        <v>0</v>
      </c>
      <c r="X503" s="58">
        <f>CNI!AB1347</f>
        <v>0</v>
      </c>
      <c r="Y503" s="58">
        <f>CNI!AC1347</f>
        <v>4500</v>
      </c>
      <c r="Z503" s="58">
        <f>CNI!AD1347</f>
        <v>0</v>
      </c>
      <c r="AA503" s="58">
        <f>CNI!AE1347</f>
        <v>0</v>
      </c>
      <c r="AB503" s="58">
        <f>CNI!AF1347</f>
        <v>0</v>
      </c>
      <c r="AC503" s="58">
        <f>CNI!AG1347</f>
        <v>0</v>
      </c>
      <c r="AD503" s="58">
        <f>CNI!AH1347</f>
        <v>0</v>
      </c>
      <c r="AE503" s="58">
        <f>CNI!AI1347</f>
        <v>0</v>
      </c>
      <c r="AF503" s="78">
        <f>SUM(L503:AE503)-K503</f>
        <v>0</v>
      </c>
    </row>
    <row r="504" spans="1:32" ht="16.149999999999999" thickBot="1">
      <c r="A504" s="705" t="str">
        <f>CNI!$A$1349</f>
        <v>Heating Equipment/System</v>
      </c>
      <c r="B504" s="706"/>
      <c r="C504" s="704">
        <f>CNI!B1350</f>
        <v>5</v>
      </c>
      <c r="D504" s="704"/>
      <c r="E504" s="363">
        <f>CNI!B1352</f>
        <v>0</v>
      </c>
      <c r="F504" s="533" t="str">
        <f>CNI!H1357</f>
        <v>per linear ft.</v>
      </c>
      <c r="G504" s="534">
        <f>CNI!G1357</f>
        <v>20</v>
      </c>
      <c r="H504" s="532">
        <f>IF(CNI!O1357=0,0,CNI!G1357)</f>
        <v>20</v>
      </c>
      <c r="I504" s="535">
        <f>CNI!I1357</f>
        <v>7800</v>
      </c>
      <c r="J504" s="25">
        <f t="shared" si="56"/>
        <v>156000</v>
      </c>
      <c r="K504" s="359">
        <f t="shared" ref="K504:K528" si="57">SUM(L504:AE504)</f>
        <v>624000</v>
      </c>
      <c r="L504" s="58">
        <f>CNI!P1357</f>
        <v>0</v>
      </c>
      <c r="M504" s="58">
        <f>CNI!Q1357</f>
        <v>0</v>
      </c>
      <c r="N504" s="58">
        <f>CNI!R1357</f>
        <v>0</v>
      </c>
      <c r="O504" s="58">
        <f>CNI!S1357</f>
        <v>0</v>
      </c>
      <c r="P504" s="58">
        <f>CNI!T1357</f>
        <v>156000</v>
      </c>
      <c r="Q504" s="58">
        <f>CNI!U1357</f>
        <v>0</v>
      </c>
      <c r="R504" s="58">
        <f>CNI!V1357</f>
        <v>0</v>
      </c>
      <c r="S504" s="58">
        <f>CNI!W1357</f>
        <v>0</v>
      </c>
      <c r="T504" s="58">
        <f>CNI!X1357</f>
        <v>0</v>
      </c>
      <c r="U504" s="58">
        <f>CNI!Y1357</f>
        <v>156000</v>
      </c>
      <c r="V504" s="58">
        <f>CNI!Z1357</f>
        <v>0</v>
      </c>
      <c r="W504" s="58">
        <f>CNI!AA1357</f>
        <v>0</v>
      </c>
      <c r="X504" s="58">
        <f>CNI!AB1357</f>
        <v>0</v>
      </c>
      <c r="Y504" s="58">
        <f>CNI!AC1357</f>
        <v>0</v>
      </c>
      <c r="Z504" s="58">
        <f>CNI!AD1357</f>
        <v>156000</v>
      </c>
      <c r="AA504" s="58">
        <f>CNI!AE1357</f>
        <v>0</v>
      </c>
      <c r="AB504" s="58">
        <f>CNI!AF1357</f>
        <v>0</v>
      </c>
      <c r="AC504" s="58">
        <f>CNI!AG1357</f>
        <v>0</v>
      </c>
      <c r="AD504" s="58">
        <f>CNI!AH1357</f>
        <v>0</v>
      </c>
      <c r="AE504" s="58">
        <f>CNI!AI1357</f>
        <v>156000</v>
      </c>
      <c r="AF504" s="78">
        <f t="shared" ref="AF504:AF529" si="58">SUM(L504:AE504)-K504</f>
        <v>0</v>
      </c>
    </row>
    <row r="505" spans="1:32" ht="16.149999999999999" thickBot="1">
      <c r="A505" s="705" t="str">
        <f>CNI!$A$1359</f>
        <v>Electric Distribution</v>
      </c>
      <c r="B505" s="706"/>
      <c r="C505" s="704">
        <f>CNI!B1360</f>
        <v>6</v>
      </c>
      <c r="D505" s="704"/>
      <c r="E505" s="363">
        <f>CNI!B1362</f>
        <v>1</v>
      </c>
      <c r="F505" s="533" t="str">
        <f>CNI!H1367</f>
        <v>LUMP SUM</v>
      </c>
      <c r="G505" s="534">
        <f>CNI!G1367</f>
        <v>1</v>
      </c>
      <c r="H505" s="532">
        <f>IF(CNI!O1367=0,0,CNI!G1367)</f>
        <v>0</v>
      </c>
      <c r="I505" s="535">
        <f>CNI!I1367</f>
        <v>6890</v>
      </c>
      <c r="J505" s="25">
        <f t="shared" si="56"/>
        <v>0</v>
      </c>
      <c r="K505" s="359">
        <f t="shared" si="57"/>
        <v>27560</v>
      </c>
      <c r="L505" s="58">
        <f>CNI!P1367</f>
        <v>6890</v>
      </c>
      <c r="M505" s="58">
        <f>CNI!Q1367</f>
        <v>0</v>
      </c>
      <c r="N505" s="58">
        <f>CNI!R1367</f>
        <v>0</v>
      </c>
      <c r="O505" s="58">
        <f>CNI!S1367</f>
        <v>0</v>
      </c>
      <c r="P505" s="58">
        <f>CNI!T1367</f>
        <v>0</v>
      </c>
      <c r="Q505" s="58">
        <f>CNI!U1367</f>
        <v>0</v>
      </c>
      <c r="R505" s="58">
        <f>CNI!V1367</f>
        <v>6890</v>
      </c>
      <c r="S505" s="58">
        <f>CNI!W1367</f>
        <v>0</v>
      </c>
      <c r="T505" s="58">
        <f>CNI!X1367</f>
        <v>0</v>
      </c>
      <c r="U505" s="58">
        <f>CNI!Y1367</f>
        <v>0</v>
      </c>
      <c r="V505" s="58">
        <f>CNI!Z1367</f>
        <v>0</v>
      </c>
      <c r="W505" s="58">
        <f>CNI!AA1367</f>
        <v>0</v>
      </c>
      <c r="X505" s="58">
        <f>CNI!AB1367</f>
        <v>6890</v>
      </c>
      <c r="Y505" s="58">
        <f>CNI!AC1367</f>
        <v>0</v>
      </c>
      <c r="Z505" s="58">
        <f>CNI!AD1367</f>
        <v>0</v>
      </c>
      <c r="AA505" s="58">
        <f>CNI!AE1367</f>
        <v>0</v>
      </c>
      <c r="AB505" s="58">
        <f>CNI!AF1367</f>
        <v>0</v>
      </c>
      <c r="AC505" s="58">
        <f>CNI!AG1367</f>
        <v>0</v>
      </c>
      <c r="AD505" s="58">
        <f>CNI!AH1367</f>
        <v>6890</v>
      </c>
      <c r="AE505" s="58">
        <f>CNI!AI1367</f>
        <v>0</v>
      </c>
      <c r="AF505" s="78">
        <f t="shared" si="58"/>
        <v>0</v>
      </c>
    </row>
    <row r="506" spans="1:32" ht="16.149999999999999" thickBot="1">
      <c r="A506" s="705" t="str">
        <f>CNI!$A$1369</f>
        <v>Water Heaters</v>
      </c>
      <c r="B506" s="706"/>
      <c r="C506" s="704">
        <f>CNI!B1370</f>
        <v>7</v>
      </c>
      <c r="D506" s="704"/>
      <c r="E506" s="363">
        <f>CNI!B1372</f>
        <v>2</v>
      </c>
      <c r="F506" s="533" t="str">
        <f>CNI!H1377</f>
        <v>LUMP SUM</v>
      </c>
      <c r="G506" s="534">
        <f>CNI!G1377</f>
        <v>1</v>
      </c>
      <c r="H506" s="532">
        <f>IF(CNI!O1377=0,0,CNI!G1377)</f>
        <v>0</v>
      </c>
      <c r="I506" s="535">
        <f>CNI!I1377</f>
        <v>25000</v>
      </c>
      <c r="J506" s="25">
        <f t="shared" si="56"/>
        <v>0</v>
      </c>
      <c r="K506" s="359">
        <f t="shared" si="57"/>
        <v>75000</v>
      </c>
      <c r="L506" s="58">
        <f>CNI!P1377</f>
        <v>0</v>
      </c>
      <c r="M506" s="58">
        <f>CNI!Q1377</f>
        <v>25000</v>
      </c>
      <c r="N506" s="58">
        <f>CNI!R1377</f>
        <v>0</v>
      </c>
      <c r="O506" s="58">
        <f>CNI!S1377</f>
        <v>0</v>
      </c>
      <c r="P506" s="58">
        <f>CNI!T1377</f>
        <v>0</v>
      </c>
      <c r="Q506" s="58">
        <f>CNI!U1377</f>
        <v>0</v>
      </c>
      <c r="R506" s="58">
        <f>CNI!V1377</f>
        <v>0</v>
      </c>
      <c r="S506" s="58">
        <f>CNI!W1377</f>
        <v>0</v>
      </c>
      <c r="T506" s="58">
        <f>CNI!X1377</f>
        <v>25000</v>
      </c>
      <c r="U506" s="58">
        <f>CNI!Y1377</f>
        <v>0</v>
      </c>
      <c r="V506" s="58">
        <f>CNI!Z1377</f>
        <v>0</v>
      </c>
      <c r="W506" s="58">
        <f>CNI!AA1377</f>
        <v>0</v>
      </c>
      <c r="X506" s="58">
        <f>CNI!AB1377</f>
        <v>0</v>
      </c>
      <c r="Y506" s="58">
        <f>CNI!AC1377</f>
        <v>0</v>
      </c>
      <c r="Z506" s="58">
        <f>CNI!AD1377</f>
        <v>0</v>
      </c>
      <c r="AA506" s="58">
        <f>CNI!AE1377</f>
        <v>25000</v>
      </c>
      <c r="AB506" s="58">
        <f>CNI!AF1377</f>
        <v>0</v>
      </c>
      <c r="AC506" s="58">
        <f>CNI!AG1377</f>
        <v>0</v>
      </c>
      <c r="AD506" s="58">
        <f>CNI!AH1377</f>
        <v>0</v>
      </c>
      <c r="AE506" s="58">
        <f>CNI!AI1377</f>
        <v>0</v>
      </c>
      <c r="AF506" s="78">
        <f t="shared" si="58"/>
        <v>0</v>
      </c>
    </row>
    <row r="507" spans="1:32" ht="16.149999999999999" thickBot="1">
      <c r="A507" s="705" t="str">
        <f>CNI!$A$1379</f>
        <v>Domestic Water - Boilers</v>
      </c>
      <c r="B507" s="706"/>
      <c r="C507" s="704">
        <f>CNI!B1380</f>
        <v>8</v>
      </c>
      <c r="D507" s="704"/>
      <c r="E507" s="363">
        <f>CNI!B1382</f>
        <v>3</v>
      </c>
      <c r="F507" s="533">
        <f>CNI!H1387</f>
        <v>0</v>
      </c>
      <c r="G507" s="534">
        <f>CNI!G1387</f>
        <v>0</v>
      </c>
      <c r="H507" s="532">
        <f>IF(CNI!O1387=0,0,CNI!G1387)</f>
        <v>0</v>
      </c>
      <c r="I507" s="535">
        <f>CNI!I1387</f>
        <v>0</v>
      </c>
      <c r="J507" s="25">
        <f t="shared" si="56"/>
        <v>0</v>
      </c>
      <c r="K507" s="359">
        <f t="shared" si="57"/>
        <v>0</v>
      </c>
      <c r="L507" s="58">
        <f>CNI!P1387</f>
        <v>0</v>
      </c>
      <c r="M507" s="58">
        <f>CNI!Q1387</f>
        <v>0</v>
      </c>
      <c r="N507" s="58">
        <f>CNI!R1387</f>
        <v>0</v>
      </c>
      <c r="O507" s="58">
        <f>CNI!S1387</f>
        <v>0</v>
      </c>
      <c r="P507" s="58">
        <f>CNI!T1387</f>
        <v>0</v>
      </c>
      <c r="Q507" s="58">
        <f>CNI!U1387</f>
        <v>0</v>
      </c>
      <c r="R507" s="58">
        <f>CNI!V1387</f>
        <v>0</v>
      </c>
      <c r="S507" s="58">
        <f>CNI!W1387</f>
        <v>0</v>
      </c>
      <c r="T507" s="58">
        <f>CNI!X1387</f>
        <v>0</v>
      </c>
      <c r="U507" s="58">
        <f>CNI!Y1387</f>
        <v>0</v>
      </c>
      <c r="V507" s="58">
        <f>CNI!Z1387</f>
        <v>0</v>
      </c>
      <c r="W507" s="58">
        <f>CNI!AA1387</f>
        <v>0</v>
      </c>
      <c r="X507" s="58">
        <f>CNI!AB1387</f>
        <v>0</v>
      </c>
      <c r="Y507" s="58">
        <f>CNI!AC1387</f>
        <v>0</v>
      </c>
      <c r="Z507" s="58">
        <f>CNI!AD1387</f>
        <v>0</v>
      </c>
      <c r="AA507" s="58">
        <f>CNI!AE1387</f>
        <v>0</v>
      </c>
      <c r="AB507" s="58">
        <f>CNI!AF1387</f>
        <v>0</v>
      </c>
      <c r="AC507" s="58">
        <f>CNI!AG1387</f>
        <v>0</v>
      </c>
      <c r="AD507" s="58">
        <f>CNI!AH1387</f>
        <v>0</v>
      </c>
      <c r="AE507" s="58">
        <f>CNI!AI1387</f>
        <v>0</v>
      </c>
      <c r="AF507" s="78">
        <f t="shared" si="58"/>
        <v>0</v>
      </c>
    </row>
    <row r="508" spans="1:32" ht="16.149999999999999" thickBot="1">
      <c r="A508" s="705" t="str">
        <f>CNI!$A$1389</f>
        <v>Domestic Water-Pumps</v>
      </c>
      <c r="B508" s="706"/>
      <c r="C508" s="704">
        <f>CNI!B1390</f>
        <v>9</v>
      </c>
      <c r="D508" s="704"/>
      <c r="E508" s="363">
        <f>CNI!B1392</f>
        <v>4</v>
      </c>
      <c r="F508" s="533">
        <f>CNI!H1397</f>
        <v>0</v>
      </c>
      <c r="G508" s="534">
        <f>CNI!G1397</f>
        <v>0</v>
      </c>
      <c r="H508" s="532">
        <f>IF(CNI!O1397=0,0,CNI!G1397)</f>
        <v>0</v>
      </c>
      <c r="I508" s="535">
        <f>CNI!I1397</f>
        <v>0</v>
      </c>
      <c r="J508" s="25">
        <f t="shared" si="56"/>
        <v>0</v>
      </c>
      <c r="K508" s="359">
        <f t="shared" si="57"/>
        <v>0</v>
      </c>
      <c r="L508" s="58">
        <f>CNI!P1397</f>
        <v>0</v>
      </c>
      <c r="M508" s="58">
        <f>CNI!Q1397</f>
        <v>0</v>
      </c>
      <c r="N508" s="58">
        <f>CNI!R1397</f>
        <v>0</v>
      </c>
      <c r="O508" s="58">
        <f>CNI!S1397</f>
        <v>0</v>
      </c>
      <c r="P508" s="58">
        <f>CNI!T1397</f>
        <v>0</v>
      </c>
      <c r="Q508" s="58">
        <f>CNI!U1397</f>
        <v>0</v>
      </c>
      <c r="R508" s="58">
        <f>CNI!V1397</f>
        <v>0</v>
      </c>
      <c r="S508" s="58">
        <f>CNI!W1397</f>
        <v>0</v>
      </c>
      <c r="T508" s="58">
        <f>CNI!X1397</f>
        <v>0</v>
      </c>
      <c r="U508" s="58">
        <f>CNI!Y1397</f>
        <v>0</v>
      </c>
      <c r="V508" s="58">
        <f>CNI!Z1397</f>
        <v>0</v>
      </c>
      <c r="W508" s="58">
        <f>CNI!AA1397</f>
        <v>0</v>
      </c>
      <c r="X508" s="58">
        <f>CNI!AB1397</f>
        <v>0</v>
      </c>
      <c r="Y508" s="58">
        <f>CNI!AC1397</f>
        <v>0</v>
      </c>
      <c r="Z508" s="58">
        <f>CNI!AD1397</f>
        <v>0</v>
      </c>
      <c r="AA508" s="58">
        <f>CNI!AE1397</f>
        <v>0</v>
      </c>
      <c r="AB508" s="58">
        <f>CNI!AF1397</f>
        <v>0</v>
      </c>
      <c r="AC508" s="58">
        <f>CNI!AG1397</f>
        <v>0</v>
      </c>
      <c r="AD508" s="58">
        <f>CNI!AH1397</f>
        <v>0</v>
      </c>
      <c r="AE508" s="58">
        <f>CNI!AI1397</f>
        <v>0</v>
      </c>
      <c r="AF508" s="78">
        <f t="shared" si="58"/>
        <v>0</v>
      </c>
    </row>
    <row r="509" spans="1:32" ht="16.149999999999999" thickBot="1">
      <c r="A509" s="705" t="str">
        <f>CNI!$A$1399</f>
        <v>Unit Sub-Panels</v>
      </c>
      <c r="B509" s="706"/>
      <c r="C509" s="704">
        <f>CNI!B1400</f>
        <v>10</v>
      </c>
      <c r="D509" s="704"/>
      <c r="E509" s="363">
        <f>CNI!B1402</f>
        <v>5</v>
      </c>
      <c r="F509" s="533">
        <f>CNI!H1407</f>
        <v>0</v>
      </c>
      <c r="G509" s="534">
        <f>CNI!G1407</f>
        <v>0</v>
      </c>
      <c r="H509" s="532">
        <f>IF(CNI!O1407=0,0,CNI!G1407)</f>
        <v>0</v>
      </c>
      <c r="I509" s="535">
        <f>CNI!I1407</f>
        <v>0</v>
      </c>
      <c r="J509" s="25">
        <f t="shared" si="56"/>
        <v>0</v>
      </c>
      <c r="K509" s="359">
        <f t="shared" si="57"/>
        <v>0</v>
      </c>
      <c r="L509" s="58">
        <f>CNI!P1407</f>
        <v>0</v>
      </c>
      <c r="M509" s="58">
        <f>CNI!Q1407</f>
        <v>0</v>
      </c>
      <c r="N509" s="58">
        <f>CNI!R1407</f>
        <v>0</v>
      </c>
      <c r="O509" s="58">
        <f>CNI!S1407</f>
        <v>0</v>
      </c>
      <c r="P509" s="58">
        <f>CNI!T1407</f>
        <v>0</v>
      </c>
      <c r="Q509" s="58">
        <f>CNI!U1407</f>
        <v>0</v>
      </c>
      <c r="R509" s="58">
        <f>CNI!V1407</f>
        <v>0</v>
      </c>
      <c r="S509" s="58">
        <f>CNI!W1407</f>
        <v>0</v>
      </c>
      <c r="T509" s="58">
        <f>CNI!X1407</f>
        <v>0</v>
      </c>
      <c r="U509" s="58">
        <f>CNI!Y1407</f>
        <v>0</v>
      </c>
      <c r="V509" s="58">
        <f>CNI!Z1407</f>
        <v>0</v>
      </c>
      <c r="W509" s="58">
        <f>CNI!AA1407</f>
        <v>0</v>
      </c>
      <c r="X509" s="58">
        <f>CNI!AB1407</f>
        <v>0</v>
      </c>
      <c r="Y509" s="58">
        <f>CNI!AC1407</f>
        <v>0</v>
      </c>
      <c r="Z509" s="58">
        <f>CNI!AD1407</f>
        <v>0</v>
      </c>
      <c r="AA509" s="58">
        <f>CNI!AE1407</f>
        <v>0</v>
      </c>
      <c r="AB509" s="58">
        <f>CNI!AF1407</f>
        <v>0</v>
      </c>
      <c r="AC509" s="58">
        <f>CNI!AG1407</f>
        <v>0</v>
      </c>
      <c r="AD509" s="58">
        <f>CNI!AH1407</f>
        <v>0</v>
      </c>
      <c r="AE509" s="58">
        <f>CNI!AI1407</f>
        <v>0</v>
      </c>
      <c r="AF509" s="78">
        <f t="shared" si="58"/>
        <v>0</v>
      </c>
    </row>
    <row r="510" spans="1:32" ht="16.149999999999999" thickBot="1">
      <c r="A510" s="705" t="str">
        <f>CNI!$A$1409</f>
        <v>Trash Compactor</v>
      </c>
      <c r="B510" s="706"/>
      <c r="C510" s="704">
        <f>CNI!B1410</f>
        <v>11</v>
      </c>
      <c r="D510" s="704"/>
      <c r="E510" s="363">
        <f>CNI!B1412</f>
        <v>6</v>
      </c>
      <c r="F510" s="533">
        <f>CNI!H1417</f>
        <v>0</v>
      </c>
      <c r="G510" s="534">
        <f>CNI!G1417</f>
        <v>0</v>
      </c>
      <c r="H510" s="532">
        <f>IF(CNI!O1417=0,0,CNI!G1417)</f>
        <v>0</v>
      </c>
      <c r="I510" s="535">
        <f>CNI!I1417</f>
        <v>0</v>
      </c>
      <c r="J510" s="25">
        <f t="shared" si="56"/>
        <v>0</v>
      </c>
      <c r="K510" s="359">
        <f t="shared" si="57"/>
        <v>0</v>
      </c>
      <c r="L510" s="58">
        <f>CNI!P1417</f>
        <v>0</v>
      </c>
      <c r="M510" s="58">
        <f>CNI!Q1417</f>
        <v>0</v>
      </c>
      <c r="N510" s="58">
        <f>CNI!R1417</f>
        <v>0</v>
      </c>
      <c r="O510" s="58">
        <f>CNI!S1417</f>
        <v>0</v>
      </c>
      <c r="P510" s="58">
        <f>CNI!T1417</f>
        <v>0</v>
      </c>
      <c r="Q510" s="58">
        <f>CNI!U1417</f>
        <v>0</v>
      </c>
      <c r="R510" s="58">
        <f>CNI!V1417</f>
        <v>0</v>
      </c>
      <c r="S510" s="58">
        <f>CNI!W1417</f>
        <v>0</v>
      </c>
      <c r="T510" s="58">
        <f>CNI!X1417</f>
        <v>0</v>
      </c>
      <c r="U510" s="58">
        <f>CNI!Y1417</f>
        <v>0</v>
      </c>
      <c r="V510" s="58">
        <f>CNI!Z1417</f>
        <v>0</v>
      </c>
      <c r="W510" s="58">
        <f>CNI!AA1417</f>
        <v>0</v>
      </c>
      <c r="X510" s="58">
        <f>CNI!AB1417</f>
        <v>0</v>
      </c>
      <c r="Y510" s="58">
        <f>CNI!AC1417</f>
        <v>0</v>
      </c>
      <c r="Z510" s="58">
        <f>CNI!AD1417</f>
        <v>0</v>
      </c>
      <c r="AA510" s="58">
        <f>CNI!AE1417</f>
        <v>0</v>
      </c>
      <c r="AB510" s="58">
        <f>CNI!AF1417</f>
        <v>0</v>
      </c>
      <c r="AC510" s="58">
        <f>CNI!AG1417</f>
        <v>0</v>
      </c>
      <c r="AD510" s="58">
        <f>CNI!AH1417</f>
        <v>0</v>
      </c>
      <c r="AE510" s="58">
        <f>CNI!AI1417</f>
        <v>0</v>
      </c>
      <c r="AF510" s="78">
        <f t="shared" si="58"/>
        <v>0</v>
      </c>
    </row>
    <row r="511" spans="1:32" ht="16.149999999999999" thickBot="1">
      <c r="A511" s="705" t="str">
        <f>CNI!$A$1419</f>
        <v>Cooling Equipment/Systems</v>
      </c>
      <c r="B511" s="706"/>
      <c r="C511" s="704">
        <f>CNI!B1420</f>
        <v>12</v>
      </c>
      <c r="D511" s="704"/>
      <c r="E511" s="363">
        <f>CNI!B1422</f>
        <v>7</v>
      </c>
      <c r="F511" s="533" t="str">
        <f>CNI!H355</f>
        <v>LUMP SUM</v>
      </c>
      <c r="G511" s="534">
        <f>CNI!G1427</f>
        <v>0</v>
      </c>
      <c r="H511" s="532">
        <f>IF(CNI!O1427=0,0,CNI!G1427)</f>
        <v>0</v>
      </c>
      <c r="I511" s="535">
        <f>CNI!I1427</f>
        <v>0</v>
      </c>
      <c r="J511" s="25">
        <f t="shared" si="56"/>
        <v>0</v>
      </c>
      <c r="K511" s="359">
        <f t="shared" si="57"/>
        <v>0</v>
      </c>
      <c r="L511" s="58">
        <f>CNI!P1427</f>
        <v>0</v>
      </c>
      <c r="M511" s="58">
        <f>CNI!Q1427</f>
        <v>0</v>
      </c>
      <c r="N511" s="58">
        <f>CNI!R1427</f>
        <v>0</v>
      </c>
      <c r="O511" s="58">
        <f>CNI!S1427</f>
        <v>0</v>
      </c>
      <c r="P511" s="58">
        <f>CNI!T1427</f>
        <v>0</v>
      </c>
      <c r="Q511" s="58">
        <f>CNI!U1427</f>
        <v>0</v>
      </c>
      <c r="R511" s="58">
        <f>CNI!V1427</f>
        <v>0</v>
      </c>
      <c r="S511" s="58">
        <f>CNI!W1427</f>
        <v>0</v>
      </c>
      <c r="T511" s="58">
        <f>CNI!X1427</f>
        <v>0</v>
      </c>
      <c r="U511" s="58">
        <f>CNI!Y1427</f>
        <v>0</v>
      </c>
      <c r="V511" s="58">
        <f>CNI!Z1427</f>
        <v>0</v>
      </c>
      <c r="W511" s="58">
        <f>CNI!AA1427</f>
        <v>0</v>
      </c>
      <c r="X511" s="58">
        <f>CNI!AB1427</f>
        <v>0</v>
      </c>
      <c r="Y511" s="58">
        <f>CNI!AC1427</f>
        <v>0</v>
      </c>
      <c r="Z511" s="58">
        <f>CNI!AD1427</f>
        <v>0</v>
      </c>
      <c r="AA511" s="58">
        <f>CNI!AE1427</f>
        <v>0</v>
      </c>
      <c r="AB511" s="58">
        <f>CNI!AF1427</f>
        <v>0</v>
      </c>
      <c r="AC511" s="58">
        <f>CNI!AG1427</f>
        <v>0</v>
      </c>
      <c r="AD511" s="58">
        <f>CNI!AH1427</f>
        <v>0</v>
      </c>
      <c r="AE511" s="58">
        <f>CNI!AI1427</f>
        <v>0</v>
      </c>
      <c r="AF511" s="78">
        <f t="shared" si="58"/>
        <v>0</v>
      </c>
    </row>
    <row r="512" spans="1:32" ht="16.149999999999999" thickBot="1">
      <c r="A512" s="705" t="str">
        <f>CNI!$A$1429</f>
        <v>Smoke/Fire Detection</v>
      </c>
      <c r="B512" s="706"/>
      <c r="C512" s="704">
        <f>CNI!B1430</f>
        <v>13</v>
      </c>
      <c r="D512" s="704"/>
      <c r="E512" s="363">
        <f>CNI!B1432</f>
        <v>8</v>
      </c>
      <c r="F512" s="533">
        <f>CNI!H1437</f>
        <v>0</v>
      </c>
      <c r="G512" s="534">
        <f>CNI!G1437</f>
        <v>0</v>
      </c>
      <c r="H512" s="532">
        <f>IF(CNI!O1437=0,0,CNI!G1437)</f>
        <v>0</v>
      </c>
      <c r="I512" s="535">
        <f>CNI!I1437</f>
        <v>0</v>
      </c>
      <c r="J512" s="25">
        <f t="shared" si="56"/>
        <v>0</v>
      </c>
      <c r="K512" s="359">
        <f t="shared" si="57"/>
        <v>0</v>
      </c>
      <c r="L512" s="58">
        <f>CNI!P1437</f>
        <v>0</v>
      </c>
      <c r="M512" s="58">
        <f>CNI!Q1437</f>
        <v>0</v>
      </c>
      <c r="N512" s="58">
        <f>CNI!R1437</f>
        <v>0</v>
      </c>
      <c r="O512" s="58">
        <f>CNI!S1437</f>
        <v>0</v>
      </c>
      <c r="P512" s="58">
        <f>CNI!T1437</f>
        <v>0</v>
      </c>
      <c r="Q512" s="58">
        <f>CNI!U1437</f>
        <v>0</v>
      </c>
      <c r="R512" s="58">
        <f>CNI!V1437</f>
        <v>0</v>
      </c>
      <c r="S512" s="58">
        <f>CNI!W1437</f>
        <v>0</v>
      </c>
      <c r="T512" s="58">
        <f>CNI!X1437</f>
        <v>0</v>
      </c>
      <c r="U512" s="58">
        <f>CNI!Y1437</f>
        <v>0</v>
      </c>
      <c r="V512" s="58">
        <f>CNI!Z1437</f>
        <v>0</v>
      </c>
      <c r="W512" s="58">
        <f>CNI!AA1437</f>
        <v>0</v>
      </c>
      <c r="X512" s="58">
        <f>CNI!AB1437</f>
        <v>0</v>
      </c>
      <c r="Y512" s="58">
        <f>CNI!AC1437</f>
        <v>0</v>
      </c>
      <c r="Z512" s="58">
        <f>CNI!AD1437</f>
        <v>0</v>
      </c>
      <c r="AA512" s="58">
        <f>CNI!AE1437</f>
        <v>0</v>
      </c>
      <c r="AB512" s="58">
        <f>CNI!AF1437</f>
        <v>0</v>
      </c>
      <c r="AC512" s="58">
        <f>CNI!AG1437</f>
        <v>0</v>
      </c>
      <c r="AD512" s="58">
        <f>CNI!AH1437</f>
        <v>0</v>
      </c>
      <c r="AE512" s="58">
        <f>CNI!AI1437</f>
        <v>0</v>
      </c>
      <c r="AF512" s="78">
        <f t="shared" si="58"/>
        <v>0</v>
      </c>
    </row>
    <row r="513" spans="1:32" ht="16.149999999999999" thickBot="1">
      <c r="A513" s="705" t="str">
        <f>CNI!$A$1439</f>
        <v>Unit Reconfiguration</v>
      </c>
      <c r="B513" s="706"/>
      <c r="C513" s="704">
        <f>CNI!B1440</f>
        <v>14</v>
      </c>
      <c r="D513" s="704"/>
      <c r="E513" s="363">
        <f>CNI!B1442</f>
        <v>9</v>
      </c>
      <c r="F513" s="533">
        <f>CNI!H1447</f>
        <v>0</v>
      </c>
      <c r="G513" s="534">
        <f>CNI!G1447</f>
        <v>0</v>
      </c>
      <c r="H513" s="532">
        <f>IF(CNI!O1447=0,0,CNI!G1447)</f>
        <v>0</v>
      </c>
      <c r="I513" s="535">
        <f>CNI!I1447</f>
        <v>0</v>
      </c>
      <c r="J513" s="25">
        <f t="shared" si="56"/>
        <v>0</v>
      </c>
      <c r="K513" s="359">
        <f t="shared" si="57"/>
        <v>0</v>
      </c>
      <c r="L513" s="58">
        <f>CNI!P1447</f>
        <v>0</v>
      </c>
      <c r="M513" s="58">
        <f>CNI!Q1447</f>
        <v>0</v>
      </c>
      <c r="N513" s="58">
        <f>CNI!R1447</f>
        <v>0</v>
      </c>
      <c r="O513" s="58">
        <f>CNI!S1447</f>
        <v>0</v>
      </c>
      <c r="P513" s="58">
        <f>CNI!T1447</f>
        <v>0</v>
      </c>
      <c r="Q513" s="58">
        <f>CNI!U1447</f>
        <v>0</v>
      </c>
      <c r="R513" s="58">
        <f>CNI!V1447</f>
        <v>0</v>
      </c>
      <c r="S513" s="58">
        <f>CNI!W1447</f>
        <v>0</v>
      </c>
      <c r="T513" s="58">
        <f>CNI!X1447</f>
        <v>0</v>
      </c>
      <c r="U513" s="58">
        <f>CNI!Y1447</f>
        <v>0</v>
      </c>
      <c r="V513" s="58">
        <f>CNI!Z1447</f>
        <v>0</v>
      </c>
      <c r="W513" s="58">
        <f>CNI!AA1447</f>
        <v>0</v>
      </c>
      <c r="X513" s="58">
        <f>CNI!AB1447</f>
        <v>0</v>
      </c>
      <c r="Y513" s="58">
        <f>CNI!AC1447</f>
        <v>0</v>
      </c>
      <c r="Z513" s="58">
        <f>CNI!AD1447</f>
        <v>0</v>
      </c>
      <c r="AA513" s="58">
        <f>CNI!AE1447</f>
        <v>0</v>
      </c>
      <c r="AB513" s="58">
        <f>CNI!AF1447</f>
        <v>0</v>
      </c>
      <c r="AC513" s="58">
        <f>CNI!AG1447</f>
        <v>0</v>
      </c>
      <c r="AD513" s="58">
        <f>CNI!AH1447</f>
        <v>0</v>
      </c>
      <c r="AE513" s="58">
        <f>CNI!AI1447</f>
        <v>0</v>
      </c>
      <c r="AF513" s="78">
        <f t="shared" si="58"/>
        <v>0</v>
      </c>
    </row>
    <row r="514" spans="1:32" ht="16.149999999999999" thickBot="1">
      <c r="A514" s="705" t="str">
        <f>CNI!$A$1449</f>
        <v>Security/Fire Alarm</v>
      </c>
      <c r="B514" s="706"/>
      <c r="C514" s="704">
        <f>CNI!B1450</f>
        <v>15</v>
      </c>
      <c r="D514" s="704"/>
      <c r="E514" s="363">
        <f>CNI!B1452</f>
        <v>10</v>
      </c>
      <c r="F514" s="533">
        <f>CNI!H1457</f>
        <v>0</v>
      </c>
      <c r="G514" s="534">
        <f>CNI!G1457</f>
        <v>0</v>
      </c>
      <c r="H514" s="532">
        <f>IF(CNI!O1457=0,0,CNI!G1457)</f>
        <v>0</v>
      </c>
      <c r="I514" s="535">
        <f>CNI!I1457</f>
        <v>0</v>
      </c>
      <c r="J514" s="25">
        <f t="shared" si="56"/>
        <v>0</v>
      </c>
      <c r="K514" s="359">
        <f t="shared" si="57"/>
        <v>0</v>
      </c>
      <c r="L514" s="58">
        <f>CNI!P1457</f>
        <v>0</v>
      </c>
      <c r="M514" s="58">
        <f>CNI!Q1457</f>
        <v>0</v>
      </c>
      <c r="N514" s="58">
        <f>CNI!R1457</f>
        <v>0</v>
      </c>
      <c r="O514" s="58">
        <f>CNI!S1457</f>
        <v>0</v>
      </c>
      <c r="P514" s="58">
        <f>CNI!T1457</f>
        <v>0</v>
      </c>
      <c r="Q514" s="58">
        <f>CNI!U1457</f>
        <v>0</v>
      </c>
      <c r="R514" s="58">
        <f>CNI!V1457</f>
        <v>0</v>
      </c>
      <c r="S514" s="58">
        <f>CNI!W1457</f>
        <v>0</v>
      </c>
      <c r="T514" s="58">
        <f>CNI!X1457</f>
        <v>0</v>
      </c>
      <c r="U514" s="58">
        <f>CNI!Y1457</f>
        <v>0</v>
      </c>
      <c r="V514" s="58">
        <f>CNI!Z1457</f>
        <v>0</v>
      </c>
      <c r="W514" s="58">
        <f>CNI!AA1457</f>
        <v>0</v>
      </c>
      <c r="X514" s="58">
        <f>CNI!AB1457</f>
        <v>0</v>
      </c>
      <c r="Y514" s="58">
        <f>CNI!AC1457</f>
        <v>0</v>
      </c>
      <c r="Z514" s="58">
        <f>CNI!AD1457</f>
        <v>0</v>
      </c>
      <c r="AA514" s="58">
        <f>CNI!AE1457</f>
        <v>0</v>
      </c>
      <c r="AB514" s="58">
        <f>CNI!AF1457</f>
        <v>0</v>
      </c>
      <c r="AC514" s="58">
        <f>CNI!AG1457</f>
        <v>0</v>
      </c>
      <c r="AD514" s="58">
        <f>CNI!AH1457</f>
        <v>0</v>
      </c>
      <c r="AE514" s="58">
        <f>CNI!AI1457</f>
        <v>0</v>
      </c>
      <c r="AF514" s="78">
        <f t="shared" si="58"/>
        <v>0</v>
      </c>
    </row>
    <row r="515" spans="1:32" ht="16.149999999999999" thickBot="1">
      <c r="A515" s="705" t="str">
        <f>CNI!$A$1459</f>
        <v>Fire Supression System</v>
      </c>
      <c r="B515" s="706"/>
      <c r="C515" s="704">
        <f>CNI!B1460</f>
        <v>16</v>
      </c>
      <c r="D515" s="704"/>
      <c r="E515" s="363">
        <f>CNI!B1462</f>
        <v>11</v>
      </c>
      <c r="F515" s="533">
        <f>CNI!H1467</f>
        <v>0</v>
      </c>
      <c r="G515" s="534">
        <f>CNI!G1467</f>
        <v>0</v>
      </c>
      <c r="H515" s="532">
        <f>IF(CNI!O1467=0,0,CNI!G1467)</f>
        <v>0</v>
      </c>
      <c r="I515" s="535">
        <f>CNI!I1467</f>
        <v>0</v>
      </c>
      <c r="J515" s="25">
        <f t="shared" si="56"/>
        <v>0</v>
      </c>
      <c r="K515" s="359">
        <f t="shared" si="57"/>
        <v>0</v>
      </c>
      <c r="L515" s="58">
        <f>CNI!P1467</f>
        <v>0</v>
      </c>
      <c r="M515" s="58">
        <f>CNI!Q1467</f>
        <v>0</v>
      </c>
      <c r="N515" s="58">
        <f>CNI!R1467</f>
        <v>0</v>
      </c>
      <c r="O515" s="58">
        <f>CNI!S1467</f>
        <v>0</v>
      </c>
      <c r="P515" s="58">
        <f>CNI!T1467</f>
        <v>0</v>
      </c>
      <c r="Q515" s="58">
        <f>CNI!U1467</f>
        <v>0</v>
      </c>
      <c r="R515" s="58">
        <f>CNI!V1467</f>
        <v>0</v>
      </c>
      <c r="S515" s="58">
        <f>CNI!W1467</f>
        <v>0</v>
      </c>
      <c r="T515" s="58">
        <f>CNI!X1467</f>
        <v>0</v>
      </c>
      <c r="U515" s="58">
        <f>CNI!Y1467</f>
        <v>0</v>
      </c>
      <c r="V515" s="58">
        <f>CNI!Z1467</f>
        <v>0</v>
      </c>
      <c r="W515" s="58">
        <f>CNI!AA1467</f>
        <v>0</v>
      </c>
      <c r="X515" s="58">
        <f>CNI!AB1467</f>
        <v>0</v>
      </c>
      <c r="Y515" s="58">
        <f>CNI!AC1467</f>
        <v>0</v>
      </c>
      <c r="Z515" s="58">
        <f>CNI!AD1467</f>
        <v>0</v>
      </c>
      <c r="AA515" s="58">
        <f>CNI!AE1467</f>
        <v>0</v>
      </c>
      <c r="AB515" s="58">
        <f>CNI!AF1467</f>
        <v>0</v>
      </c>
      <c r="AC515" s="58">
        <f>CNI!AG1467</f>
        <v>0</v>
      </c>
      <c r="AD515" s="58">
        <f>CNI!AH1467</f>
        <v>0</v>
      </c>
      <c r="AE515" s="58">
        <f>CNI!AI1467</f>
        <v>0</v>
      </c>
      <c r="AF515" s="78">
        <f t="shared" si="58"/>
        <v>0</v>
      </c>
    </row>
    <row r="516" spans="1:32" ht="16.149999999999999" thickBot="1">
      <c r="A516" s="705" t="str">
        <f>CNI!$A$1469</f>
        <v>Generator</v>
      </c>
      <c r="B516" s="706"/>
      <c r="C516" s="704">
        <f>CNI!B1470</f>
        <v>17</v>
      </c>
      <c r="D516" s="704"/>
      <c r="E516" s="363">
        <f>CNI!B1472</f>
        <v>12</v>
      </c>
      <c r="F516" s="533">
        <f>CNI!H1477</f>
        <v>0</v>
      </c>
      <c r="G516" s="534">
        <f>CNI!G1477</f>
        <v>0</v>
      </c>
      <c r="H516" s="532">
        <f>IF(CNI!O1477=0,0,CNI!G1477)</f>
        <v>0</v>
      </c>
      <c r="I516" s="535">
        <f>CNI!I1477</f>
        <v>0</v>
      </c>
      <c r="J516" s="25">
        <f t="shared" si="56"/>
        <v>0</v>
      </c>
      <c r="K516" s="359">
        <f t="shared" si="57"/>
        <v>0</v>
      </c>
      <c r="L516" s="58">
        <f>CNI!P1477</f>
        <v>0</v>
      </c>
      <c r="M516" s="58">
        <f>CNI!Q1477</f>
        <v>0</v>
      </c>
      <c r="N516" s="58">
        <f>CNI!R1477</f>
        <v>0</v>
      </c>
      <c r="O516" s="58">
        <f>CNI!S1477</f>
        <v>0</v>
      </c>
      <c r="P516" s="58">
        <f>CNI!T1477</f>
        <v>0</v>
      </c>
      <c r="Q516" s="58">
        <f>CNI!U1477</f>
        <v>0</v>
      </c>
      <c r="R516" s="58">
        <f>CNI!V1477</f>
        <v>0</v>
      </c>
      <c r="S516" s="58">
        <f>CNI!W1477</f>
        <v>0</v>
      </c>
      <c r="T516" s="58">
        <f>CNI!X1477</f>
        <v>0</v>
      </c>
      <c r="U516" s="58">
        <f>CNI!Y1477</f>
        <v>0</v>
      </c>
      <c r="V516" s="58">
        <f>CNI!Z1477</f>
        <v>0</v>
      </c>
      <c r="W516" s="58">
        <f>CNI!AA1477</f>
        <v>0</v>
      </c>
      <c r="X516" s="58">
        <f>CNI!AB1477</f>
        <v>0</v>
      </c>
      <c r="Y516" s="58">
        <f>CNI!AC1477</f>
        <v>0</v>
      </c>
      <c r="Z516" s="58">
        <f>CNI!AD1477</f>
        <v>0</v>
      </c>
      <c r="AA516" s="58">
        <f>CNI!AE1477</f>
        <v>0</v>
      </c>
      <c r="AB516" s="58">
        <f>CNI!AF1477</f>
        <v>0</v>
      </c>
      <c r="AC516" s="58">
        <f>CNI!AG1477</f>
        <v>0</v>
      </c>
      <c r="AD516" s="58">
        <f>CNI!AH1477</f>
        <v>0</v>
      </c>
      <c r="AE516" s="58">
        <f>CNI!AI1477</f>
        <v>0</v>
      </c>
      <c r="AF516" s="78">
        <f t="shared" si="58"/>
        <v>0</v>
      </c>
    </row>
    <row r="517" spans="1:32" ht="16.149999999999999" thickBot="1">
      <c r="A517" s="705" t="str">
        <f>CNI!$A$1479</f>
        <v>Emergency Lighting</v>
      </c>
      <c r="B517" s="706"/>
      <c r="C517" s="704">
        <f>CNI!B1480</f>
        <v>18</v>
      </c>
      <c r="D517" s="704"/>
      <c r="E517" s="363">
        <f>CNI!B1482</f>
        <v>13</v>
      </c>
      <c r="F517" s="533">
        <f>CNI!H1487</f>
        <v>0</v>
      </c>
      <c r="G517" s="534">
        <f>CNI!G1487</f>
        <v>0</v>
      </c>
      <c r="H517" s="532">
        <f>IF(CNI!O1487=0,0,CNI!G1487)</f>
        <v>0</v>
      </c>
      <c r="I517" s="535">
        <f>CNI!I1487</f>
        <v>0</v>
      </c>
      <c r="J517" s="25">
        <f t="shared" si="56"/>
        <v>0</v>
      </c>
      <c r="K517" s="359">
        <f t="shared" si="57"/>
        <v>0</v>
      </c>
      <c r="L517" s="58">
        <f>CNI!P1487</f>
        <v>0</v>
      </c>
      <c r="M517" s="58">
        <f>CNI!Q1487</f>
        <v>0</v>
      </c>
      <c r="N517" s="58">
        <f>CNI!R1487</f>
        <v>0</v>
      </c>
      <c r="O517" s="58">
        <f>CNI!S1487</f>
        <v>0</v>
      </c>
      <c r="P517" s="58">
        <f>CNI!T1487</f>
        <v>0</v>
      </c>
      <c r="Q517" s="58">
        <f>CNI!U1487</f>
        <v>0</v>
      </c>
      <c r="R517" s="58">
        <f>CNI!V1487</f>
        <v>0</v>
      </c>
      <c r="S517" s="58">
        <f>CNI!W1487</f>
        <v>0</v>
      </c>
      <c r="T517" s="58">
        <f>CNI!X1487</f>
        <v>0</v>
      </c>
      <c r="U517" s="58">
        <f>CNI!Y1487</f>
        <v>0</v>
      </c>
      <c r="V517" s="58">
        <f>CNI!Z1487</f>
        <v>0</v>
      </c>
      <c r="W517" s="58">
        <f>CNI!AA1487</f>
        <v>0</v>
      </c>
      <c r="X517" s="58">
        <f>CNI!AB1487</f>
        <v>0</v>
      </c>
      <c r="Y517" s="58">
        <f>CNI!AC1487</f>
        <v>0</v>
      </c>
      <c r="Z517" s="58">
        <f>CNI!AD1487</f>
        <v>0</v>
      </c>
      <c r="AA517" s="58">
        <f>CNI!AE1487</f>
        <v>0</v>
      </c>
      <c r="AB517" s="58">
        <f>CNI!AF1487</f>
        <v>0</v>
      </c>
      <c r="AC517" s="58">
        <f>CNI!AG1487</f>
        <v>0</v>
      </c>
      <c r="AD517" s="58">
        <f>CNI!AH1487</f>
        <v>0</v>
      </c>
      <c r="AE517" s="58">
        <f>CNI!AI1487</f>
        <v>0</v>
      </c>
      <c r="AF517" s="78">
        <f t="shared" si="58"/>
        <v>0</v>
      </c>
    </row>
    <row r="518" spans="1:32" ht="16.149999999999999" thickBot="1">
      <c r="A518" s="705" t="str">
        <f>CNI!$A$1489</f>
        <v>Elevator</v>
      </c>
      <c r="B518" s="706"/>
      <c r="C518" s="704">
        <f>CNI!B1490</f>
        <v>19</v>
      </c>
      <c r="D518" s="704"/>
      <c r="E518" s="363">
        <f>CNI!B1492</f>
        <v>14</v>
      </c>
      <c r="F518" s="533">
        <f>CNI!H1497</f>
        <v>0</v>
      </c>
      <c r="G518" s="534">
        <f>CNI!G1497</f>
        <v>0</v>
      </c>
      <c r="H518" s="532">
        <f>IF(CNI!O1497=0,0,CNI!G1497)</f>
        <v>0</v>
      </c>
      <c r="I518" s="535">
        <f>CNI!I1497</f>
        <v>0</v>
      </c>
      <c r="J518" s="25">
        <f t="shared" si="56"/>
        <v>0</v>
      </c>
      <c r="K518" s="359">
        <f t="shared" si="57"/>
        <v>0</v>
      </c>
      <c r="L518" s="58">
        <f>CNI!P1497</f>
        <v>0</v>
      </c>
      <c r="M518" s="58">
        <f>CNI!Q1497</f>
        <v>0</v>
      </c>
      <c r="N518" s="58">
        <f>CNI!R1497</f>
        <v>0</v>
      </c>
      <c r="O518" s="58">
        <f>CNI!S1497</f>
        <v>0</v>
      </c>
      <c r="P518" s="58">
        <f>CNI!T1497</f>
        <v>0</v>
      </c>
      <c r="Q518" s="58">
        <f>CNI!U1497</f>
        <v>0</v>
      </c>
      <c r="R518" s="58">
        <f>CNI!V1497</f>
        <v>0</v>
      </c>
      <c r="S518" s="58">
        <f>CNI!W1497</f>
        <v>0</v>
      </c>
      <c r="T518" s="58">
        <f>CNI!X1497</f>
        <v>0</v>
      </c>
      <c r="U518" s="58">
        <f>CNI!Y1497</f>
        <v>0</v>
      </c>
      <c r="V518" s="58">
        <f>CNI!Z1497</f>
        <v>0</v>
      </c>
      <c r="W518" s="58">
        <f>CNI!AA1497</f>
        <v>0</v>
      </c>
      <c r="X518" s="58">
        <f>CNI!AB1497</f>
        <v>0</v>
      </c>
      <c r="Y518" s="58">
        <f>CNI!AC1497</f>
        <v>0</v>
      </c>
      <c r="Z518" s="58">
        <f>CNI!AD1497</f>
        <v>0</v>
      </c>
      <c r="AA518" s="58">
        <f>CNI!AE1497</f>
        <v>0</v>
      </c>
      <c r="AB518" s="58">
        <f>CNI!AF1497</f>
        <v>0</v>
      </c>
      <c r="AC518" s="58">
        <f>CNI!AG1497</f>
        <v>0</v>
      </c>
      <c r="AD518" s="58">
        <f>CNI!AH1497</f>
        <v>0</v>
      </c>
      <c r="AE518" s="58">
        <f>CNI!AI1497</f>
        <v>0</v>
      </c>
      <c r="AF518" s="78">
        <f t="shared" si="58"/>
        <v>0</v>
      </c>
    </row>
    <row r="519" spans="1:32" ht="16.149999999999999" thickBot="1">
      <c r="A519" s="705" t="str">
        <f>CNI!$A$1499</f>
        <v>Mechanical-Other 1 (Specify)</v>
      </c>
      <c r="B519" s="706"/>
      <c r="C519" s="704">
        <f>CNI!B1500</f>
        <v>20</v>
      </c>
      <c r="D519" s="704"/>
      <c r="E519" s="363">
        <f>CNI!B1502</f>
        <v>15</v>
      </c>
      <c r="F519" s="533">
        <f>CNI!H1507</f>
        <v>0</v>
      </c>
      <c r="G519" s="534">
        <f>CNI!G1507</f>
        <v>0</v>
      </c>
      <c r="H519" s="532">
        <f>IF(CNI!O1507=0,0,CNI!G1507)</f>
        <v>0</v>
      </c>
      <c r="I519" s="535">
        <f>CNI!I1507</f>
        <v>0</v>
      </c>
      <c r="J519" s="25">
        <f t="shared" si="56"/>
        <v>0</v>
      </c>
      <c r="K519" s="359">
        <f t="shared" si="57"/>
        <v>0</v>
      </c>
      <c r="L519" s="58">
        <f>CNI!P1507</f>
        <v>0</v>
      </c>
      <c r="M519" s="58">
        <f>CNI!Q1507</f>
        <v>0</v>
      </c>
      <c r="N519" s="58">
        <f>CNI!R1507</f>
        <v>0</v>
      </c>
      <c r="O519" s="58">
        <f>CNI!S1507</f>
        <v>0</v>
      </c>
      <c r="P519" s="58">
        <f>CNI!T1507</f>
        <v>0</v>
      </c>
      <c r="Q519" s="58">
        <f>CNI!U1507</f>
        <v>0</v>
      </c>
      <c r="R519" s="58">
        <f>CNI!V1507</f>
        <v>0</v>
      </c>
      <c r="S519" s="58">
        <f>CNI!W1507</f>
        <v>0</v>
      </c>
      <c r="T519" s="58">
        <f>CNI!X1507</f>
        <v>0</v>
      </c>
      <c r="U519" s="58">
        <f>CNI!Y1507</f>
        <v>0</v>
      </c>
      <c r="V519" s="58">
        <f>CNI!Z1507</f>
        <v>0</v>
      </c>
      <c r="W519" s="58">
        <f>CNI!AA1507</f>
        <v>0</v>
      </c>
      <c r="X519" s="58">
        <f>CNI!AB1507</f>
        <v>0</v>
      </c>
      <c r="Y519" s="58">
        <f>CNI!AC1507</f>
        <v>0</v>
      </c>
      <c r="Z519" s="58">
        <f>CNI!AD1507</f>
        <v>0</v>
      </c>
      <c r="AA519" s="58">
        <f>CNI!AE1507</f>
        <v>0</v>
      </c>
      <c r="AB519" s="58">
        <f>CNI!AF1507</f>
        <v>0</v>
      </c>
      <c r="AC519" s="58">
        <f>CNI!AG1507</f>
        <v>0</v>
      </c>
      <c r="AD519" s="58">
        <f>CNI!AH1507</f>
        <v>0</v>
      </c>
      <c r="AE519" s="58">
        <f>CNI!AI1507</f>
        <v>0</v>
      </c>
      <c r="AF519" s="78">
        <f t="shared" si="58"/>
        <v>0</v>
      </c>
    </row>
    <row r="520" spans="1:32" ht="16.149999999999999" thickBot="1">
      <c r="A520" s="705" t="str">
        <f>CNI!$A$1509</f>
        <v>Mechanical-Other 2 (Specify)</v>
      </c>
      <c r="B520" s="706"/>
      <c r="C520" s="704">
        <f>CNI!B1510</f>
        <v>4</v>
      </c>
      <c r="D520" s="704"/>
      <c r="E520" s="363">
        <f>CNI!B1512</f>
        <v>0</v>
      </c>
      <c r="F520" s="533">
        <f>CNI!H1517</f>
        <v>0</v>
      </c>
      <c r="G520" s="534">
        <f>CNI!G1517</f>
        <v>0</v>
      </c>
      <c r="H520" s="532">
        <f>IF(CNI!O1517=0,0,CNI!G1517)</f>
        <v>0</v>
      </c>
      <c r="I520" s="535">
        <f>CNI!I1517</f>
        <v>0</v>
      </c>
      <c r="J520" s="25">
        <f t="shared" si="56"/>
        <v>0</v>
      </c>
      <c r="K520" s="359">
        <f t="shared" si="57"/>
        <v>0</v>
      </c>
      <c r="L520" s="58">
        <f>CNI!P1517</f>
        <v>0</v>
      </c>
      <c r="M520" s="58">
        <f>CNI!Q1517</f>
        <v>0</v>
      </c>
      <c r="N520" s="58">
        <f>CNI!R1517</f>
        <v>0</v>
      </c>
      <c r="O520" s="58">
        <f>CNI!S1517</f>
        <v>0</v>
      </c>
      <c r="P520" s="58">
        <f>CNI!T1517</f>
        <v>0</v>
      </c>
      <c r="Q520" s="58">
        <f>CNI!U1517</f>
        <v>0</v>
      </c>
      <c r="R520" s="58">
        <f>CNI!V1517</f>
        <v>0</v>
      </c>
      <c r="S520" s="58">
        <f>CNI!W1517</f>
        <v>0</v>
      </c>
      <c r="T520" s="58">
        <f>CNI!X1517</f>
        <v>0</v>
      </c>
      <c r="U520" s="58">
        <f>CNI!Y1517</f>
        <v>0</v>
      </c>
      <c r="V520" s="58">
        <f>CNI!Z1517</f>
        <v>0</v>
      </c>
      <c r="W520" s="58">
        <f>CNI!AA1517</f>
        <v>0</v>
      </c>
      <c r="X520" s="58">
        <f>CNI!AB1517</f>
        <v>0</v>
      </c>
      <c r="Y520" s="58">
        <f>CNI!AC1517</f>
        <v>0</v>
      </c>
      <c r="Z520" s="58">
        <f>CNI!AD1517</f>
        <v>0</v>
      </c>
      <c r="AA520" s="58">
        <f>CNI!AE1517</f>
        <v>0</v>
      </c>
      <c r="AB520" s="58">
        <f>CNI!AF1517</f>
        <v>0</v>
      </c>
      <c r="AC520" s="58">
        <f>CNI!AG1517</f>
        <v>0</v>
      </c>
      <c r="AD520" s="58">
        <f>CNI!AH1517</f>
        <v>0</v>
      </c>
      <c r="AE520" s="58">
        <f>CNI!AI1517</f>
        <v>0</v>
      </c>
      <c r="AF520" s="78">
        <f t="shared" si="58"/>
        <v>0</v>
      </c>
    </row>
    <row r="521" spans="1:32" ht="16.149999999999999" thickBot="1">
      <c r="A521" s="705" t="str">
        <f>CNI!$A$1519</f>
        <v>Mechanical-Other 3 (Specify)</v>
      </c>
      <c r="B521" s="706"/>
      <c r="C521" s="704">
        <f>CNI!B1520</f>
        <v>5</v>
      </c>
      <c r="D521" s="704"/>
      <c r="E521" s="363">
        <f>CNI!B1522</f>
        <v>1</v>
      </c>
      <c r="F521" s="533">
        <f>CNI!H1527</f>
        <v>0</v>
      </c>
      <c r="G521" s="534">
        <f>CNI!G1527</f>
        <v>0</v>
      </c>
      <c r="H521" s="532">
        <f>IF(CNI!O1527=0,0,CNI!G1527)</f>
        <v>0</v>
      </c>
      <c r="I521" s="535">
        <f>CNI!I1527</f>
        <v>0</v>
      </c>
      <c r="J521" s="25">
        <f t="shared" si="56"/>
        <v>0</v>
      </c>
      <c r="K521" s="359">
        <f t="shared" si="57"/>
        <v>0</v>
      </c>
      <c r="L521" s="58">
        <f>CNI!P1527</f>
        <v>0</v>
      </c>
      <c r="M521" s="58">
        <f>CNI!Q1527</f>
        <v>0</v>
      </c>
      <c r="N521" s="58">
        <f>CNI!R1527</f>
        <v>0</v>
      </c>
      <c r="O521" s="58">
        <f>CNI!S1527</f>
        <v>0</v>
      </c>
      <c r="P521" s="58">
        <f>CNI!T1527</f>
        <v>0</v>
      </c>
      <c r="Q521" s="58">
        <f>CNI!U1527</f>
        <v>0</v>
      </c>
      <c r="R521" s="58">
        <f>CNI!V1527</f>
        <v>0</v>
      </c>
      <c r="S521" s="58">
        <f>CNI!W1527</f>
        <v>0</v>
      </c>
      <c r="T521" s="58">
        <f>CNI!X1527</f>
        <v>0</v>
      </c>
      <c r="U521" s="58">
        <f>CNI!Y1527</f>
        <v>0</v>
      </c>
      <c r="V521" s="58">
        <f>CNI!Z1527</f>
        <v>0</v>
      </c>
      <c r="W521" s="58">
        <f>CNI!AA1527</f>
        <v>0</v>
      </c>
      <c r="X521" s="58">
        <f>CNI!AB1527</f>
        <v>0</v>
      </c>
      <c r="Y521" s="58">
        <f>CNI!AC1527</f>
        <v>0</v>
      </c>
      <c r="Z521" s="58">
        <f>CNI!AD1527</f>
        <v>0</v>
      </c>
      <c r="AA521" s="58">
        <f>CNI!AE1527</f>
        <v>0</v>
      </c>
      <c r="AB521" s="58">
        <f>CNI!AF1527</f>
        <v>0</v>
      </c>
      <c r="AC521" s="58">
        <f>CNI!AG1527</f>
        <v>0</v>
      </c>
      <c r="AD521" s="58">
        <f>CNI!AH1527</f>
        <v>0</v>
      </c>
      <c r="AE521" s="58">
        <f>CNI!AI1527</f>
        <v>0</v>
      </c>
      <c r="AF521" s="78">
        <f t="shared" si="58"/>
        <v>0</v>
      </c>
    </row>
    <row r="522" spans="1:32" ht="16.149999999999999" thickBot="1">
      <c r="A522" s="705" t="str">
        <f>CNI!$A$1529</f>
        <v>Mechanical-Other 4(Specify)</v>
      </c>
      <c r="B522" s="706"/>
      <c r="C522" s="704">
        <f>CNI!B1530</f>
        <v>6</v>
      </c>
      <c r="D522" s="704"/>
      <c r="E522" s="363">
        <f>CNI!B1532</f>
        <v>2</v>
      </c>
      <c r="F522" s="533">
        <f>CNI!H1537</f>
        <v>0</v>
      </c>
      <c r="G522" s="534">
        <f>CNI!G1537</f>
        <v>0</v>
      </c>
      <c r="H522" s="532">
        <f>IF(CNI!O1537=0,0,CNI!G1537)</f>
        <v>0</v>
      </c>
      <c r="I522" s="535">
        <f>CNI!I1537</f>
        <v>0</v>
      </c>
      <c r="J522" s="25">
        <f t="shared" si="56"/>
        <v>0</v>
      </c>
      <c r="K522" s="359">
        <f t="shared" si="57"/>
        <v>0</v>
      </c>
      <c r="L522" s="58">
        <f>CNI!P1537</f>
        <v>0</v>
      </c>
      <c r="M522" s="58">
        <f>CNI!Q1537</f>
        <v>0</v>
      </c>
      <c r="N522" s="58">
        <f>CNI!R1537</f>
        <v>0</v>
      </c>
      <c r="O522" s="58">
        <f>CNI!S1537</f>
        <v>0</v>
      </c>
      <c r="P522" s="58">
        <f>CNI!T1537</f>
        <v>0</v>
      </c>
      <c r="Q522" s="58">
        <f>CNI!U1537</f>
        <v>0</v>
      </c>
      <c r="R522" s="58">
        <f>CNI!V1537</f>
        <v>0</v>
      </c>
      <c r="S522" s="58">
        <f>CNI!W1537</f>
        <v>0</v>
      </c>
      <c r="T522" s="58">
        <f>CNI!X1537</f>
        <v>0</v>
      </c>
      <c r="U522" s="58">
        <f>CNI!Y1537</f>
        <v>0</v>
      </c>
      <c r="V522" s="58">
        <f>CNI!Z1537</f>
        <v>0</v>
      </c>
      <c r="W522" s="58">
        <f>CNI!AA1537</f>
        <v>0</v>
      </c>
      <c r="X522" s="58">
        <f>CNI!AB1537</f>
        <v>0</v>
      </c>
      <c r="Y522" s="58">
        <f>CNI!AC1537</f>
        <v>0</v>
      </c>
      <c r="Z522" s="58">
        <f>CNI!AD1537</f>
        <v>0</v>
      </c>
      <c r="AA522" s="58">
        <f>CNI!AE1537</f>
        <v>0</v>
      </c>
      <c r="AB522" s="58">
        <f>CNI!AF1537</f>
        <v>0</v>
      </c>
      <c r="AC522" s="58">
        <f>CNI!AG1537</f>
        <v>0</v>
      </c>
      <c r="AD522" s="58">
        <f>CNI!AH1537</f>
        <v>0</v>
      </c>
      <c r="AE522" s="58">
        <f>CNI!AI1537</f>
        <v>0</v>
      </c>
      <c r="AF522" s="78">
        <f t="shared" si="58"/>
        <v>0</v>
      </c>
    </row>
    <row r="523" spans="1:32" ht="16.149999999999999" thickBot="1">
      <c r="A523" s="705" t="str">
        <f>CNI!$A$1539</f>
        <v>Mechanical-Other 5 (Specify)</v>
      </c>
      <c r="B523" s="706"/>
      <c r="C523" s="704">
        <f>CNI!B1540</f>
        <v>7</v>
      </c>
      <c r="D523" s="704"/>
      <c r="E523" s="363">
        <f>CNI!B1542</f>
        <v>3</v>
      </c>
      <c r="F523" s="533">
        <f>CNI!H1547</f>
        <v>0</v>
      </c>
      <c r="G523" s="534">
        <f>CNI!G1547</f>
        <v>0</v>
      </c>
      <c r="H523" s="532">
        <f>IF(CNI!O1547=0,0,CNI!G1547)</f>
        <v>0</v>
      </c>
      <c r="I523" s="535">
        <f>CNI!I1547</f>
        <v>0</v>
      </c>
      <c r="J523" s="25">
        <f t="shared" si="56"/>
        <v>0</v>
      </c>
      <c r="K523" s="359">
        <f t="shared" si="57"/>
        <v>0</v>
      </c>
      <c r="L523" s="58">
        <f>CNI!P1547</f>
        <v>0</v>
      </c>
      <c r="M523" s="58">
        <f>CNI!Q1547</f>
        <v>0</v>
      </c>
      <c r="N523" s="58">
        <f>CNI!R1547</f>
        <v>0</v>
      </c>
      <c r="O523" s="58">
        <f>CNI!S1547</f>
        <v>0</v>
      </c>
      <c r="P523" s="58">
        <f>CNI!T1547</f>
        <v>0</v>
      </c>
      <c r="Q523" s="58">
        <f>CNI!U1547</f>
        <v>0</v>
      </c>
      <c r="R523" s="58">
        <f>CNI!V1547</f>
        <v>0</v>
      </c>
      <c r="S523" s="58">
        <f>CNI!W1547</f>
        <v>0</v>
      </c>
      <c r="T523" s="58">
        <f>CNI!X1547</f>
        <v>0</v>
      </c>
      <c r="U523" s="58">
        <f>CNI!Y1547</f>
        <v>0</v>
      </c>
      <c r="V523" s="58">
        <f>CNI!Z1547</f>
        <v>0</v>
      </c>
      <c r="W523" s="58">
        <f>CNI!AA1547</f>
        <v>0</v>
      </c>
      <c r="X523" s="58">
        <f>CNI!AB1547</f>
        <v>0</v>
      </c>
      <c r="Y523" s="58">
        <f>CNI!AC1547</f>
        <v>0</v>
      </c>
      <c r="Z523" s="58">
        <f>CNI!AD1547</f>
        <v>0</v>
      </c>
      <c r="AA523" s="58">
        <f>CNI!AE1547</f>
        <v>0</v>
      </c>
      <c r="AB523" s="58">
        <f>CNI!AF1547</f>
        <v>0</v>
      </c>
      <c r="AC523" s="58">
        <f>CNI!AG1547</f>
        <v>0</v>
      </c>
      <c r="AD523" s="58">
        <f>CNI!AH1547</f>
        <v>0</v>
      </c>
      <c r="AE523" s="58">
        <f>CNI!AI1547</f>
        <v>0</v>
      </c>
      <c r="AF523" s="78">
        <f t="shared" si="58"/>
        <v>0</v>
      </c>
    </row>
    <row r="524" spans="1:32" ht="16.149999999999999" thickBot="1">
      <c r="A524" s="705" t="str">
        <f>CNI!$A$1549</f>
        <v>Mechanical-Other 6 (Specify)</v>
      </c>
      <c r="B524" s="706"/>
      <c r="C524" s="704">
        <f>CNI!B1550</f>
        <v>8</v>
      </c>
      <c r="D524" s="704"/>
      <c r="E524" s="363">
        <f>CNI!B1552</f>
        <v>4</v>
      </c>
      <c r="F524" s="533">
        <f>CNI!H1557</f>
        <v>0</v>
      </c>
      <c r="G524" s="534">
        <f>CNI!G1557</f>
        <v>0</v>
      </c>
      <c r="H524" s="532">
        <f>IF(CNI!O1557=0,0,CNI!G1557)</f>
        <v>0</v>
      </c>
      <c r="I524" s="535">
        <f>CNI!I1557</f>
        <v>0</v>
      </c>
      <c r="J524" s="25">
        <f t="shared" si="56"/>
        <v>0</v>
      </c>
      <c r="K524" s="359">
        <f t="shared" si="57"/>
        <v>0</v>
      </c>
      <c r="L524" s="58">
        <f>CNI!P1557</f>
        <v>0</v>
      </c>
      <c r="M524" s="58">
        <f>CNI!Q1557</f>
        <v>0</v>
      </c>
      <c r="N524" s="58">
        <f>CNI!R1557</f>
        <v>0</v>
      </c>
      <c r="O524" s="58">
        <f>CNI!S1557</f>
        <v>0</v>
      </c>
      <c r="P524" s="58">
        <f>CNI!T1557</f>
        <v>0</v>
      </c>
      <c r="Q524" s="58">
        <f>CNI!U1557</f>
        <v>0</v>
      </c>
      <c r="R524" s="58">
        <f>CNI!V1557</f>
        <v>0</v>
      </c>
      <c r="S524" s="58">
        <f>CNI!W1557</f>
        <v>0</v>
      </c>
      <c r="T524" s="58">
        <f>CNI!X1557</f>
        <v>0</v>
      </c>
      <c r="U524" s="58">
        <f>CNI!Y1557</f>
        <v>0</v>
      </c>
      <c r="V524" s="58">
        <f>CNI!Z1557</f>
        <v>0</v>
      </c>
      <c r="W524" s="58">
        <f>CNI!AA1557</f>
        <v>0</v>
      </c>
      <c r="X524" s="58">
        <f>CNI!AB1557</f>
        <v>0</v>
      </c>
      <c r="Y524" s="58">
        <f>CNI!AC1557</f>
        <v>0</v>
      </c>
      <c r="Z524" s="58">
        <f>CNI!AD1557</f>
        <v>0</v>
      </c>
      <c r="AA524" s="58">
        <f>CNI!AE1557</f>
        <v>0</v>
      </c>
      <c r="AB524" s="58">
        <f>CNI!AF1557</f>
        <v>0</v>
      </c>
      <c r="AC524" s="58">
        <f>CNI!AG1557</f>
        <v>0</v>
      </c>
      <c r="AD524" s="58">
        <f>CNI!AH1557</f>
        <v>0</v>
      </c>
      <c r="AE524" s="58">
        <f>CNI!AI1557</f>
        <v>0</v>
      </c>
      <c r="AF524" s="78">
        <f t="shared" si="58"/>
        <v>0</v>
      </c>
    </row>
    <row r="525" spans="1:32" ht="16.149999999999999" thickBot="1">
      <c r="A525" s="705" t="str">
        <f>CNI!$A$1559</f>
        <v>Mechanical-Other 7 (Specify)</v>
      </c>
      <c r="B525" s="706"/>
      <c r="C525" s="704">
        <f>CNI!B1560</f>
        <v>9</v>
      </c>
      <c r="D525" s="704"/>
      <c r="E525" s="363">
        <f>CNI!B1562</f>
        <v>5</v>
      </c>
      <c r="F525" s="533">
        <f>CNI!H1567</f>
        <v>0</v>
      </c>
      <c r="G525" s="534">
        <f>CNI!G1567</f>
        <v>0</v>
      </c>
      <c r="H525" s="532">
        <f>IF(CNI!O1567=0,0,CNI!G1567)</f>
        <v>0</v>
      </c>
      <c r="I525" s="535">
        <f>CNI!I1567</f>
        <v>0</v>
      </c>
      <c r="J525" s="25">
        <f t="shared" si="56"/>
        <v>0</v>
      </c>
      <c r="K525" s="359">
        <f t="shared" si="57"/>
        <v>0</v>
      </c>
      <c r="L525" s="58">
        <f>CNI!P1567</f>
        <v>0</v>
      </c>
      <c r="M525" s="58">
        <f>CNI!Q1567</f>
        <v>0</v>
      </c>
      <c r="N525" s="58">
        <f>CNI!R1567</f>
        <v>0</v>
      </c>
      <c r="O525" s="58">
        <f>CNI!S1567</f>
        <v>0</v>
      </c>
      <c r="P525" s="58">
        <f>CNI!T1567</f>
        <v>0</v>
      </c>
      <c r="Q525" s="58">
        <f>CNI!U1567</f>
        <v>0</v>
      </c>
      <c r="R525" s="58">
        <f>CNI!V1567</f>
        <v>0</v>
      </c>
      <c r="S525" s="58">
        <f>CNI!W1567</f>
        <v>0</v>
      </c>
      <c r="T525" s="58">
        <f>CNI!X1567</f>
        <v>0</v>
      </c>
      <c r="U525" s="58">
        <f>CNI!Y1567</f>
        <v>0</v>
      </c>
      <c r="V525" s="58">
        <f>CNI!Z1567</f>
        <v>0</v>
      </c>
      <c r="W525" s="58">
        <f>CNI!AA1567</f>
        <v>0</v>
      </c>
      <c r="X525" s="58">
        <f>CNI!AB1567</f>
        <v>0</v>
      </c>
      <c r="Y525" s="58">
        <f>CNI!AC1567</f>
        <v>0</v>
      </c>
      <c r="Z525" s="58">
        <f>CNI!AD1567</f>
        <v>0</v>
      </c>
      <c r="AA525" s="58">
        <f>CNI!AE1567</f>
        <v>0</v>
      </c>
      <c r="AB525" s="58">
        <f>CNI!AF1567</f>
        <v>0</v>
      </c>
      <c r="AC525" s="58">
        <f>CNI!AG1567</f>
        <v>0</v>
      </c>
      <c r="AD525" s="58">
        <f>CNI!AH1567</f>
        <v>0</v>
      </c>
      <c r="AE525" s="58">
        <f>CNI!AI1567</f>
        <v>0</v>
      </c>
      <c r="AF525" s="78">
        <f t="shared" si="58"/>
        <v>0</v>
      </c>
    </row>
    <row r="526" spans="1:32" ht="16.149999999999999" thickBot="1">
      <c r="A526" s="705" t="str">
        <f>CNI!$A$1569</f>
        <v>Mechanical-Other 8 (Specify)</v>
      </c>
      <c r="B526" s="706"/>
      <c r="C526" s="704">
        <f>CNI!B1570</f>
        <v>10</v>
      </c>
      <c r="D526" s="704"/>
      <c r="E526" s="363">
        <f>CNI!B1572</f>
        <v>6</v>
      </c>
      <c r="F526" s="533">
        <f>CNI!H1577</f>
        <v>0</v>
      </c>
      <c r="G526" s="534">
        <f>CNI!G1577</f>
        <v>0</v>
      </c>
      <c r="H526" s="532">
        <f>IF(CNI!O1577=0,0,CNI!G1577)</f>
        <v>0</v>
      </c>
      <c r="I526" s="535">
        <f>CNI!I1577</f>
        <v>0</v>
      </c>
      <c r="J526" s="25">
        <f t="shared" si="56"/>
        <v>0</v>
      </c>
      <c r="K526" s="359">
        <f t="shared" si="57"/>
        <v>0</v>
      </c>
      <c r="L526" s="58">
        <f>CNI!P1577</f>
        <v>0</v>
      </c>
      <c r="M526" s="58">
        <f>CNI!Q1577</f>
        <v>0</v>
      </c>
      <c r="N526" s="58">
        <f>CNI!R1577</f>
        <v>0</v>
      </c>
      <c r="O526" s="58">
        <f>CNI!S1577</f>
        <v>0</v>
      </c>
      <c r="P526" s="58">
        <f>CNI!T1577</f>
        <v>0</v>
      </c>
      <c r="Q526" s="58">
        <f>CNI!U1577</f>
        <v>0</v>
      </c>
      <c r="R526" s="58">
        <f>CNI!V1577</f>
        <v>0</v>
      </c>
      <c r="S526" s="58">
        <f>CNI!W1577</f>
        <v>0</v>
      </c>
      <c r="T526" s="58">
        <f>CNI!X1577</f>
        <v>0</v>
      </c>
      <c r="U526" s="58">
        <f>CNI!Y1577</f>
        <v>0</v>
      </c>
      <c r="V526" s="58">
        <f>CNI!Z1577</f>
        <v>0</v>
      </c>
      <c r="W526" s="58">
        <f>CNI!AA1577</f>
        <v>0</v>
      </c>
      <c r="X526" s="58">
        <f>CNI!AB1577</f>
        <v>0</v>
      </c>
      <c r="Y526" s="58">
        <f>CNI!AC1577</f>
        <v>0</v>
      </c>
      <c r="Z526" s="58">
        <f>CNI!AD1577</f>
        <v>0</v>
      </c>
      <c r="AA526" s="58">
        <f>CNI!AE1577</f>
        <v>0</v>
      </c>
      <c r="AB526" s="58">
        <f>CNI!AF1577</f>
        <v>0</v>
      </c>
      <c r="AC526" s="58">
        <f>CNI!AG1577</f>
        <v>0</v>
      </c>
      <c r="AD526" s="58">
        <f>CNI!AH1577</f>
        <v>0</v>
      </c>
      <c r="AE526" s="58">
        <f>CNI!AI1577</f>
        <v>0</v>
      </c>
      <c r="AF526" s="78">
        <f t="shared" si="58"/>
        <v>0</v>
      </c>
    </row>
    <row r="527" spans="1:32" ht="16.149999999999999" thickBot="1">
      <c r="A527" s="705" t="str">
        <f>CNI!$A$1579</f>
        <v>Mechanical-Other 9 (Specify)</v>
      </c>
      <c r="B527" s="706"/>
      <c r="C527" s="704">
        <f>CNI!B1580</f>
        <v>11</v>
      </c>
      <c r="D527" s="704"/>
      <c r="E527" s="363">
        <f>CNI!B1582</f>
        <v>7</v>
      </c>
      <c r="F527" s="533">
        <f>CNI!H1587</f>
        <v>0</v>
      </c>
      <c r="G527" s="534">
        <f>CNI!G1587</f>
        <v>0</v>
      </c>
      <c r="H527" s="532">
        <f>IF(CNI!O1587=0,0,CNI!G1587)</f>
        <v>0</v>
      </c>
      <c r="I527" s="535">
        <f>CNI!I1587</f>
        <v>0</v>
      </c>
      <c r="J527" s="25">
        <f t="shared" si="56"/>
        <v>0</v>
      </c>
      <c r="K527" s="359">
        <f t="shared" si="57"/>
        <v>0</v>
      </c>
      <c r="L527" s="58">
        <f>CNI!P1587</f>
        <v>0</v>
      </c>
      <c r="M527" s="58">
        <f>CNI!Q1587</f>
        <v>0</v>
      </c>
      <c r="N527" s="58">
        <f>CNI!R1587</f>
        <v>0</v>
      </c>
      <c r="O527" s="58">
        <f>CNI!S1587</f>
        <v>0</v>
      </c>
      <c r="P527" s="58">
        <f>CNI!T1587</f>
        <v>0</v>
      </c>
      <c r="Q527" s="58">
        <f>CNI!U1587</f>
        <v>0</v>
      </c>
      <c r="R527" s="58">
        <f>CNI!V1587</f>
        <v>0</v>
      </c>
      <c r="S527" s="58">
        <f>CNI!W1587</f>
        <v>0</v>
      </c>
      <c r="T527" s="58">
        <f>CNI!X1587</f>
        <v>0</v>
      </c>
      <c r="U527" s="58">
        <f>CNI!Y1587</f>
        <v>0</v>
      </c>
      <c r="V527" s="58">
        <f>CNI!Z1587</f>
        <v>0</v>
      </c>
      <c r="W527" s="58">
        <f>CNI!AA1587</f>
        <v>0</v>
      </c>
      <c r="X527" s="58">
        <f>CNI!AB1587</f>
        <v>0</v>
      </c>
      <c r="Y527" s="58">
        <f>CNI!AC1587</f>
        <v>0</v>
      </c>
      <c r="Z527" s="58">
        <f>CNI!AD1587</f>
        <v>0</v>
      </c>
      <c r="AA527" s="58">
        <f>CNI!AE1587</f>
        <v>0</v>
      </c>
      <c r="AB527" s="58">
        <f>CNI!AF1587</f>
        <v>0</v>
      </c>
      <c r="AC527" s="58">
        <f>CNI!AG1587</f>
        <v>0</v>
      </c>
      <c r="AD527" s="58">
        <f>CNI!AH1587</f>
        <v>0</v>
      </c>
      <c r="AE527" s="58">
        <f>CNI!AI1587</f>
        <v>0</v>
      </c>
      <c r="AF527" s="78">
        <f t="shared" si="58"/>
        <v>0</v>
      </c>
    </row>
    <row r="528" spans="1:32" ht="15.6">
      <c r="A528" s="705" t="str">
        <f>CNI!$A$1589</f>
        <v>Mechanical-Other 10 (Specify)</v>
      </c>
      <c r="B528" s="706"/>
      <c r="C528" s="704">
        <f>CNI!B1590</f>
        <v>12</v>
      </c>
      <c r="D528" s="704"/>
      <c r="E528" s="363">
        <f>CNI!B1592</f>
        <v>8</v>
      </c>
      <c r="F528" s="533">
        <f>CNI!H1597</f>
        <v>0</v>
      </c>
      <c r="G528" s="534">
        <f>CNI!G1597</f>
        <v>0</v>
      </c>
      <c r="H528" s="532">
        <f>IF(CNI!O1597=0,0,CNI!G1597)</f>
        <v>0</v>
      </c>
      <c r="I528" s="535">
        <f>CNI!I1597</f>
        <v>0</v>
      </c>
      <c r="J528" s="25">
        <f t="shared" si="56"/>
        <v>0</v>
      </c>
      <c r="K528" s="359">
        <f t="shared" si="57"/>
        <v>0</v>
      </c>
      <c r="L528" s="58">
        <f>CNI!P1597</f>
        <v>0</v>
      </c>
      <c r="M528" s="58">
        <f>CNI!Q1597</f>
        <v>0</v>
      </c>
      <c r="N528" s="58">
        <f>CNI!R1597</f>
        <v>0</v>
      </c>
      <c r="O528" s="58">
        <f>CNI!S1597</f>
        <v>0</v>
      </c>
      <c r="P528" s="58">
        <f>CNI!T1597</f>
        <v>0</v>
      </c>
      <c r="Q528" s="58">
        <f>CNI!U1597</f>
        <v>0</v>
      </c>
      <c r="R528" s="58">
        <f>CNI!V1597</f>
        <v>0</v>
      </c>
      <c r="S528" s="58">
        <f>CNI!W1597</f>
        <v>0</v>
      </c>
      <c r="T528" s="58">
        <f>CNI!X1597</f>
        <v>0</v>
      </c>
      <c r="U528" s="58">
        <f>CNI!Y1597</f>
        <v>0</v>
      </c>
      <c r="V528" s="58">
        <f>CNI!Z1597</f>
        <v>0</v>
      </c>
      <c r="W528" s="58">
        <f>CNI!AA1597</f>
        <v>0</v>
      </c>
      <c r="X528" s="58">
        <f>CNI!AB1597</f>
        <v>0</v>
      </c>
      <c r="Y528" s="58">
        <f>CNI!AC1597</f>
        <v>0</v>
      </c>
      <c r="Z528" s="58">
        <f>CNI!AD1597</f>
        <v>0</v>
      </c>
      <c r="AA528" s="58">
        <f>CNI!AE1597</f>
        <v>0</v>
      </c>
      <c r="AB528" s="58">
        <f>CNI!AF1597</f>
        <v>0</v>
      </c>
      <c r="AC528" s="58">
        <f>CNI!AG1597</f>
        <v>0</v>
      </c>
      <c r="AD528" s="58">
        <f>CNI!AH1597</f>
        <v>0</v>
      </c>
      <c r="AE528" s="58">
        <f>CNI!AI1597</f>
        <v>0</v>
      </c>
      <c r="AF528" s="78">
        <f t="shared" si="58"/>
        <v>0</v>
      </c>
    </row>
    <row r="529" spans="1:32" ht="18.95" thickBot="1">
      <c r="A529" s="720" t="s">
        <v>825</v>
      </c>
      <c r="B529" s="721"/>
      <c r="C529" s="333"/>
      <c r="D529" s="525"/>
      <c r="E529" s="345"/>
      <c r="F529" s="335"/>
      <c r="G529" s="336"/>
      <c r="H529" s="69"/>
      <c r="I529" s="364"/>
      <c r="J529" s="70">
        <f>SUM(J503:J528)</f>
        <v>156000</v>
      </c>
      <c r="K529" s="362">
        <f>SUM(L528:AE528)</f>
        <v>0</v>
      </c>
      <c r="L529" s="83">
        <f t="shared" ref="L529:AE529" si="59">SUM(L503:L528)</f>
        <v>6890</v>
      </c>
      <c r="M529" s="84">
        <f t="shared" si="59"/>
        <v>25000</v>
      </c>
      <c r="N529" s="84">
        <f t="shared" si="59"/>
        <v>0</v>
      </c>
      <c r="O529" s="84">
        <f t="shared" si="59"/>
        <v>0</v>
      </c>
      <c r="P529" s="84">
        <f t="shared" si="59"/>
        <v>156000</v>
      </c>
      <c r="Q529" s="84">
        <f t="shared" si="59"/>
        <v>0</v>
      </c>
      <c r="R529" s="84">
        <f t="shared" si="59"/>
        <v>6890</v>
      </c>
      <c r="S529" s="84">
        <f t="shared" si="59"/>
        <v>0</v>
      </c>
      <c r="T529" s="84">
        <f t="shared" si="59"/>
        <v>25000</v>
      </c>
      <c r="U529" s="84">
        <f t="shared" si="59"/>
        <v>156000</v>
      </c>
      <c r="V529" s="84">
        <f t="shared" si="59"/>
        <v>0</v>
      </c>
      <c r="W529" s="84">
        <f t="shared" si="59"/>
        <v>0</v>
      </c>
      <c r="X529" s="84">
        <f t="shared" si="59"/>
        <v>6890</v>
      </c>
      <c r="Y529" s="84">
        <f t="shared" si="59"/>
        <v>4500</v>
      </c>
      <c r="Z529" s="84">
        <f t="shared" si="59"/>
        <v>156000</v>
      </c>
      <c r="AA529" s="84">
        <f t="shared" si="59"/>
        <v>25000</v>
      </c>
      <c r="AB529" s="84">
        <f t="shared" si="59"/>
        <v>0</v>
      </c>
      <c r="AC529" s="84">
        <f t="shared" si="59"/>
        <v>0</v>
      </c>
      <c r="AD529" s="84">
        <f t="shared" si="59"/>
        <v>6890</v>
      </c>
      <c r="AE529" s="85">
        <f t="shared" si="59"/>
        <v>156000</v>
      </c>
      <c r="AF529" s="78">
        <f t="shared" si="58"/>
        <v>731060</v>
      </c>
    </row>
    <row r="530" spans="1:32">
      <c r="E530"/>
      <c r="G530"/>
    </row>
    <row r="531" spans="1:32">
      <c r="E531"/>
      <c r="G531"/>
    </row>
    <row r="532" spans="1:32" ht="15.6" thickBot="1">
      <c r="E532"/>
      <c r="G532"/>
    </row>
    <row r="533" spans="1:32" ht="67.150000000000006" thickBot="1">
      <c r="A533" s="709" t="s">
        <v>806</v>
      </c>
      <c r="B533" s="710"/>
      <c r="C533" s="710" t="s">
        <v>807</v>
      </c>
      <c r="D533" s="710"/>
      <c r="E533" s="488" t="s">
        <v>808</v>
      </c>
      <c r="F533" s="488" t="s">
        <v>809</v>
      </c>
      <c r="G533" s="488" t="s">
        <v>810</v>
      </c>
      <c r="H533" s="488" t="s">
        <v>811</v>
      </c>
      <c r="I533" s="488" t="s">
        <v>812</v>
      </c>
      <c r="J533" s="488" t="s">
        <v>813</v>
      </c>
    </row>
    <row r="534" spans="1:32" ht="18.95" thickBot="1">
      <c r="A534" s="822" t="s">
        <v>826</v>
      </c>
      <c r="B534" s="823"/>
      <c r="C534" s="824" t="s">
        <v>767</v>
      </c>
      <c r="D534" s="825"/>
      <c r="E534" s="495" t="s">
        <v>767</v>
      </c>
      <c r="F534" s="365"/>
      <c r="G534" s="366"/>
      <c r="H534" s="199"/>
      <c r="I534" s="367"/>
      <c r="J534" s="368"/>
    </row>
    <row r="535" spans="1:32" ht="16.149999999999999" thickBot="1">
      <c r="A535" s="700" t="str">
        <f>CNI!$A$1609</f>
        <v>Dwelling Units</v>
      </c>
      <c r="B535" s="701"/>
      <c r="C535" s="702">
        <f>CNI!B1610</f>
        <v>13</v>
      </c>
      <c r="D535" s="703"/>
      <c r="E535" s="363">
        <f>CNI!B1612</f>
        <v>9</v>
      </c>
      <c r="F535" s="533">
        <f>CNI!H1617</f>
        <v>0</v>
      </c>
      <c r="G535" s="534">
        <f>CNI!G1617</f>
        <v>0</v>
      </c>
      <c r="H535" s="538">
        <f>CNI!G1617</f>
        <v>0</v>
      </c>
      <c r="I535" s="535">
        <f>CNI!I1617</f>
        <v>0</v>
      </c>
      <c r="J535" s="27">
        <f t="shared" ref="J535:J552" si="60">ROUNDUP(+H535*I535,-2)</f>
        <v>0</v>
      </c>
    </row>
    <row r="536" spans="1:32" ht="16.149999999999999" thickBot="1">
      <c r="A536" s="700" t="str">
        <f>CNI!$A$1619</f>
        <v>Administrative Building</v>
      </c>
      <c r="B536" s="701"/>
      <c r="C536" s="702">
        <f>CNI!B1620</f>
        <v>14</v>
      </c>
      <c r="D536" s="703"/>
      <c r="E536" s="363">
        <f>CNI!B1622</f>
        <v>10</v>
      </c>
      <c r="F536" s="533">
        <f>CNI!H1627</f>
        <v>0</v>
      </c>
      <c r="G536" s="534">
        <f>CNI!G1627</f>
        <v>0</v>
      </c>
      <c r="H536" s="538">
        <f>CNI!G1627</f>
        <v>0</v>
      </c>
      <c r="I536" s="535">
        <f>CNI!I1627</f>
        <v>0</v>
      </c>
      <c r="J536" s="27">
        <f t="shared" si="60"/>
        <v>0</v>
      </c>
    </row>
    <row r="537" spans="1:32" ht="16.149999999999999" thickBot="1">
      <c r="A537" s="700" t="str">
        <f>CNI!$A$1629</f>
        <v>Community Building</v>
      </c>
      <c r="B537" s="701"/>
      <c r="C537" s="702">
        <f>CNI!B1630</f>
        <v>15</v>
      </c>
      <c r="D537" s="703"/>
      <c r="E537" s="363">
        <f>CNI!B1632</f>
        <v>11</v>
      </c>
      <c r="F537" s="533" t="str">
        <f>CNI!H1637</f>
        <v>LUMP SUM</v>
      </c>
      <c r="G537" s="534">
        <f>CNI!G1637</f>
        <v>1</v>
      </c>
      <c r="H537" s="538">
        <f>CNI!G1637</f>
        <v>1</v>
      </c>
      <c r="I537" s="535">
        <f>CNI!I1637</f>
        <v>165000</v>
      </c>
      <c r="J537" s="27">
        <f t="shared" si="60"/>
        <v>165000</v>
      </c>
    </row>
    <row r="538" spans="1:32" ht="16.149999999999999" thickBot="1">
      <c r="A538" s="700" t="str">
        <f>CNI!$A$1639</f>
        <v>Shop</v>
      </c>
      <c r="B538" s="701"/>
      <c r="C538" s="702">
        <f>CNI!B1640</f>
        <v>16</v>
      </c>
      <c r="D538" s="703"/>
      <c r="E538" s="363">
        <f>CNI!B1642</f>
        <v>12</v>
      </c>
      <c r="F538" s="533">
        <f>CNI!H1647</f>
        <v>0</v>
      </c>
      <c r="G538" s="534">
        <f>CNI!G1647</f>
        <v>0</v>
      </c>
      <c r="H538" s="538">
        <f>CNI!G1647</f>
        <v>0</v>
      </c>
      <c r="I538" s="535">
        <f>CNI!I1647</f>
        <v>0</v>
      </c>
      <c r="J538" s="27">
        <f t="shared" si="60"/>
        <v>0</v>
      </c>
    </row>
    <row r="539" spans="1:32" ht="16.149999999999999" thickBot="1">
      <c r="A539" s="700" t="str">
        <f>CNI!$A$1649</f>
        <v>Storage Area</v>
      </c>
      <c r="B539" s="701"/>
      <c r="C539" s="702">
        <f>CNI!B1650</f>
        <v>17</v>
      </c>
      <c r="D539" s="703"/>
      <c r="E539" s="363">
        <f>CNI!B1652</f>
        <v>13</v>
      </c>
      <c r="F539" s="533">
        <f>CNI!H1657</f>
        <v>0</v>
      </c>
      <c r="G539" s="534">
        <f>CNI!G1657</f>
        <v>0</v>
      </c>
      <c r="H539" s="538">
        <f>CNI!G1657</f>
        <v>0</v>
      </c>
      <c r="I539" s="535">
        <f>CNI!I1657</f>
        <v>0</v>
      </c>
      <c r="J539" s="27">
        <f t="shared" si="60"/>
        <v>0</v>
      </c>
    </row>
    <row r="540" spans="1:32" ht="16.149999999999999" thickBot="1">
      <c r="A540" s="700" t="str">
        <f>CNI!$A$1659</f>
        <v>Family Investment Center</v>
      </c>
      <c r="B540" s="701"/>
      <c r="C540" s="702">
        <f>CNI!B1660</f>
        <v>18</v>
      </c>
      <c r="D540" s="703"/>
      <c r="E540" s="363">
        <f>CNI!B1662</f>
        <v>14</v>
      </c>
      <c r="F540" s="533">
        <f>CNI!H1667</f>
        <v>0</v>
      </c>
      <c r="G540" s="534">
        <f>CNI!G1667</f>
        <v>0</v>
      </c>
      <c r="H540" s="538">
        <f>CNI!G1667</f>
        <v>0</v>
      </c>
      <c r="I540" s="535">
        <f>CNI!I1667</f>
        <v>0</v>
      </c>
      <c r="J540" s="27">
        <f t="shared" si="60"/>
        <v>0</v>
      </c>
    </row>
    <row r="541" spans="1:32" ht="16.149999999999999" thickBot="1">
      <c r="A541" s="700" t="str">
        <f>CNI!$A$1669</f>
        <v>Day Care Center</v>
      </c>
      <c r="B541" s="701"/>
      <c r="C541" s="702">
        <f>CNI!B1670</f>
        <v>19</v>
      </c>
      <c r="D541" s="703"/>
      <c r="E541" s="363">
        <f>CNI!B1672</f>
        <v>15</v>
      </c>
      <c r="F541" s="533">
        <f>CNI!H1677</f>
        <v>0</v>
      </c>
      <c r="G541" s="534">
        <f>CNI!G1677</f>
        <v>0</v>
      </c>
      <c r="H541" s="538">
        <f>CNI!G1677</f>
        <v>0</v>
      </c>
      <c r="I541" s="535">
        <f>CNI!I1677</f>
        <v>0</v>
      </c>
      <c r="J541" s="27">
        <f t="shared" si="60"/>
        <v>0</v>
      </c>
    </row>
    <row r="542" spans="1:32" ht="16.149999999999999" thickBot="1">
      <c r="A542" s="700" t="str">
        <f>CNI!$A$1679</f>
        <v>Laundry Areas</v>
      </c>
      <c r="B542" s="701"/>
      <c r="C542" s="702">
        <f>CNI!B1680</f>
        <v>20</v>
      </c>
      <c r="D542" s="703"/>
      <c r="E542" s="363">
        <f>CNI!B1682</f>
        <v>16</v>
      </c>
      <c r="F542" s="533">
        <f>CNI!H1687</f>
        <v>0</v>
      </c>
      <c r="G542" s="534">
        <f>CNI!G1687</f>
        <v>0</v>
      </c>
      <c r="H542" s="538">
        <f>CNI!G1687</f>
        <v>0</v>
      </c>
      <c r="I542" s="535">
        <f>CNI!I1687</f>
        <v>0</v>
      </c>
      <c r="J542" s="27">
        <f t="shared" si="60"/>
        <v>0</v>
      </c>
    </row>
    <row r="543" spans="1:32" ht="16.149999999999999" thickBot="1">
      <c r="A543" s="700" t="str">
        <f>CNI!$A$1689</f>
        <v>NC-Other 1 (Specify)</v>
      </c>
      <c r="B543" s="701"/>
      <c r="C543" s="702">
        <f>CNI!B1690</f>
        <v>3</v>
      </c>
      <c r="D543" s="703"/>
      <c r="E543" s="363">
        <f>CNI!B1692</f>
        <v>0</v>
      </c>
      <c r="F543" s="533">
        <f>CNI!H1697</f>
        <v>0</v>
      </c>
      <c r="G543" s="534">
        <f>CNI!G1697</f>
        <v>0</v>
      </c>
      <c r="H543" s="538">
        <f>CNI!G1697</f>
        <v>0</v>
      </c>
      <c r="I543" s="535">
        <f>CNI!I1697</f>
        <v>0</v>
      </c>
      <c r="J543" s="27"/>
    </row>
    <row r="544" spans="1:32" ht="16.149999999999999" thickBot="1">
      <c r="A544" s="700" t="str">
        <f>CNI!$A$1699</f>
        <v>NC-Other 2 (Specify)</v>
      </c>
      <c r="B544" s="701"/>
      <c r="C544" s="702">
        <f>CNI!B1700</f>
        <v>4</v>
      </c>
      <c r="D544" s="703"/>
      <c r="E544" s="363">
        <f>CNI!B1702</f>
        <v>1</v>
      </c>
      <c r="F544" s="533">
        <f>CNI!H1707</f>
        <v>0</v>
      </c>
      <c r="G544" s="534">
        <f>CNI!G1707</f>
        <v>0</v>
      </c>
      <c r="H544" s="538">
        <f>CNI!G1707</f>
        <v>0</v>
      </c>
      <c r="I544" s="535">
        <f>CNI!I1707</f>
        <v>0</v>
      </c>
      <c r="J544" s="27"/>
    </row>
    <row r="545" spans="1:10" ht="16.149999999999999" thickBot="1">
      <c r="A545" s="700" t="str">
        <f>CNI!$A$1709</f>
        <v>NC-Other 3 (Specify)</v>
      </c>
      <c r="B545" s="701"/>
      <c r="C545" s="702">
        <f>CNI!B1710</f>
        <v>5</v>
      </c>
      <c r="D545" s="703"/>
      <c r="E545" s="363">
        <f>CNI!B1712</f>
        <v>2</v>
      </c>
      <c r="F545" s="533">
        <f>CNI!H1717</f>
        <v>0</v>
      </c>
      <c r="G545" s="534">
        <f>CNI!G1717</f>
        <v>0</v>
      </c>
      <c r="H545" s="538">
        <f>CNI!G1717</f>
        <v>0</v>
      </c>
      <c r="I545" s="535">
        <f>CNI!I1717</f>
        <v>0</v>
      </c>
      <c r="J545" s="27"/>
    </row>
    <row r="546" spans="1:10" ht="16.149999999999999" thickBot="1">
      <c r="A546" s="700" t="str">
        <f>CNI!$A$1719</f>
        <v>NC-Other 4 (Specify)</v>
      </c>
      <c r="B546" s="701"/>
      <c r="C546" s="702">
        <f>CNI!B1720</f>
        <v>6</v>
      </c>
      <c r="D546" s="703"/>
      <c r="E546" s="363">
        <f>CNI!B1722</f>
        <v>3</v>
      </c>
      <c r="F546" s="533">
        <f>CNI!H1727</f>
        <v>0</v>
      </c>
      <c r="G546" s="534">
        <f>CNI!G1727</f>
        <v>0</v>
      </c>
      <c r="H546" s="538">
        <f>CNI!G1727</f>
        <v>0</v>
      </c>
      <c r="I546" s="535">
        <f>CNI!I1727</f>
        <v>0</v>
      </c>
      <c r="J546" s="27"/>
    </row>
    <row r="547" spans="1:10" ht="16.149999999999999" thickBot="1">
      <c r="A547" s="700" t="str">
        <f>CNI!$A$1729</f>
        <v>NC-Other 5(Specify)</v>
      </c>
      <c r="B547" s="701"/>
      <c r="C547" s="702">
        <f>CNI!B1730</f>
        <v>7</v>
      </c>
      <c r="D547" s="703"/>
      <c r="E547" s="363">
        <f>CNI!B1732</f>
        <v>4</v>
      </c>
      <c r="F547" s="533">
        <f>CNI!H1737</f>
        <v>0</v>
      </c>
      <c r="G547" s="534">
        <f>CNI!G1737</f>
        <v>0</v>
      </c>
      <c r="H547" s="538">
        <f>CNI!G1737</f>
        <v>0</v>
      </c>
      <c r="I547" s="535">
        <f>CNI!I1737</f>
        <v>0</v>
      </c>
      <c r="J547" s="27"/>
    </row>
    <row r="548" spans="1:10" ht="16.149999999999999" thickBot="1">
      <c r="A548" s="700" t="str">
        <f>CNI!$A$1739</f>
        <v>NC-Other 6 (Specify)</v>
      </c>
      <c r="B548" s="701"/>
      <c r="C548" s="702">
        <f>CNI!B1740</f>
        <v>8</v>
      </c>
      <c r="D548" s="703"/>
      <c r="E548" s="363">
        <f>CNI!B1742</f>
        <v>5</v>
      </c>
      <c r="F548" s="533">
        <f>CNI!H1747</f>
        <v>0</v>
      </c>
      <c r="G548" s="534">
        <f>CNI!G1747</f>
        <v>0</v>
      </c>
      <c r="H548" s="538">
        <f>CNI!G1747</f>
        <v>0</v>
      </c>
      <c r="I548" s="535">
        <f>CNI!I1747</f>
        <v>0</v>
      </c>
      <c r="J548" s="27"/>
    </row>
    <row r="549" spans="1:10" ht="16.149999999999999" thickBot="1">
      <c r="A549" s="700" t="str">
        <f>CNI!$A$1749</f>
        <v>NC-Other 7 (Specify)</v>
      </c>
      <c r="B549" s="701"/>
      <c r="C549" s="702">
        <f>CNI!B1750</f>
        <v>9</v>
      </c>
      <c r="D549" s="703"/>
      <c r="E549" s="363">
        <f>CNI!B1752</f>
        <v>6</v>
      </c>
      <c r="F549" s="533">
        <f>CNI!H1757</f>
        <v>0</v>
      </c>
      <c r="G549" s="534">
        <f>CNI!G1757</f>
        <v>0</v>
      </c>
      <c r="H549" s="538">
        <f>CNI!G1757</f>
        <v>0</v>
      </c>
      <c r="I549" s="535">
        <f>CNI!I1757</f>
        <v>0</v>
      </c>
      <c r="J549" s="27"/>
    </row>
    <row r="550" spans="1:10" ht="16.149999999999999" thickBot="1">
      <c r="A550" s="700" t="str">
        <f>CNI!$A$1759</f>
        <v>NC-Other 8 (Specify)</v>
      </c>
      <c r="B550" s="701"/>
      <c r="C550" s="702">
        <f>CNI!B1760</f>
        <v>10</v>
      </c>
      <c r="D550" s="703"/>
      <c r="E550" s="363">
        <f>CNI!B1762</f>
        <v>7</v>
      </c>
      <c r="F550" s="533">
        <f>CNI!H1767</f>
        <v>0</v>
      </c>
      <c r="G550" s="534">
        <f>CNI!G1767</f>
        <v>0</v>
      </c>
      <c r="H550" s="538">
        <f>CNI!G1767</f>
        <v>0</v>
      </c>
      <c r="I550" s="535">
        <f>CNI!I1767</f>
        <v>0</v>
      </c>
      <c r="J550" s="27">
        <f t="shared" si="60"/>
        <v>0</v>
      </c>
    </row>
    <row r="551" spans="1:10" ht="16.149999999999999" thickBot="1">
      <c r="A551" s="700" t="str">
        <f>CNI!$A$1769</f>
        <v>NC-Other 9 (Specify)</v>
      </c>
      <c r="B551" s="701"/>
      <c r="C551" s="702">
        <f>CNI!B1770</f>
        <v>11</v>
      </c>
      <c r="D551" s="703"/>
      <c r="E551" s="363">
        <f>CNI!B1772</f>
        <v>8</v>
      </c>
      <c r="F551" s="533">
        <f>CNI!H1777</f>
        <v>0</v>
      </c>
      <c r="G551" s="534">
        <f>CNI!G1777</f>
        <v>0</v>
      </c>
      <c r="H551" s="538">
        <f>CNI!G1777</f>
        <v>0</v>
      </c>
      <c r="I551" s="535">
        <f>CNI!I1777</f>
        <v>0</v>
      </c>
      <c r="J551" s="27">
        <f t="shared" si="60"/>
        <v>0</v>
      </c>
    </row>
    <row r="552" spans="1:10" ht="15.6">
      <c r="A552" s="700" t="str">
        <f>CNI!$A$1779</f>
        <v>NC-Other 10 (Specify)</v>
      </c>
      <c r="B552" s="701"/>
      <c r="C552" s="702">
        <f>CNI!B1780</f>
        <v>12</v>
      </c>
      <c r="D552" s="703"/>
      <c r="E552" s="363">
        <f>CNI!B1782</f>
        <v>9</v>
      </c>
      <c r="F552" s="533">
        <f>CNI!H1787</f>
        <v>0</v>
      </c>
      <c r="G552" s="534">
        <f>CNI!G1787</f>
        <v>0</v>
      </c>
      <c r="H552" s="538">
        <f>CNI!G1787</f>
        <v>0</v>
      </c>
      <c r="I552" s="535">
        <f>CNI!I1787</f>
        <v>0</v>
      </c>
      <c r="J552" s="27">
        <f t="shared" si="60"/>
        <v>0</v>
      </c>
    </row>
    <row r="553" spans="1:10" ht="17.25" thickBot="1">
      <c r="A553" s="720" t="s">
        <v>827</v>
      </c>
      <c r="B553" s="721"/>
      <c r="C553" s="87"/>
      <c r="D553" s="87"/>
      <c r="E553" s="87"/>
      <c r="F553" s="88"/>
      <c r="G553" s="89"/>
      <c r="H553" s="90"/>
      <c r="I553" s="91"/>
      <c r="J553" s="36">
        <f>SUM(J535:J552)</f>
        <v>165000</v>
      </c>
    </row>
    <row r="554" spans="1:10">
      <c r="E554"/>
      <c r="G554"/>
    </row>
    <row r="555" spans="1:10">
      <c r="E555"/>
      <c r="G555"/>
    </row>
    <row r="556" spans="1:10">
      <c r="E556"/>
      <c r="G556"/>
    </row>
    <row r="557" spans="1:10">
      <c r="E557"/>
      <c r="G557"/>
    </row>
    <row r="558" spans="1:10">
      <c r="E558"/>
      <c r="G558" s="9"/>
    </row>
    <row r="559" spans="1:10">
      <c r="E559"/>
      <c r="G559" s="9"/>
    </row>
    <row r="560" spans="1:10">
      <c r="E560"/>
      <c r="G560" s="9"/>
    </row>
    <row r="561" spans="5:7">
      <c r="E561"/>
      <c r="G561" s="9"/>
    </row>
    <row r="562" spans="5:7">
      <c r="E562"/>
      <c r="G562" s="9"/>
    </row>
    <row r="563" spans="5:7">
      <c r="E563"/>
      <c r="G563" s="9"/>
    </row>
    <row r="564" spans="5:7">
      <c r="E564"/>
      <c r="G564" s="9"/>
    </row>
    <row r="565" spans="5:7">
      <c r="E565"/>
      <c r="G565" s="9"/>
    </row>
    <row r="566" spans="5:7">
      <c r="E566"/>
      <c r="G566" s="9"/>
    </row>
    <row r="567" spans="5:7">
      <c r="E567"/>
      <c r="G567" s="9"/>
    </row>
    <row r="568" spans="5:7">
      <c r="E568"/>
      <c r="G568" s="9"/>
    </row>
    <row r="569" spans="5:7">
      <c r="E569"/>
      <c r="G569" s="9"/>
    </row>
    <row r="570" spans="5:7">
      <c r="E570"/>
      <c r="G570" s="9"/>
    </row>
    <row r="571" spans="5:7">
      <c r="E571"/>
      <c r="G571" s="9"/>
    </row>
    <row r="572" spans="5:7">
      <c r="E572"/>
      <c r="G572" s="9"/>
    </row>
    <row r="573" spans="5:7">
      <c r="E573"/>
      <c r="G573" s="9"/>
    </row>
    <row r="574" spans="5:7">
      <c r="E574"/>
      <c r="G574" s="9"/>
    </row>
    <row r="575" spans="5:7">
      <c r="E575"/>
      <c r="G575" s="9"/>
    </row>
    <row r="576" spans="5:7">
      <c r="E576"/>
      <c r="G576" s="9"/>
    </row>
    <row r="577" spans="5:7">
      <c r="E577"/>
      <c r="G577" s="9"/>
    </row>
    <row r="578" spans="5:7">
      <c r="E578"/>
      <c r="G578" s="9"/>
    </row>
    <row r="579" spans="5:7">
      <c r="E579"/>
      <c r="G579" s="9"/>
    </row>
    <row r="580" spans="5:7">
      <c r="E580"/>
      <c r="G580" s="9"/>
    </row>
    <row r="581" spans="5:7">
      <c r="E581"/>
      <c r="G581" s="9"/>
    </row>
    <row r="582" spans="5:7">
      <c r="E582"/>
      <c r="G582" s="9"/>
    </row>
    <row r="583" spans="5:7">
      <c r="E583"/>
      <c r="G583" s="9"/>
    </row>
    <row r="584" spans="5:7">
      <c r="E584"/>
      <c r="G584" s="9"/>
    </row>
    <row r="585" spans="5:7">
      <c r="E585"/>
      <c r="G585" s="9"/>
    </row>
    <row r="586" spans="5:7">
      <c r="E586"/>
      <c r="G586" s="9"/>
    </row>
    <row r="587" spans="5:7">
      <c r="E587"/>
      <c r="G587" s="9"/>
    </row>
    <row r="588" spans="5:7">
      <c r="E588"/>
      <c r="G588" s="9"/>
    </row>
    <row r="589" spans="5:7">
      <c r="E589"/>
      <c r="G589" s="9"/>
    </row>
    <row r="590" spans="5:7">
      <c r="E590"/>
      <c r="G590" s="9"/>
    </row>
    <row r="591" spans="5:7">
      <c r="E591"/>
      <c r="G591" s="9"/>
    </row>
    <row r="592" spans="5:7">
      <c r="E592"/>
      <c r="G592" s="9"/>
    </row>
    <row r="593" spans="5:7">
      <c r="E593"/>
      <c r="G593" s="9"/>
    </row>
    <row r="594" spans="5:7">
      <c r="E594"/>
      <c r="G594" s="9"/>
    </row>
    <row r="595" spans="5:7">
      <c r="E595"/>
      <c r="G595" s="9"/>
    </row>
    <row r="596" spans="5:7">
      <c r="E596"/>
      <c r="G596" s="9"/>
    </row>
    <row r="597" spans="5:7">
      <c r="E597"/>
      <c r="G597" s="9"/>
    </row>
    <row r="598" spans="5:7">
      <c r="E598"/>
      <c r="G598" s="9"/>
    </row>
    <row r="599" spans="5:7">
      <c r="E599"/>
      <c r="G599" s="9"/>
    </row>
    <row r="600" spans="5:7">
      <c r="E600"/>
      <c r="G600" s="9"/>
    </row>
    <row r="601" spans="5:7">
      <c r="E601"/>
      <c r="G601" s="9"/>
    </row>
    <row r="602" spans="5:7">
      <c r="E602"/>
      <c r="G602" s="9"/>
    </row>
    <row r="603" spans="5:7">
      <c r="E603"/>
      <c r="G603" s="9"/>
    </row>
    <row r="604" spans="5:7">
      <c r="E604"/>
      <c r="G604" s="9"/>
    </row>
    <row r="605" spans="5:7">
      <c r="E605"/>
      <c r="G605" s="9"/>
    </row>
    <row r="606" spans="5:7">
      <c r="E606"/>
      <c r="G606" s="9"/>
    </row>
    <row r="607" spans="5:7">
      <c r="E607"/>
      <c r="G607" s="9"/>
    </row>
    <row r="608" spans="5:7">
      <c r="E608"/>
      <c r="G608" s="9"/>
    </row>
    <row r="609" spans="5:7">
      <c r="E609"/>
      <c r="G609" s="9"/>
    </row>
    <row r="610" spans="5:7">
      <c r="E610"/>
      <c r="G610" s="9"/>
    </row>
    <row r="611" spans="5:7">
      <c r="E611"/>
      <c r="G611" s="9"/>
    </row>
    <row r="612" spans="5:7">
      <c r="E612"/>
      <c r="G612" s="9"/>
    </row>
    <row r="613" spans="5:7">
      <c r="E613"/>
      <c r="G613" s="9"/>
    </row>
    <row r="614" spans="5:7">
      <c r="E614"/>
      <c r="G614" s="9"/>
    </row>
    <row r="615" spans="5:7">
      <c r="E615"/>
      <c r="G615" s="9"/>
    </row>
    <row r="616" spans="5:7">
      <c r="E616"/>
      <c r="G616" s="9"/>
    </row>
    <row r="617" spans="5:7">
      <c r="E617"/>
      <c r="G617" s="9"/>
    </row>
    <row r="618" spans="5:7">
      <c r="E618"/>
      <c r="G618" s="9"/>
    </row>
    <row r="619" spans="5:7">
      <c r="E619"/>
      <c r="G619" s="9"/>
    </row>
    <row r="620" spans="5:7">
      <c r="E620"/>
      <c r="G620" s="9"/>
    </row>
    <row r="621" spans="5:7">
      <c r="E621"/>
      <c r="G621" s="9"/>
    </row>
    <row r="622" spans="5:7">
      <c r="E622"/>
      <c r="G622" s="9"/>
    </row>
    <row r="623" spans="5:7">
      <c r="E623"/>
      <c r="G623" s="9"/>
    </row>
    <row r="624" spans="5:7">
      <c r="E624"/>
      <c r="G624" s="9"/>
    </row>
    <row r="625" spans="5:7">
      <c r="E625"/>
      <c r="G625" s="9"/>
    </row>
    <row r="626" spans="5:7">
      <c r="E626"/>
      <c r="G626" s="9"/>
    </row>
    <row r="627" spans="5:7">
      <c r="E627"/>
      <c r="G627" s="9"/>
    </row>
    <row r="628" spans="5:7">
      <c r="E628"/>
      <c r="G628" s="9"/>
    </row>
    <row r="629" spans="5:7">
      <c r="E629"/>
      <c r="G629" s="9"/>
    </row>
    <row r="630" spans="5:7">
      <c r="E630"/>
      <c r="G630" s="9"/>
    </row>
    <row r="631" spans="5:7">
      <c r="E631"/>
      <c r="G631" s="9"/>
    </row>
    <row r="632" spans="5:7">
      <c r="E632"/>
      <c r="G632" s="9"/>
    </row>
    <row r="633" spans="5:7">
      <c r="E633"/>
      <c r="G633" s="9"/>
    </row>
    <row r="634" spans="5:7">
      <c r="E634"/>
      <c r="G634" s="9"/>
    </row>
    <row r="635" spans="5:7">
      <c r="E635"/>
      <c r="G635" s="9"/>
    </row>
    <row r="636" spans="5:7">
      <c r="E636"/>
      <c r="G636" s="9"/>
    </row>
    <row r="637" spans="5:7">
      <c r="E637"/>
      <c r="G637" s="9"/>
    </row>
    <row r="638" spans="5:7">
      <c r="E638"/>
      <c r="G638" s="9"/>
    </row>
    <row r="639" spans="5:7">
      <c r="E639"/>
      <c r="G639" s="9"/>
    </row>
    <row r="640" spans="5:7">
      <c r="E640"/>
      <c r="G640" s="9"/>
    </row>
    <row r="641" spans="5:7">
      <c r="E641"/>
      <c r="G641" s="9"/>
    </row>
    <row r="642" spans="5:7">
      <c r="E642"/>
      <c r="G642" s="9"/>
    </row>
    <row r="643" spans="5:7">
      <c r="E643"/>
      <c r="G643" s="9"/>
    </row>
    <row r="644" spans="5:7">
      <c r="E644"/>
      <c r="G644" s="9"/>
    </row>
    <row r="645" spans="5:7">
      <c r="E645"/>
      <c r="G645" s="9"/>
    </row>
    <row r="646" spans="5:7">
      <c r="G646" s="9"/>
    </row>
    <row r="647" spans="5:7">
      <c r="G647" s="9"/>
    </row>
    <row r="648" spans="5:7">
      <c r="G648" s="9"/>
    </row>
    <row r="649" spans="5:7">
      <c r="G649" s="9"/>
    </row>
    <row r="650" spans="5:7">
      <c r="G650" s="9"/>
    </row>
    <row r="651" spans="5:7">
      <c r="G651" s="9"/>
    </row>
    <row r="652" spans="5:7">
      <c r="G652" s="9"/>
    </row>
    <row r="653" spans="5:7">
      <c r="G653" s="9"/>
    </row>
    <row r="654" spans="5:7">
      <c r="G654" s="9"/>
    </row>
    <row r="655" spans="5:7">
      <c r="G655" s="9"/>
    </row>
    <row r="656" spans="5:7">
      <c r="G656" s="9"/>
    </row>
    <row r="657" spans="5:7">
      <c r="E657"/>
      <c r="G657" s="9"/>
    </row>
    <row r="658" spans="5:7">
      <c r="E658"/>
      <c r="G658" s="9"/>
    </row>
    <row r="659" spans="5:7">
      <c r="E659"/>
      <c r="G659" s="9"/>
    </row>
    <row r="660" spans="5:7">
      <c r="E660"/>
      <c r="G660" s="9"/>
    </row>
    <row r="661" spans="5:7">
      <c r="E661"/>
      <c r="G661" s="9"/>
    </row>
    <row r="662" spans="5:7">
      <c r="E662"/>
      <c r="G662" s="9"/>
    </row>
    <row r="663" spans="5:7">
      <c r="E663"/>
      <c r="G663" s="9"/>
    </row>
    <row r="664" spans="5:7">
      <c r="E664"/>
      <c r="G664" s="9"/>
    </row>
    <row r="665" spans="5:7">
      <c r="E665"/>
      <c r="G665" s="9"/>
    </row>
    <row r="666" spans="5:7">
      <c r="E666"/>
      <c r="G666" s="9"/>
    </row>
    <row r="667" spans="5:7">
      <c r="E667"/>
      <c r="G667" s="9"/>
    </row>
    <row r="668" spans="5:7">
      <c r="E668"/>
      <c r="G668" s="9"/>
    </row>
    <row r="669" spans="5:7">
      <c r="E669"/>
      <c r="G669" s="9"/>
    </row>
    <row r="670" spans="5:7">
      <c r="E670"/>
      <c r="G670" s="9"/>
    </row>
    <row r="671" spans="5:7">
      <c r="E671"/>
      <c r="G671" s="9"/>
    </row>
    <row r="672" spans="5:7">
      <c r="E672"/>
      <c r="G672" s="9"/>
    </row>
    <row r="673" spans="5:7">
      <c r="E673"/>
      <c r="G673" s="9"/>
    </row>
    <row r="674" spans="5:7">
      <c r="E674"/>
      <c r="G674" s="9"/>
    </row>
    <row r="675" spans="5:7">
      <c r="E675"/>
      <c r="G675" s="9"/>
    </row>
    <row r="676" spans="5:7">
      <c r="E676"/>
      <c r="G676" s="9"/>
    </row>
    <row r="677" spans="5:7">
      <c r="E677"/>
      <c r="G677" s="9"/>
    </row>
    <row r="678" spans="5:7">
      <c r="E678"/>
      <c r="G678" s="9"/>
    </row>
    <row r="679" spans="5:7">
      <c r="E679"/>
      <c r="G679" s="9"/>
    </row>
    <row r="680" spans="5:7">
      <c r="E680"/>
      <c r="G680" s="9"/>
    </row>
    <row r="681" spans="5:7">
      <c r="E681"/>
      <c r="G681" s="9"/>
    </row>
    <row r="682" spans="5:7">
      <c r="E682"/>
      <c r="G682" s="9"/>
    </row>
    <row r="683" spans="5:7">
      <c r="E683"/>
      <c r="G683" s="9"/>
    </row>
    <row r="684" spans="5:7">
      <c r="E684"/>
      <c r="G684" s="9"/>
    </row>
    <row r="685" spans="5:7">
      <c r="E685"/>
      <c r="G685" s="9"/>
    </row>
    <row r="686" spans="5:7">
      <c r="E686"/>
      <c r="G686" s="9"/>
    </row>
    <row r="687" spans="5:7">
      <c r="E687"/>
      <c r="G687" s="9"/>
    </row>
    <row r="688" spans="5:7">
      <c r="E688"/>
      <c r="G688" s="9"/>
    </row>
    <row r="689" spans="5:7">
      <c r="E689"/>
      <c r="G689" s="9"/>
    </row>
    <row r="690" spans="5:7">
      <c r="E690"/>
      <c r="G690" s="9"/>
    </row>
    <row r="691" spans="5:7">
      <c r="E691"/>
      <c r="G691" s="9"/>
    </row>
    <row r="692" spans="5:7">
      <c r="E692"/>
      <c r="G692" s="9"/>
    </row>
    <row r="693" spans="5:7">
      <c r="E693"/>
      <c r="G693" s="9"/>
    </row>
    <row r="694" spans="5:7">
      <c r="E694"/>
      <c r="G694" s="9"/>
    </row>
    <row r="695" spans="5:7">
      <c r="E695"/>
      <c r="G695" s="9"/>
    </row>
    <row r="696" spans="5:7">
      <c r="E696"/>
      <c r="G696" s="9"/>
    </row>
    <row r="697" spans="5:7">
      <c r="E697"/>
      <c r="G697" s="9"/>
    </row>
    <row r="698" spans="5:7">
      <c r="E698"/>
      <c r="G698" s="9"/>
    </row>
    <row r="699" spans="5:7">
      <c r="E699"/>
      <c r="G699" s="9"/>
    </row>
    <row r="700" spans="5:7">
      <c r="E700"/>
      <c r="G700" s="9"/>
    </row>
    <row r="701" spans="5:7">
      <c r="E701"/>
      <c r="G701" s="9"/>
    </row>
    <row r="702" spans="5:7">
      <c r="E702"/>
      <c r="G702" s="9"/>
    </row>
    <row r="703" spans="5:7">
      <c r="E703"/>
      <c r="G703" s="9"/>
    </row>
    <row r="704" spans="5:7">
      <c r="E704"/>
      <c r="G704" s="9"/>
    </row>
    <row r="705" spans="5:7">
      <c r="E705"/>
      <c r="G705" s="9"/>
    </row>
    <row r="706" spans="5:7">
      <c r="E706"/>
      <c r="G706" s="9"/>
    </row>
    <row r="707" spans="5:7">
      <c r="E707"/>
      <c r="G707" s="9"/>
    </row>
    <row r="708" spans="5:7">
      <c r="E708"/>
      <c r="G708" s="9"/>
    </row>
    <row r="709" spans="5:7">
      <c r="E709"/>
      <c r="G709" s="9"/>
    </row>
    <row r="710" spans="5:7">
      <c r="E710"/>
      <c r="G710" s="9"/>
    </row>
    <row r="711" spans="5:7">
      <c r="E711"/>
      <c r="G711" s="9"/>
    </row>
    <row r="712" spans="5:7">
      <c r="E712"/>
      <c r="G712" s="9"/>
    </row>
    <row r="713" spans="5:7">
      <c r="E713"/>
      <c r="G713" s="9"/>
    </row>
    <row r="714" spans="5:7">
      <c r="E714"/>
      <c r="G714" s="9"/>
    </row>
    <row r="715" spans="5:7">
      <c r="E715"/>
      <c r="G715" s="9"/>
    </row>
    <row r="716" spans="5:7">
      <c r="E716"/>
      <c r="G716" s="9"/>
    </row>
    <row r="717" spans="5:7">
      <c r="E717"/>
      <c r="G717" s="9"/>
    </row>
    <row r="718" spans="5:7">
      <c r="E718"/>
      <c r="G718" s="9"/>
    </row>
    <row r="719" spans="5:7">
      <c r="E719"/>
      <c r="G719" s="9"/>
    </row>
    <row r="720" spans="5:7">
      <c r="E720"/>
      <c r="G720" s="9"/>
    </row>
    <row r="721" spans="5:7">
      <c r="E721"/>
      <c r="G721" s="9"/>
    </row>
    <row r="722" spans="5:7">
      <c r="E722"/>
      <c r="G722" s="9"/>
    </row>
    <row r="723" spans="5:7">
      <c r="E723"/>
      <c r="G723" s="9"/>
    </row>
  </sheetData>
  <mergeCells count="837">
    <mergeCell ref="C215:D215"/>
    <mergeCell ref="A218:B218"/>
    <mergeCell ref="A215:B215"/>
    <mergeCell ref="C216:D216"/>
    <mergeCell ref="C218:D218"/>
    <mergeCell ref="C217:D217"/>
    <mergeCell ref="A202:B202"/>
    <mergeCell ref="C203:D203"/>
    <mergeCell ref="C204:D204"/>
    <mergeCell ref="C205:D205"/>
    <mergeCell ref="C206:D206"/>
    <mergeCell ref="C207:D207"/>
    <mergeCell ref="C208:D208"/>
    <mergeCell ref="A212:K212"/>
    <mergeCell ref="A209:B209"/>
    <mergeCell ref="A210:B210"/>
    <mergeCell ref="A206:B206"/>
    <mergeCell ref="A207:B207"/>
    <mergeCell ref="A208:B208"/>
    <mergeCell ref="C222:D222"/>
    <mergeCell ref="A227:B227"/>
    <mergeCell ref="A228:B228"/>
    <mergeCell ref="A229:B229"/>
    <mergeCell ref="A205:B205"/>
    <mergeCell ref="A333:I333"/>
    <mergeCell ref="A335:I335"/>
    <mergeCell ref="A214:B214"/>
    <mergeCell ref="C214:D214"/>
    <mergeCell ref="C221:D221"/>
    <mergeCell ref="A224:B224"/>
    <mergeCell ref="C232:D232"/>
    <mergeCell ref="C234:D234"/>
    <mergeCell ref="C236:D236"/>
    <mergeCell ref="C235:D235"/>
    <mergeCell ref="C237:D237"/>
    <mergeCell ref="A225:B225"/>
    <mergeCell ref="C225:D225"/>
    <mergeCell ref="A233:B233"/>
    <mergeCell ref="C233:D233"/>
    <mergeCell ref="A234:B234"/>
    <mergeCell ref="A236:B236"/>
    <mergeCell ref="A237:B237"/>
    <mergeCell ref="A231:B231"/>
    <mergeCell ref="A248:B248"/>
    <mergeCell ref="C241:D241"/>
    <mergeCell ref="C242:D242"/>
    <mergeCell ref="A226:B226"/>
    <mergeCell ref="A246:B246"/>
    <mergeCell ref="C231:D231"/>
    <mergeCell ref="C246:D246"/>
    <mergeCell ref="A232:B232"/>
    <mergeCell ref="C240:D240"/>
    <mergeCell ref="C243:D243"/>
    <mergeCell ref="C244:D244"/>
    <mergeCell ref="C245:D245"/>
    <mergeCell ref="A235:B235"/>
    <mergeCell ref="C247:D247"/>
    <mergeCell ref="C248:D248"/>
    <mergeCell ref="A241:B241"/>
    <mergeCell ref="A242:B242"/>
    <mergeCell ref="A243:B243"/>
    <mergeCell ref="A244:B244"/>
    <mergeCell ref="A230:B230"/>
    <mergeCell ref="A245:B245"/>
    <mergeCell ref="A247:B247"/>
    <mergeCell ref="A238:B238"/>
    <mergeCell ref="A540:B540"/>
    <mergeCell ref="A549:B549"/>
    <mergeCell ref="A252:K252"/>
    <mergeCell ref="A254:B254"/>
    <mergeCell ref="C254:D254"/>
    <mergeCell ref="A547:B547"/>
    <mergeCell ref="C551:D551"/>
    <mergeCell ref="C540:D540"/>
    <mergeCell ref="A541:B541"/>
    <mergeCell ref="C541:D541"/>
    <mergeCell ref="A548:B548"/>
    <mergeCell ref="A527:B527"/>
    <mergeCell ref="C534:D534"/>
    <mergeCell ref="C514:D514"/>
    <mergeCell ref="A539:B539"/>
    <mergeCell ref="C539:D539"/>
    <mergeCell ref="A529:B529"/>
    <mergeCell ref="A518:B518"/>
    <mergeCell ref="C537:D537"/>
    <mergeCell ref="A538:B538"/>
    <mergeCell ref="C538:D538"/>
    <mergeCell ref="C527:D527"/>
    <mergeCell ref="A528:B528"/>
    <mergeCell ref="C528:D528"/>
    <mergeCell ref="A553:B553"/>
    <mergeCell ref="A542:B542"/>
    <mergeCell ref="C542:D542"/>
    <mergeCell ref="A550:B550"/>
    <mergeCell ref="C550:D550"/>
    <mergeCell ref="A551:B551"/>
    <mergeCell ref="A544:B544"/>
    <mergeCell ref="A545:B545"/>
    <mergeCell ref="A546:B546"/>
    <mergeCell ref="C549:D549"/>
    <mergeCell ref="C544:D544"/>
    <mergeCell ref="C545:D545"/>
    <mergeCell ref="C546:D546"/>
    <mergeCell ref="C547:D547"/>
    <mergeCell ref="C548:D548"/>
    <mergeCell ref="C543:D543"/>
    <mergeCell ref="A552:B552"/>
    <mergeCell ref="C552:D552"/>
    <mergeCell ref="A543:B543"/>
    <mergeCell ref="A488:B488"/>
    <mergeCell ref="A489:B489"/>
    <mergeCell ref="A494:B494"/>
    <mergeCell ref="C490:D490"/>
    <mergeCell ref="C491:D491"/>
    <mergeCell ref="C487:D487"/>
    <mergeCell ref="A534:B534"/>
    <mergeCell ref="C525:D525"/>
    <mergeCell ref="A517:B517"/>
    <mergeCell ref="C517:D517"/>
    <mergeCell ref="C521:D521"/>
    <mergeCell ref="C519:D519"/>
    <mergeCell ref="C520:D520"/>
    <mergeCell ref="C518:D518"/>
    <mergeCell ref="C522:D522"/>
    <mergeCell ref="A525:B525"/>
    <mergeCell ref="A521:B521"/>
    <mergeCell ref="C510:D510"/>
    <mergeCell ref="A511:B511"/>
    <mergeCell ref="C511:D511"/>
    <mergeCell ref="C479:D479"/>
    <mergeCell ref="C481:D481"/>
    <mergeCell ref="A483:B483"/>
    <mergeCell ref="C483:D483"/>
    <mergeCell ref="A484:B484"/>
    <mergeCell ref="A480:B480"/>
    <mergeCell ref="C480:D480"/>
    <mergeCell ref="C486:D486"/>
    <mergeCell ref="A487:B487"/>
    <mergeCell ref="C464:D464"/>
    <mergeCell ref="A462:B462"/>
    <mergeCell ref="C462:D462"/>
    <mergeCell ref="C451:D451"/>
    <mergeCell ref="C452:D452"/>
    <mergeCell ref="C453:D453"/>
    <mergeCell ref="C454:D454"/>
    <mergeCell ref="A463:B463"/>
    <mergeCell ref="C463:D463"/>
    <mergeCell ref="A447:B447"/>
    <mergeCell ref="C447:D447"/>
    <mergeCell ref="A456:B456"/>
    <mergeCell ref="C456:D456"/>
    <mergeCell ref="A461:B461"/>
    <mergeCell ref="C461:D461"/>
    <mergeCell ref="C455:D455"/>
    <mergeCell ref="A459:K459"/>
    <mergeCell ref="A457:B457"/>
    <mergeCell ref="C448:D448"/>
    <mergeCell ref="C449:D449"/>
    <mergeCell ref="C450:D450"/>
    <mergeCell ref="A448:B448"/>
    <mergeCell ref="A449:B449"/>
    <mergeCell ref="A450:B450"/>
    <mergeCell ref="A451:B451"/>
    <mergeCell ref="A452:B452"/>
    <mergeCell ref="A453:B453"/>
    <mergeCell ref="A454:B454"/>
    <mergeCell ref="A455:B455"/>
    <mergeCell ref="C443:D443"/>
    <mergeCell ref="C484:D484"/>
    <mergeCell ref="A482:B482"/>
    <mergeCell ref="C482:D482"/>
    <mergeCell ref="C492:D492"/>
    <mergeCell ref="A504:B504"/>
    <mergeCell ref="C504:D504"/>
    <mergeCell ref="A496:B496"/>
    <mergeCell ref="C496:D496"/>
    <mergeCell ref="A497:B497"/>
    <mergeCell ref="A501:B501"/>
    <mergeCell ref="C501:D501"/>
    <mergeCell ref="A503:B503"/>
    <mergeCell ref="C493:D493"/>
    <mergeCell ref="C494:D494"/>
    <mergeCell ref="A485:B485"/>
    <mergeCell ref="A486:B486"/>
    <mergeCell ref="A490:B490"/>
    <mergeCell ref="A491:B491"/>
    <mergeCell ref="C488:D488"/>
    <mergeCell ref="C489:D489"/>
    <mergeCell ref="A464:B464"/>
    <mergeCell ref="A475:B475"/>
    <mergeCell ref="C475:D475"/>
    <mergeCell ref="A425:B425"/>
    <mergeCell ref="C425:D425"/>
    <mergeCell ref="A446:B446"/>
    <mergeCell ref="C428:D428"/>
    <mergeCell ref="A430:B430"/>
    <mergeCell ref="C430:D430"/>
    <mergeCell ref="A426:B426"/>
    <mergeCell ref="C426:D426"/>
    <mergeCell ref="A427:B427"/>
    <mergeCell ref="A439:B439"/>
    <mergeCell ref="C427:D427"/>
    <mergeCell ref="A434:B434"/>
    <mergeCell ref="C434:D434"/>
    <mergeCell ref="A435:B435"/>
    <mergeCell ref="C435:D435"/>
    <mergeCell ref="A431:B431"/>
    <mergeCell ref="C431:D431"/>
    <mergeCell ref="A428:B428"/>
    <mergeCell ref="C446:D446"/>
    <mergeCell ref="C445:D445"/>
    <mergeCell ref="A445:B445"/>
    <mergeCell ref="C433:D433"/>
    <mergeCell ref="A433:B433"/>
    <mergeCell ref="A436:B436"/>
    <mergeCell ref="C423:D423"/>
    <mergeCell ref="A424:B424"/>
    <mergeCell ref="C424:D424"/>
    <mergeCell ref="A419:B419"/>
    <mergeCell ref="C419:D419"/>
    <mergeCell ref="A420:B420"/>
    <mergeCell ref="C420:D420"/>
    <mergeCell ref="A421:B421"/>
    <mergeCell ref="C406:D406"/>
    <mergeCell ref="C407:D407"/>
    <mergeCell ref="C422:D422"/>
    <mergeCell ref="A415:B415"/>
    <mergeCell ref="C415:I415"/>
    <mergeCell ref="A422:B422"/>
    <mergeCell ref="A402:B402"/>
    <mergeCell ref="A403:B403"/>
    <mergeCell ref="C421:D421"/>
    <mergeCell ref="A400:B400"/>
    <mergeCell ref="C400:D400"/>
    <mergeCell ref="A401:B401"/>
    <mergeCell ref="C401:D401"/>
    <mergeCell ref="A404:B404"/>
    <mergeCell ref="C402:D402"/>
    <mergeCell ref="C403:D403"/>
    <mergeCell ref="C405:D405"/>
    <mergeCell ref="C404:D404"/>
    <mergeCell ref="A405:B405"/>
    <mergeCell ref="A417:K417"/>
    <mergeCell ref="A410:B410"/>
    <mergeCell ref="A411:B411"/>
    <mergeCell ref="A406:B406"/>
    <mergeCell ref="A407:B407"/>
    <mergeCell ref="A408:B408"/>
    <mergeCell ref="A409:B409"/>
    <mergeCell ref="A413:B413"/>
    <mergeCell ref="C413:D413"/>
    <mergeCell ref="A414:B414"/>
    <mergeCell ref="C414:D414"/>
    <mergeCell ref="A398:B398"/>
    <mergeCell ref="C398:D398"/>
    <mergeCell ref="A385:B385"/>
    <mergeCell ref="C385:D385"/>
    <mergeCell ref="A386:B386"/>
    <mergeCell ref="C386:I386"/>
    <mergeCell ref="C393:D393"/>
    <mergeCell ref="A395:B395"/>
    <mergeCell ref="C395:D395"/>
    <mergeCell ref="A391:B391"/>
    <mergeCell ref="C391:D391"/>
    <mergeCell ref="C397:D397"/>
    <mergeCell ref="A384:B384"/>
    <mergeCell ref="C384:D384"/>
    <mergeCell ref="A374:B374"/>
    <mergeCell ref="A377:B377"/>
    <mergeCell ref="C375:D375"/>
    <mergeCell ref="A378:B378"/>
    <mergeCell ref="A381:B381"/>
    <mergeCell ref="A382:B382"/>
    <mergeCell ref="A383:B383"/>
    <mergeCell ref="A376:B376"/>
    <mergeCell ref="A360:B360"/>
    <mergeCell ref="A373:B373"/>
    <mergeCell ref="C373:D373"/>
    <mergeCell ref="A362:B362"/>
    <mergeCell ref="C371:D371"/>
    <mergeCell ref="C370:D370"/>
    <mergeCell ref="C361:D361"/>
    <mergeCell ref="C366:D366"/>
    <mergeCell ref="A371:B371"/>
    <mergeCell ref="A366:B366"/>
    <mergeCell ref="A365:B365"/>
    <mergeCell ref="C365:D365"/>
    <mergeCell ref="A368:B368"/>
    <mergeCell ref="C368:D368"/>
    <mergeCell ref="A369:B369"/>
    <mergeCell ref="C369:D369"/>
    <mergeCell ref="A367:B367"/>
    <mergeCell ref="A370:B370"/>
    <mergeCell ref="C364:D364"/>
    <mergeCell ref="A364:B364"/>
    <mergeCell ref="C367:D367"/>
    <mergeCell ref="A372:B372"/>
    <mergeCell ref="C372:D372"/>
    <mergeCell ref="A355:K355"/>
    <mergeCell ref="A296:B296"/>
    <mergeCell ref="A304:B304"/>
    <mergeCell ref="A305:B305"/>
    <mergeCell ref="A306:B306"/>
    <mergeCell ref="A363:B363"/>
    <mergeCell ref="C304:D304"/>
    <mergeCell ref="C363:D363"/>
    <mergeCell ref="A359:B359"/>
    <mergeCell ref="A327:B327"/>
    <mergeCell ref="A357:B357"/>
    <mergeCell ref="C357:D357"/>
    <mergeCell ref="A358:B358"/>
    <mergeCell ref="C358:D358"/>
    <mergeCell ref="C362:D362"/>
    <mergeCell ref="C360:D360"/>
    <mergeCell ref="A361:B361"/>
    <mergeCell ref="C325:D325"/>
    <mergeCell ref="C359:D359"/>
    <mergeCell ref="A329:B329"/>
    <mergeCell ref="A323:B323"/>
    <mergeCell ref="A324:B324"/>
    <mergeCell ref="C323:D323"/>
    <mergeCell ref="A312:B312"/>
    <mergeCell ref="A399:B399"/>
    <mergeCell ref="C399:D399"/>
    <mergeCell ref="A396:B396"/>
    <mergeCell ref="A390:B390"/>
    <mergeCell ref="C396:D396"/>
    <mergeCell ref="C376:D376"/>
    <mergeCell ref="C377:D377"/>
    <mergeCell ref="C374:D374"/>
    <mergeCell ref="C390:D390"/>
    <mergeCell ref="C381:D381"/>
    <mergeCell ref="C382:D382"/>
    <mergeCell ref="C383:D383"/>
    <mergeCell ref="C392:D392"/>
    <mergeCell ref="C394:D394"/>
    <mergeCell ref="A392:B392"/>
    <mergeCell ref="A394:B394"/>
    <mergeCell ref="A393:B393"/>
    <mergeCell ref="A397:B397"/>
    <mergeCell ref="A375:B375"/>
    <mergeCell ref="A389:B389"/>
    <mergeCell ref="C389:D389"/>
    <mergeCell ref="A379:B379"/>
    <mergeCell ref="A380:B380"/>
    <mergeCell ref="C380:D380"/>
    <mergeCell ref="C289:D289"/>
    <mergeCell ref="C290:D290"/>
    <mergeCell ref="C291:D291"/>
    <mergeCell ref="C292:D292"/>
    <mergeCell ref="C296:D296"/>
    <mergeCell ref="A330:B330"/>
    <mergeCell ref="C327:D327"/>
    <mergeCell ref="C329:D329"/>
    <mergeCell ref="C330:D330"/>
    <mergeCell ref="A317:B317"/>
    <mergeCell ref="A318:B318"/>
    <mergeCell ref="A325:B325"/>
    <mergeCell ref="C293:D293"/>
    <mergeCell ref="A293:B293"/>
    <mergeCell ref="A295:B295"/>
    <mergeCell ref="C294:D294"/>
    <mergeCell ref="C295:D295"/>
    <mergeCell ref="C311:D311"/>
    <mergeCell ref="A294:B294"/>
    <mergeCell ref="C305:D305"/>
    <mergeCell ref="A322:B322"/>
    <mergeCell ref="C319:D319"/>
    <mergeCell ref="C320:D320"/>
    <mergeCell ref="A313:B313"/>
    <mergeCell ref="A321:B321"/>
    <mergeCell ref="C312:D312"/>
    <mergeCell ref="C313:D313"/>
    <mergeCell ref="C314:D314"/>
    <mergeCell ref="A314:B314"/>
    <mergeCell ref="A267:B267"/>
    <mergeCell ref="A268:B268"/>
    <mergeCell ref="A290:B290"/>
    <mergeCell ref="A291:B291"/>
    <mergeCell ref="A292:B292"/>
    <mergeCell ref="A269:B269"/>
    <mergeCell ref="A271:B271"/>
    <mergeCell ref="A272:B272"/>
    <mergeCell ref="A270:B270"/>
    <mergeCell ref="A275:B275"/>
    <mergeCell ref="C271:D271"/>
    <mergeCell ref="C270:D270"/>
    <mergeCell ref="C273:D273"/>
    <mergeCell ref="A319:B319"/>
    <mergeCell ref="A315:B315"/>
    <mergeCell ref="A316:B316"/>
    <mergeCell ref="C274:D274"/>
    <mergeCell ref="C275:D275"/>
    <mergeCell ref="A309:B309"/>
    <mergeCell ref="A310:B310"/>
    <mergeCell ref="C276:D276"/>
    <mergeCell ref="C262:D262"/>
    <mergeCell ref="C263:D263"/>
    <mergeCell ref="C264:D264"/>
    <mergeCell ref="C265:D265"/>
    <mergeCell ref="C266:D266"/>
    <mergeCell ref="C272:D272"/>
    <mergeCell ref="C267:D267"/>
    <mergeCell ref="C268:D268"/>
    <mergeCell ref="C269:D269"/>
    <mergeCell ref="A262:B262"/>
    <mergeCell ref="A263:B263"/>
    <mergeCell ref="A264:B264"/>
    <mergeCell ref="A265:B265"/>
    <mergeCell ref="A266:B266"/>
    <mergeCell ref="A289:B289"/>
    <mergeCell ref="A280:B280"/>
    <mergeCell ref="A281:B281"/>
    <mergeCell ref="A273:B273"/>
    <mergeCell ref="A274:B274"/>
    <mergeCell ref="A276:B276"/>
    <mergeCell ref="A277:B277"/>
    <mergeCell ref="C277:D277"/>
    <mergeCell ref="C278:D278"/>
    <mergeCell ref="A286:B286"/>
    <mergeCell ref="A288:B288"/>
    <mergeCell ref="C279:D279"/>
    <mergeCell ref="C280:D280"/>
    <mergeCell ref="A282:B282"/>
    <mergeCell ref="C281:D281"/>
    <mergeCell ref="A278:B278"/>
    <mergeCell ref="A279:B279"/>
    <mergeCell ref="C286:D286"/>
    <mergeCell ref="C288:D288"/>
    <mergeCell ref="C256:D256"/>
    <mergeCell ref="C257:D257"/>
    <mergeCell ref="C258:D258"/>
    <mergeCell ref="C259:D259"/>
    <mergeCell ref="C260:D260"/>
    <mergeCell ref="C261:D261"/>
    <mergeCell ref="A258:B258"/>
    <mergeCell ref="A259:B259"/>
    <mergeCell ref="A260:B260"/>
    <mergeCell ref="A261:B261"/>
    <mergeCell ref="A256:B256"/>
    <mergeCell ref="A257:B257"/>
    <mergeCell ref="A255:B255"/>
    <mergeCell ref="C255:D255"/>
    <mergeCell ref="C249:D249"/>
    <mergeCell ref="A216:B216"/>
    <mergeCell ref="A217:B217"/>
    <mergeCell ref="A219:B219"/>
    <mergeCell ref="A220:B220"/>
    <mergeCell ref="A221:B221"/>
    <mergeCell ref="A222:B222"/>
    <mergeCell ref="A223:B223"/>
    <mergeCell ref="C238:D238"/>
    <mergeCell ref="C239:D239"/>
    <mergeCell ref="C224:D224"/>
    <mergeCell ref="C227:D227"/>
    <mergeCell ref="C228:D228"/>
    <mergeCell ref="C230:D230"/>
    <mergeCell ref="C229:D229"/>
    <mergeCell ref="C226:D226"/>
    <mergeCell ref="C219:D219"/>
    <mergeCell ref="C220:D220"/>
    <mergeCell ref="A239:B239"/>
    <mergeCell ref="A249:B249"/>
    <mergeCell ref="C223:D223"/>
    <mergeCell ref="A240:B240"/>
    <mergeCell ref="C200:D200"/>
    <mergeCell ref="C209:D209"/>
    <mergeCell ref="A200:B200"/>
    <mergeCell ref="A194:B194"/>
    <mergeCell ref="C193:D193"/>
    <mergeCell ref="C182:D182"/>
    <mergeCell ref="C183:D183"/>
    <mergeCell ref="C184:D184"/>
    <mergeCell ref="C185:D185"/>
    <mergeCell ref="C186:D186"/>
    <mergeCell ref="C192:D192"/>
    <mergeCell ref="C188:D188"/>
    <mergeCell ref="C189:D189"/>
    <mergeCell ref="C190:D190"/>
    <mergeCell ref="C191:D191"/>
    <mergeCell ref="A187:B187"/>
    <mergeCell ref="C194:D194"/>
    <mergeCell ref="A203:B203"/>
    <mergeCell ref="A204:B204"/>
    <mergeCell ref="C201:D201"/>
    <mergeCell ref="C202:D202"/>
    <mergeCell ref="A201:B201"/>
    <mergeCell ref="C164:D164"/>
    <mergeCell ref="C165:D165"/>
    <mergeCell ref="A193:B193"/>
    <mergeCell ref="A195:B195"/>
    <mergeCell ref="A196:B196"/>
    <mergeCell ref="A182:B182"/>
    <mergeCell ref="A183:B183"/>
    <mergeCell ref="C196:D196"/>
    <mergeCell ref="A186:B186"/>
    <mergeCell ref="C187:D187"/>
    <mergeCell ref="C173:D173"/>
    <mergeCell ref="C174:D174"/>
    <mergeCell ref="C175:D175"/>
    <mergeCell ref="C177:D177"/>
    <mergeCell ref="C178:D178"/>
    <mergeCell ref="C181:D181"/>
    <mergeCell ref="C176:D176"/>
    <mergeCell ref="C179:D179"/>
    <mergeCell ref="C180:D180"/>
    <mergeCell ref="A176:B176"/>
    <mergeCell ref="A179:B179"/>
    <mergeCell ref="A180:B180"/>
    <mergeCell ref="A191:B191"/>
    <mergeCell ref="C166:D166"/>
    <mergeCell ref="A170:K170"/>
    <mergeCell ref="C197:D197"/>
    <mergeCell ref="A197:B197"/>
    <mergeCell ref="C199:D199"/>
    <mergeCell ref="A177:B177"/>
    <mergeCell ref="A174:B174"/>
    <mergeCell ref="A172:B172"/>
    <mergeCell ref="C172:D172"/>
    <mergeCell ref="C167:D167"/>
    <mergeCell ref="C168:I168"/>
    <mergeCell ref="A188:B188"/>
    <mergeCell ref="A189:B189"/>
    <mergeCell ref="A190:B190"/>
    <mergeCell ref="A175:B175"/>
    <mergeCell ref="A199:B199"/>
    <mergeCell ref="A192:B192"/>
    <mergeCell ref="A181:B181"/>
    <mergeCell ref="A184:B184"/>
    <mergeCell ref="A185:B185"/>
    <mergeCell ref="A198:B198"/>
    <mergeCell ref="C198:D198"/>
    <mergeCell ref="C195:D195"/>
    <mergeCell ref="C154:D154"/>
    <mergeCell ref="C157:D157"/>
    <mergeCell ref="C158:D158"/>
    <mergeCell ref="C155:D155"/>
    <mergeCell ref="C156:D156"/>
    <mergeCell ref="C159:D159"/>
    <mergeCell ref="C163:D163"/>
    <mergeCell ref="C160:D160"/>
    <mergeCell ref="C161:D161"/>
    <mergeCell ref="C162:D162"/>
    <mergeCell ref="C151:D151"/>
    <mergeCell ref="C152:D152"/>
    <mergeCell ref="C153:D153"/>
    <mergeCell ref="C116:D116"/>
    <mergeCell ref="C117:D117"/>
    <mergeCell ref="C118:D118"/>
    <mergeCell ref="C114:D114"/>
    <mergeCell ref="C110:D110"/>
    <mergeCell ref="C112:D112"/>
    <mergeCell ref="C111:D111"/>
    <mergeCell ref="C119:D119"/>
    <mergeCell ref="C123:D123"/>
    <mergeCell ref="C124:D124"/>
    <mergeCell ref="C125:D125"/>
    <mergeCell ref="C126:D126"/>
    <mergeCell ref="C147:D147"/>
    <mergeCell ref="C148:D148"/>
    <mergeCell ref="C115:D115"/>
    <mergeCell ref="C132:D132"/>
    <mergeCell ref="C6:E6"/>
    <mergeCell ref="A10:J10"/>
    <mergeCell ref="B12:C12"/>
    <mergeCell ref="A50:K50"/>
    <mergeCell ref="A84:B84"/>
    <mergeCell ref="K97:K98"/>
    <mergeCell ref="I98:J98"/>
    <mergeCell ref="C7:F7"/>
    <mergeCell ref="J54:K54"/>
    <mergeCell ref="A77:K77"/>
    <mergeCell ref="A79:B79"/>
    <mergeCell ref="A7:B7"/>
    <mergeCell ref="G7:H7"/>
    <mergeCell ref="H56:H58"/>
    <mergeCell ref="B13:C13"/>
    <mergeCell ref="A68:K72"/>
    <mergeCell ref="A8:K8"/>
    <mergeCell ref="B15:C15"/>
    <mergeCell ref="B17:C17"/>
    <mergeCell ref="G52:I52"/>
    <mergeCell ref="G53:I53"/>
    <mergeCell ref="A81:B81"/>
    <mergeCell ref="A89:B89"/>
    <mergeCell ref="F60:K60"/>
    <mergeCell ref="I101:J101"/>
    <mergeCell ref="A103:D103"/>
    <mergeCell ref="A94:B94"/>
    <mergeCell ref="A93:B93"/>
    <mergeCell ref="A90:B90"/>
    <mergeCell ref="A92:B92"/>
    <mergeCell ref="G101:H101"/>
    <mergeCell ref="I99:J99"/>
    <mergeCell ref="I100:J100"/>
    <mergeCell ref="G99:H99"/>
    <mergeCell ref="G98:H98"/>
    <mergeCell ref="G100:H100"/>
    <mergeCell ref="A96:B96"/>
    <mergeCell ref="A100:D100"/>
    <mergeCell ref="A101:D101"/>
    <mergeCell ref="A102:D102"/>
    <mergeCell ref="A91:B91"/>
    <mergeCell ref="A95:B95"/>
    <mergeCell ref="E42:K42"/>
    <mergeCell ref="A148:B148"/>
    <mergeCell ref="A147:B147"/>
    <mergeCell ref="A125:B125"/>
    <mergeCell ref="A126:B126"/>
    <mergeCell ref="A130:B130"/>
    <mergeCell ref="A138:B138"/>
    <mergeCell ref="C146:D146"/>
    <mergeCell ref="A134:B134"/>
    <mergeCell ref="A109:B109"/>
    <mergeCell ref="A116:B116"/>
    <mergeCell ref="A122:B122"/>
    <mergeCell ref="A119:B119"/>
    <mergeCell ref="C122:D122"/>
    <mergeCell ref="C120:D120"/>
    <mergeCell ref="C143:D143"/>
    <mergeCell ref="C133:D133"/>
    <mergeCell ref="C134:D134"/>
    <mergeCell ref="C127:D127"/>
    <mergeCell ref="C128:D128"/>
    <mergeCell ref="C137:D137"/>
    <mergeCell ref="A140:K140"/>
    <mergeCell ref="C138:I138"/>
    <mergeCell ref="A132:B132"/>
    <mergeCell ref="J52:K52"/>
    <mergeCell ref="A82:B82"/>
    <mergeCell ref="A80:B80"/>
    <mergeCell ref="J53:K53"/>
    <mergeCell ref="E92:H96"/>
    <mergeCell ref="A144:B144"/>
    <mergeCell ref="A145:B145"/>
    <mergeCell ref="C142:D142"/>
    <mergeCell ref="C144:D144"/>
    <mergeCell ref="A86:B86"/>
    <mergeCell ref="A88:B88"/>
    <mergeCell ref="A142:B142"/>
    <mergeCell ref="A143:B143"/>
    <mergeCell ref="A117:B117"/>
    <mergeCell ref="A118:B118"/>
    <mergeCell ref="A123:B123"/>
    <mergeCell ref="A124:B124"/>
    <mergeCell ref="G54:I54"/>
    <mergeCell ref="A83:B83"/>
    <mergeCell ref="A85:B85"/>
    <mergeCell ref="A87:B87"/>
    <mergeCell ref="A98:D98"/>
    <mergeCell ref="C113:D113"/>
    <mergeCell ref="A99:D99"/>
    <mergeCell ref="A114:B114"/>
    <mergeCell ref="A115:B115"/>
    <mergeCell ref="A107:K107"/>
    <mergeCell ref="C109:D109"/>
    <mergeCell ref="C121:D121"/>
    <mergeCell ref="A110:B110"/>
    <mergeCell ref="A112:B112"/>
    <mergeCell ref="A113:B113"/>
    <mergeCell ref="A133:B133"/>
    <mergeCell ref="A127:B127"/>
    <mergeCell ref="A128:B128"/>
    <mergeCell ref="A129:B129"/>
    <mergeCell ref="A120:B120"/>
    <mergeCell ref="A121:B121"/>
    <mergeCell ref="C129:D129"/>
    <mergeCell ref="C130:D130"/>
    <mergeCell ref="C131:D131"/>
    <mergeCell ref="A131:B131"/>
    <mergeCell ref="A111:B111"/>
    <mergeCell ref="A308:B308"/>
    <mergeCell ref="C308:D308"/>
    <mergeCell ref="A135:B135"/>
    <mergeCell ref="A136:B136"/>
    <mergeCell ref="C135:D135"/>
    <mergeCell ref="C136:D136"/>
    <mergeCell ref="A178:B178"/>
    <mergeCell ref="A146:B146"/>
    <mergeCell ref="C145:D145"/>
    <mergeCell ref="A284:K284"/>
    <mergeCell ref="A137:B137"/>
    <mergeCell ref="A173:B173"/>
    <mergeCell ref="C150:D150"/>
    <mergeCell ref="C149:D149"/>
    <mergeCell ref="A300:B300"/>
    <mergeCell ref="A297:B297"/>
    <mergeCell ref="A166:B166"/>
    <mergeCell ref="A250:B250"/>
    <mergeCell ref="A151:B151"/>
    <mergeCell ref="A155:B155"/>
    <mergeCell ref="A156:B156"/>
    <mergeCell ref="A159:B159"/>
    <mergeCell ref="A161:B161"/>
    <mergeCell ref="A168:B168"/>
    <mergeCell ref="A150:B150"/>
    <mergeCell ref="A149:B149"/>
    <mergeCell ref="A162:B162"/>
    <mergeCell ref="A157:B157"/>
    <mergeCell ref="A158:B158"/>
    <mergeCell ref="A167:B167"/>
    <mergeCell ref="A152:B152"/>
    <mergeCell ref="A153:B153"/>
    <mergeCell ref="A160:B160"/>
    <mergeCell ref="A154:B154"/>
    <mergeCell ref="A163:B163"/>
    <mergeCell ref="A164:B164"/>
    <mergeCell ref="A165:B165"/>
    <mergeCell ref="A331:B331"/>
    <mergeCell ref="C331:D331"/>
    <mergeCell ref="A287:B287"/>
    <mergeCell ref="C287:D287"/>
    <mergeCell ref="A328:B328"/>
    <mergeCell ref="C297:D297"/>
    <mergeCell ref="A298:B298"/>
    <mergeCell ref="A299:B299"/>
    <mergeCell ref="A301:B301"/>
    <mergeCell ref="C315:D315"/>
    <mergeCell ref="C316:D316"/>
    <mergeCell ref="C317:D317"/>
    <mergeCell ref="C318:D318"/>
    <mergeCell ref="C321:D321"/>
    <mergeCell ref="C322:D322"/>
    <mergeCell ref="C328:D328"/>
    <mergeCell ref="C302:D302"/>
    <mergeCell ref="C303:D303"/>
    <mergeCell ref="C309:D309"/>
    <mergeCell ref="C310:D310"/>
    <mergeCell ref="A302:B302"/>
    <mergeCell ref="A303:B303"/>
    <mergeCell ref="A320:B320"/>
    <mergeCell ref="C324:D324"/>
    <mergeCell ref="A311:B311"/>
    <mergeCell ref="A444:B444"/>
    <mergeCell ref="C444:D444"/>
    <mergeCell ref="A429:B429"/>
    <mergeCell ref="C429:D429"/>
    <mergeCell ref="C298:D298"/>
    <mergeCell ref="C299:D299"/>
    <mergeCell ref="C300:D300"/>
    <mergeCell ref="C301:D301"/>
    <mergeCell ref="C378:D378"/>
    <mergeCell ref="C379:D379"/>
    <mergeCell ref="A441:B441"/>
    <mergeCell ref="C441:D441"/>
    <mergeCell ref="A443:B443"/>
    <mergeCell ref="C408:D408"/>
    <mergeCell ref="C409:D409"/>
    <mergeCell ref="C410:D410"/>
    <mergeCell ref="C411:D411"/>
    <mergeCell ref="C412:D412"/>
    <mergeCell ref="A440:B440"/>
    <mergeCell ref="A423:B423"/>
    <mergeCell ref="A412:B412"/>
    <mergeCell ref="A432:B432"/>
    <mergeCell ref="C432:D432"/>
    <mergeCell ref="C436:D436"/>
    <mergeCell ref="A442:B442"/>
    <mergeCell ref="C442:D442"/>
    <mergeCell ref="A437:B437"/>
    <mergeCell ref="C437:D437"/>
    <mergeCell ref="A438:B438"/>
    <mergeCell ref="C438:D438"/>
    <mergeCell ref="C439:D439"/>
    <mergeCell ref="C440:D440"/>
    <mergeCell ref="C466:D466"/>
    <mergeCell ref="A468:B468"/>
    <mergeCell ref="C465:D465"/>
    <mergeCell ref="A476:B476"/>
    <mergeCell ref="C476:D476"/>
    <mergeCell ref="C505:D505"/>
    <mergeCell ref="C508:D508"/>
    <mergeCell ref="C467:D467"/>
    <mergeCell ref="A471:B471"/>
    <mergeCell ref="A473:B473"/>
    <mergeCell ref="A469:B469"/>
    <mergeCell ref="C473:D473"/>
    <mergeCell ref="C468:D468"/>
    <mergeCell ref="C469:D469"/>
    <mergeCell ref="A470:B470"/>
    <mergeCell ref="C470:D470"/>
    <mergeCell ref="A472:B472"/>
    <mergeCell ref="C472:D472"/>
    <mergeCell ref="A477:B477"/>
    <mergeCell ref="C477:D477"/>
    <mergeCell ref="C495:D495"/>
    <mergeCell ref="A478:B478"/>
    <mergeCell ref="C478:D478"/>
    <mergeCell ref="A479:B479"/>
    <mergeCell ref="A467:B467"/>
    <mergeCell ref="A465:B465"/>
    <mergeCell ref="A466:B466"/>
    <mergeCell ref="C513:D513"/>
    <mergeCell ref="A514:B514"/>
    <mergeCell ref="A523:B523"/>
    <mergeCell ref="A524:B524"/>
    <mergeCell ref="C515:D515"/>
    <mergeCell ref="A516:B516"/>
    <mergeCell ref="C516:D516"/>
    <mergeCell ref="C524:D524"/>
    <mergeCell ref="A520:B520"/>
    <mergeCell ref="C523:D523"/>
    <mergeCell ref="C471:D471"/>
    <mergeCell ref="A474:B474"/>
    <mergeCell ref="C474:D474"/>
    <mergeCell ref="C502:D502"/>
    <mergeCell ref="C503:D503"/>
    <mergeCell ref="C506:D506"/>
    <mergeCell ref="A507:B507"/>
    <mergeCell ref="C507:D507"/>
    <mergeCell ref="A509:B509"/>
    <mergeCell ref="C509:D509"/>
    <mergeCell ref="A505:B505"/>
    <mergeCell ref="A537:B537"/>
    <mergeCell ref="A536:B536"/>
    <mergeCell ref="C536:D536"/>
    <mergeCell ref="C526:D526"/>
    <mergeCell ref="A481:B481"/>
    <mergeCell ref="A512:B512"/>
    <mergeCell ref="A506:B506"/>
    <mergeCell ref="A492:B492"/>
    <mergeCell ref="A493:B493"/>
    <mergeCell ref="A515:B515"/>
    <mergeCell ref="A508:B508"/>
    <mergeCell ref="A502:B502"/>
    <mergeCell ref="A495:B495"/>
    <mergeCell ref="A510:B510"/>
    <mergeCell ref="C485:D485"/>
    <mergeCell ref="A533:B533"/>
    <mergeCell ref="C533:D533"/>
    <mergeCell ref="C535:D535"/>
    <mergeCell ref="A522:B522"/>
    <mergeCell ref="A526:B526"/>
    <mergeCell ref="A535:B535"/>
    <mergeCell ref="A519:B519"/>
    <mergeCell ref="C512:D512"/>
    <mergeCell ref="A513:B513"/>
  </mergeCells>
  <phoneticPr fontId="3"/>
  <dataValidations disablePrompts="1" count="1">
    <dataValidation type="list" allowBlank="1" showInputMessage="1" showErrorMessage="1" sqref="M49" xr:uid="{00000000-0002-0000-0400-000000000000}">
      <formula1>"Yes, No"</formula1>
    </dataValidation>
  </dataValidations>
  <pageMargins left="0.38" right="0.39" top="0.56999999999999995" bottom="0.69" header="0.5" footer="0.5"/>
  <pageSetup scale="57" fitToHeight="0" orientation="portrait" horizontalDpi="4294967292" verticalDpi="4294967292" r:id="rId1"/>
  <headerFooter alignWithMargins="0">
    <oddFooter>&amp;CPage &amp;P of &amp;N&amp;R&amp;"Verdana,Bold"form HUD-52829 (11/2008)</oddFooter>
  </headerFooter>
  <rowBreaks count="8" manualBreakCount="8">
    <brk id="75" max="10" man="1"/>
    <brk id="139" max="10" man="1"/>
    <brk id="211" max="10" man="1"/>
    <brk id="283" max="10" man="1"/>
    <brk id="354" max="10" man="1"/>
    <brk id="416" max="10" man="1"/>
    <brk id="458" max="10" man="1"/>
    <brk id="53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ltText="Check Box">
                <anchor moveWithCells="1">
                  <from>
                    <xdr:col>8</xdr:col>
                    <xdr:colOff>77372</xdr:colOff>
                    <xdr:row>5</xdr:row>
                    <xdr:rowOff>35169</xdr:rowOff>
                  </from>
                  <to>
                    <xdr:col>8</xdr:col>
                    <xdr:colOff>393895</xdr:colOff>
                    <xdr:row>5</xdr:row>
                    <xdr:rowOff>267286</xdr:rowOff>
                  </to>
                </anchor>
              </controlPr>
            </control>
          </mc:Choice>
        </mc:AlternateContent>
        <mc:AlternateContent xmlns:mc="http://schemas.openxmlformats.org/markup-compatibility/2006">
          <mc:Choice Requires="x14">
            <control shapeId="1034" r:id="rId5" name="Check Box 10">
              <controlPr defaultSize="0" autoFill="0" autoLine="0" autoPict="0" altText="Check Box">
                <anchor moveWithCells="1">
                  <from>
                    <xdr:col>8</xdr:col>
                    <xdr:colOff>77372</xdr:colOff>
                    <xdr:row>6</xdr:row>
                    <xdr:rowOff>42203</xdr:rowOff>
                  </from>
                  <to>
                    <xdr:col>8</xdr:col>
                    <xdr:colOff>393895</xdr:colOff>
                    <xdr:row>6</xdr:row>
                    <xdr:rowOff>267286</xdr:rowOff>
                  </to>
                </anchor>
              </controlPr>
            </control>
          </mc:Choice>
        </mc:AlternateContent>
        <mc:AlternateContent xmlns:mc="http://schemas.openxmlformats.org/markup-compatibility/2006">
          <mc:Choice Requires="x14">
            <control shapeId="1075" r:id="rId6" name="Check Box 51">
              <controlPr defaultSize="0" autoFill="0" autoLine="0" autoPict="0" altText="Check Box">
                <anchor moveWithCells="1">
                  <from>
                    <xdr:col>7</xdr:col>
                    <xdr:colOff>794825</xdr:colOff>
                    <xdr:row>62</xdr:row>
                    <xdr:rowOff>189914</xdr:rowOff>
                  </from>
                  <to>
                    <xdr:col>8</xdr:col>
                    <xdr:colOff>49237</xdr:colOff>
                    <xdr:row>64</xdr:row>
                    <xdr:rowOff>14068</xdr:rowOff>
                  </to>
                </anchor>
              </controlPr>
            </control>
          </mc:Choice>
        </mc:AlternateContent>
        <mc:AlternateContent xmlns:mc="http://schemas.openxmlformats.org/markup-compatibility/2006">
          <mc:Choice Requires="x14">
            <control shapeId="1076" r:id="rId7" name="Check Box 52">
              <controlPr defaultSize="0" autoFill="0" autoLine="0" autoPict="0" altText="Check Box">
                <anchor moveWithCells="1">
                  <from>
                    <xdr:col>6</xdr:col>
                    <xdr:colOff>794825</xdr:colOff>
                    <xdr:row>62</xdr:row>
                    <xdr:rowOff>196948</xdr:rowOff>
                  </from>
                  <to>
                    <xdr:col>7</xdr:col>
                    <xdr:colOff>49237</xdr:colOff>
                    <xdr:row>64</xdr:row>
                    <xdr:rowOff>14068</xdr:rowOff>
                  </to>
                </anchor>
              </controlPr>
            </control>
          </mc:Choice>
        </mc:AlternateContent>
        <mc:AlternateContent xmlns:mc="http://schemas.openxmlformats.org/markup-compatibility/2006">
          <mc:Choice Requires="x14">
            <control shapeId="1077" r:id="rId8" name="Check Box 53">
              <controlPr defaultSize="0" autoFill="0" autoLine="0" autoPict="0" altText="Check Box">
                <anchor moveWithCells="1">
                  <from>
                    <xdr:col>6</xdr:col>
                    <xdr:colOff>794825</xdr:colOff>
                    <xdr:row>63</xdr:row>
                    <xdr:rowOff>189914</xdr:rowOff>
                  </from>
                  <to>
                    <xdr:col>7</xdr:col>
                    <xdr:colOff>49237</xdr:colOff>
                    <xdr:row>65</xdr:row>
                    <xdr:rowOff>14068</xdr:rowOff>
                  </to>
                </anchor>
              </controlPr>
            </control>
          </mc:Choice>
        </mc:AlternateContent>
        <mc:AlternateContent xmlns:mc="http://schemas.openxmlformats.org/markup-compatibility/2006">
          <mc:Choice Requires="x14">
            <control shapeId="1078" r:id="rId9" name="Check Box 54">
              <controlPr defaultSize="0" autoFill="0" autoLine="0" autoPict="0" altText="Check Box">
                <anchor moveWithCells="1">
                  <from>
                    <xdr:col>7</xdr:col>
                    <xdr:colOff>794825</xdr:colOff>
                    <xdr:row>63</xdr:row>
                    <xdr:rowOff>189914</xdr:rowOff>
                  </from>
                  <to>
                    <xdr:col>8</xdr:col>
                    <xdr:colOff>443132</xdr:colOff>
                    <xdr:row>65</xdr:row>
                    <xdr:rowOff>14068</xdr:rowOff>
                  </to>
                </anchor>
              </controlPr>
            </control>
          </mc:Choice>
        </mc:AlternateContent>
        <mc:AlternateContent xmlns:mc="http://schemas.openxmlformats.org/markup-compatibility/2006">
          <mc:Choice Requires="x14">
            <control shapeId="1103" r:id="rId10" name="Check Box 79">
              <controlPr defaultSize="0" autoFill="0" autoLine="0" autoPict="0" altText="Check Box">
                <anchor moveWithCells="1">
                  <from>
                    <xdr:col>8</xdr:col>
                    <xdr:colOff>752622</xdr:colOff>
                    <xdr:row>57</xdr:row>
                    <xdr:rowOff>0</xdr:rowOff>
                  </from>
                  <to>
                    <xdr:col>9</xdr:col>
                    <xdr:colOff>28135</xdr:colOff>
                    <xdr:row>58</xdr:row>
                    <xdr:rowOff>35169</xdr:rowOff>
                  </to>
                </anchor>
              </controlPr>
            </control>
          </mc:Choice>
        </mc:AlternateContent>
        <mc:AlternateContent xmlns:mc="http://schemas.openxmlformats.org/markup-compatibility/2006">
          <mc:Choice Requires="x14">
            <control shapeId="1106" r:id="rId11" name="Check Box 82">
              <controlPr defaultSize="0" autoFill="0" autoLine="0" autoPict="0" altText="Check Box">
                <anchor moveWithCells="1">
                  <from>
                    <xdr:col>8</xdr:col>
                    <xdr:colOff>752622</xdr:colOff>
                    <xdr:row>55</xdr:row>
                    <xdr:rowOff>196948</xdr:rowOff>
                  </from>
                  <to>
                    <xdr:col>9</xdr:col>
                    <xdr:colOff>28135</xdr:colOff>
                    <xdr:row>57</xdr:row>
                    <xdr:rowOff>14068</xdr:rowOff>
                  </to>
                </anchor>
              </controlPr>
            </control>
          </mc:Choice>
        </mc:AlternateContent>
        <mc:AlternateContent xmlns:mc="http://schemas.openxmlformats.org/markup-compatibility/2006">
          <mc:Choice Requires="x14">
            <control shapeId="1116" r:id="rId12" name="Check Box 92">
              <controlPr defaultSize="0" autoFill="0" autoLine="0" autoPict="0" altText="Check Box">
                <anchor moveWithCells="1">
                  <from>
                    <xdr:col>4</xdr:col>
                    <xdr:colOff>949569</xdr:colOff>
                    <xdr:row>10</xdr:row>
                    <xdr:rowOff>70338</xdr:rowOff>
                  </from>
                  <to>
                    <xdr:col>5</xdr:col>
                    <xdr:colOff>175846</xdr:colOff>
                    <xdr:row>12</xdr:row>
                    <xdr:rowOff>42203</xdr:rowOff>
                  </to>
                </anchor>
              </controlPr>
            </control>
          </mc:Choice>
        </mc:AlternateContent>
        <mc:AlternateContent xmlns:mc="http://schemas.openxmlformats.org/markup-compatibility/2006">
          <mc:Choice Requires="x14">
            <control shapeId="1117" r:id="rId13" name="Check Box 93">
              <controlPr defaultSize="0" autoFill="0" autoLine="0" autoPict="0" altText="Check Box">
                <anchor moveWithCells="1">
                  <from>
                    <xdr:col>4</xdr:col>
                    <xdr:colOff>949569</xdr:colOff>
                    <xdr:row>11</xdr:row>
                    <xdr:rowOff>161778</xdr:rowOff>
                  </from>
                  <to>
                    <xdr:col>5</xdr:col>
                    <xdr:colOff>175846</xdr:colOff>
                    <xdr:row>13</xdr:row>
                    <xdr:rowOff>14068</xdr:rowOff>
                  </to>
                </anchor>
              </controlPr>
            </control>
          </mc:Choice>
        </mc:AlternateContent>
        <mc:AlternateContent xmlns:mc="http://schemas.openxmlformats.org/markup-compatibility/2006">
          <mc:Choice Requires="x14">
            <control shapeId="1118" r:id="rId14" name="Check Box 94">
              <controlPr defaultSize="0" autoFill="0" autoLine="0" autoPict="0" altText="Check Box">
                <anchor moveWithCells="1">
                  <from>
                    <xdr:col>4</xdr:col>
                    <xdr:colOff>949569</xdr:colOff>
                    <xdr:row>12</xdr:row>
                    <xdr:rowOff>154745</xdr:rowOff>
                  </from>
                  <to>
                    <xdr:col>5</xdr:col>
                    <xdr:colOff>175846</xdr:colOff>
                    <xdr:row>13</xdr:row>
                    <xdr:rowOff>189914</xdr:rowOff>
                  </to>
                </anchor>
              </controlPr>
            </control>
          </mc:Choice>
        </mc:AlternateContent>
        <mc:AlternateContent xmlns:mc="http://schemas.openxmlformats.org/markup-compatibility/2006">
          <mc:Choice Requires="x14">
            <control shapeId="1119" r:id="rId15" name="Check Box 95">
              <controlPr defaultSize="0" autoFill="0" autoLine="0" autoPict="0" altText="Check Box">
                <anchor moveWithCells="1">
                  <from>
                    <xdr:col>4</xdr:col>
                    <xdr:colOff>949569</xdr:colOff>
                    <xdr:row>13</xdr:row>
                    <xdr:rowOff>154745</xdr:rowOff>
                  </from>
                  <to>
                    <xdr:col>5</xdr:col>
                    <xdr:colOff>175846</xdr:colOff>
                    <xdr:row>15</xdr:row>
                    <xdr:rowOff>0</xdr:rowOff>
                  </to>
                </anchor>
              </controlPr>
            </control>
          </mc:Choice>
        </mc:AlternateContent>
        <mc:AlternateContent xmlns:mc="http://schemas.openxmlformats.org/markup-compatibility/2006">
          <mc:Choice Requires="x14">
            <control shapeId="1120" r:id="rId16" name="Check Box 96">
              <controlPr defaultSize="0" autoFill="0" autoLine="0" autoPict="0" altText="Check Box">
                <anchor moveWithCells="1">
                  <from>
                    <xdr:col>4</xdr:col>
                    <xdr:colOff>949569</xdr:colOff>
                    <xdr:row>14</xdr:row>
                    <xdr:rowOff>161778</xdr:rowOff>
                  </from>
                  <to>
                    <xdr:col>5</xdr:col>
                    <xdr:colOff>175846</xdr:colOff>
                    <xdr:row>16</xdr:row>
                    <xdr:rowOff>35169</xdr:rowOff>
                  </to>
                </anchor>
              </controlPr>
            </control>
          </mc:Choice>
        </mc:AlternateContent>
        <mc:AlternateContent xmlns:mc="http://schemas.openxmlformats.org/markup-compatibility/2006">
          <mc:Choice Requires="x14">
            <control shapeId="1121" r:id="rId17" name="Check Box 97">
              <controlPr defaultSize="0" autoFill="0" autoLine="0" autoPict="0" altText="Check Box">
                <anchor moveWithCells="1">
                  <from>
                    <xdr:col>4</xdr:col>
                    <xdr:colOff>949569</xdr:colOff>
                    <xdr:row>15</xdr:row>
                    <xdr:rowOff>154745</xdr:rowOff>
                  </from>
                  <to>
                    <xdr:col>5</xdr:col>
                    <xdr:colOff>175846</xdr:colOff>
                    <xdr:row>17</xdr:row>
                    <xdr:rowOff>35169</xdr:rowOff>
                  </to>
                </anchor>
              </controlPr>
            </control>
          </mc:Choice>
        </mc:AlternateContent>
        <mc:AlternateContent xmlns:mc="http://schemas.openxmlformats.org/markup-compatibility/2006">
          <mc:Choice Requires="x14">
            <control shapeId="1122" r:id="rId18" name="Check Box 98">
              <controlPr defaultSize="0" autoFill="0" autoLine="0" autoPict="0" altText="Check Box">
                <anchor moveWithCells="1">
                  <from>
                    <xdr:col>4</xdr:col>
                    <xdr:colOff>949569</xdr:colOff>
                    <xdr:row>16</xdr:row>
                    <xdr:rowOff>154745</xdr:rowOff>
                  </from>
                  <to>
                    <xdr:col>5</xdr:col>
                    <xdr:colOff>175846</xdr:colOff>
                    <xdr:row>18</xdr:row>
                    <xdr:rowOff>35169</xdr:rowOff>
                  </to>
                </anchor>
              </controlPr>
            </control>
          </mc:Choice>
        </mc:AlternateContent>
        <mc:AlternateContent xmlns:mc="http://schemas.openxmlformats.org/markup-compatibility/2006">
          <mc:Choice Requires="x14">
            <control shapeId="1123" r:id="rId19" name="Check Box 99">
              <controlPr defaultSize="0" autoFill="0" autoLine="0" autoPict="0" altText="Check Box">
                <anchor moveWithCells="1">
                  <from>
                    <xdr:col>4</xdr:col>
                    <xdr:colOff>949569</xdr:colOff>
                    <xdr:row>17</xdr:row>
                    <xdr:rowOff>161778</xdr:rowOff>
                  </from>
                  <to>
                    <xdr:col>5</xdr:col>
                    <xdr:colOff>175846</xdr:colOff>
                    <xdr:row>19</xdr:row>
                    <xdr:rowOff>42203</xdr:rowOff>
                  </to>
                </anchor>
              </controlPr>
            </control>
          </mc:Choice>
        </mc:AlternateContent>
        <mc:AlternateContent xmlns:mc="http://schemas.openxmlformats.org/markup-compatibility/2006">
          <mc:Choice Requires="x14">
            <control shapeId="1124" r:id="rId20" name="Check Box 100">
              <controlPr defaultSize="0" autoFill="0" autoLine="0" autoPict="0" altText="Check Box">
                <anchor moveWithCells="1">
                  <from>
                    <xdr:col>8</xdr:col>
                    <xdr:colOff>837028</xdr:colOff>
                    <xdr:row>10</xdr:row>
                    <xdr:rowOff>84406</xdr:rowOff>
                  </from>
                  <to>
                    <xdr:col>9</xdr:col>
                    <xdr:colOff>126609</xdr:colOff>
                    <xdr:row>12</xdr:row>
                    <xdr:rowOff>35169</xdr:rowOff>
                  </to>
                </anchor>
              </controlPr>
            </control>
          </mc:Choice>
        </mc:AlternateContent>
        <mc:AlternateContent xmlns:mc="http://schemas.openxmlformats.org/markup-compatibility/2006">
          <mc:Choice Requires="x14">
            <control shapeId="1125" r:id="rId21" name="Check Box 101">
              <controlPr defaultSize="0" autoFill="0" autoLine="0" autoPict="0" altText="Check Box">
                <anchor moveWithCells="1">
                  <from>
                    <xdr:col>8</xdr:col>
                    <xdr:colOff>837028</xdr:colOff>
                    <xdr:row>16</xdr:row>
                    <xdr:rowOff>0</xdr:rowOff>
                  </from>
                  <to>
                    <xdr:col>9</xdr:col>
                    <xdr:colOff>161778</xdr:colOff>
                    <xdr:row>17</xdr:row>
                    <xdr:rowOff>70338</xdr:rowOff>
                  </to>
                </anchor>
              </controlPr>
            </control>
          </mc:Choice>
        </mc:AlternateContent>
        <mc:AlternateContent xmlns:mc="http://schemas.openxmlformats.org/markup-compatibility/2006">
          <mc:Choice Requires="x14">
            <control shapeId="1126" r:id="rId22" name="Check Box 102">
              <controlPr defaultSize="0" autoFill="0" autoLine="0" autoPict="0" altText="Check Box">
                <anchor moveWithCells="1">
                  <from>
                    <xdr:col>8</xdr:col>
                    <xdr:colOff>837028</xdr:colOff>
                    <xdr:row>11</xdr:row>
                    <xdr:rowOff>161778</xdr:rowOff>
                  </from>
                  <to>
                    <xdr:col>9</xdr:col>
                    <xdr:colOff>126609</xdr:colOff>
                    <xdr:row>13</xdr:row>
                    <xdr:rowOff>14068</xdr:rowOff>
                  </to>
                </anchor>
              </controlPr>
            </control>
          </mc:Choice>
        </mc:AlternateContent>
        <mc:AlternateContent xmlns:mc="http://schemas.openxmlformats.org/markup-compatibility/2006">
          <mc:Choice Requires="x14">
            <control shapeId="1127" r:id="rId23" name="Check Box 103">
              <controlPr defaultSize="0" autoFill="0" autoLine="0" autoPict="0" altText="Check Box">
                <anchor moveWithCells="1">
                  <from>
                    <xdr:col>8</xdr:col>
                    <xdr:colOff>837028</xdr:colOff>
                    <xdr:row>12</xdr:row>
                    <xdr:rowOff>161778</xdr:rowOff>
                  </from>
                  <to>
                    <xdr:col>9</xdr:col>
                    <xdr:colOff>126609</xdr:colOff>
                    <xdr:row>14</xdr:row>
                    <xdr:rowOff>28135</xdr:rowOff>
                  </to>
                </anchor>
              </controlPr>
            </control>
          </mc:Choice>
        </mc:AlternateContent>
        <mc:AlternateContent xmlns:mc="http://schemas.openxmlformats.org/markup-compatibility/2006">
          <mc:Choice Requires="x14">
            <control shapeId="1128" r:id="rId24" name="Check Box 104">
              <controlPr defaultSize="0" autoFill="0" autoLine="0" autoPict="0" altText="Check Box">
                <anchor moveWithCells="1">
                  <from>
                    <xdr:col>8</xdr:col>
                    <xdr:colOff>837028</xdr:colOff>
                    <xdr:row>13</xdr:row>
                    <xdr:rowOff>161778</xdr:rowOff>
                  </from>
                  <to>
                    <xdr:col>9</xdr:col>
                    <xdr:colOff>126609</xdr:colOff>
                    <xdr:row>15</xdr:row>
                    <xdr:rowOff>35169</xdr:rowOff>
                  </to>
                </anchor>
              </controlPr>
            </control>
          </mc:Choice>
        </mc:AlternateContent>
        <mc:AlternateContent xmlns:mc="http://schemas.openxmlformats.org/markup-compatibility/2006">
          <mc:Choice Requires="x14">
            <control shapeId="1129" r:id="rId25" name="Check Box 105">
              <controlPr defaultSize="0" autoFill="0" autoLine="0" autoPict="0" altText="Check Box">
                <anchor moveWithCells="1">
                  <from>
                    <xdr:col>8</xdr:col>
                    <xdr:colOff>837028</xdr:colOff>
                    <xdr:row>14</xdr:row>
                    <xdr:rowOff>182880</xdr:rowOff>
                  </from>
                  <to>
                    <xdr:col>9</xdr:col>
                    <xdr:colOff>126609</xdr:colOff>
                    <xdr:row>16</xdr:row>
                    <xdr:rowOff>70338</xdr:rowOff>
                  </to>
                </anchor>
              </controlPr>
            </control>
          </mc:Choice>
        </mc:AlternateContent>
        <mc:AlternateContent xmlns:mc="http://schemas.openxmlformats.org/markup-compatibility/2006">
          <mc:Choice Requires="x14">
            <control shapeId="1132" r:id="rId26" name="Check Box 108">
              <controlPr defaultSize="0" autoFill="0" autoLine="0" autoPict="0" altText="Check Box">
                <anchor moveWithCells="1">
                  <from>
                    <xdr:col>1</xdr:col>
                    <xdr:colOff>520505</xdr:colOff>
                    <xdr:row>51</xdr:row>
                    <xdr:rowOff>0</xdr:rowOff>
                  </from>
                  <to>
                    <xdr:col>2</xdr:col>
                    <xdr:colOff>49237</xdr:colOff>
                    <xdr:row>52</xdr:row>
                    <xdr:rowOff>35169</xdr:rowOff>
                  </to>
                </anchor>
              </controlPr>
            </control>
          </mc:Choice>
        </mc:AlternateContent>
        <mc:AlternateContent xmlns:mc="http://schemas.openxmlformats.org/markup-compatibility/2006">
          <mc:Choice Requires="x14">
            <control shapeId="1133" r:id="rId27" name="Check Box 109">
              <controlPr defaultSize="0" autoFill="0" autoLine="0" autoPict="0" altText="Check Box">
                <anchor moveWithCells="1">
                  <from>
                    <xdr:col>1</xdr:col>
                    <xdr:colOff>520505</xdr:colOff>
                    <xdr:row>51</xdr:row>
                    <xdr:rowOff>189914</xdr:rowOff>
                  </from>
                  <to>
                    <xdr:col>2</xdr:col>
                    <xdr:colOff>49237</xdr:colOff>
                    <xdr:row>53</xdr:row>
                    <xdr:rowOff>14068</xdr:rowOff>
                  </to>
                </anchor>
              </controlPr>
            </control>
          </mc:Choice>
        </mc:AlternateContent>
        <mc:AlternateContent xmlns:mc="http://schemas.openxmlformats.org/markup-compatibility/2006">
          <mc:Choice Requires="x14">
            <control shapeId="1134" r:id="rId28" name="Check Box 110">
              <controlPr defaultSize="0" autoFill="0" autoLine="0" autoPict="0" altText="Check Box">
                <anchor moveWithCells="1">
                  <from>
                    <xdr:col>8</xdr:col>
                    <xdr:colOff>752622</xdr:colOff>
                    <xdr:row>54</xdr:row>
                    <xdr:rowOff>196948</xdr:rowOff>
                  </from>
                  <to>
                    <xdr:col>9</xdr:col>
                    <xdr:colOff>28135</xdr:colOff>
                    <xdr:row>56</xdr:row>
                    <xdr:rowOff>14068</xdr:rowOff>
                  </to>
                </anchor>
              </controlPr>
            </control>
          </mc:Choice>
        </mc:AlternateContent>
        <mc:AlternateContent xmlns:mc="http://schemas.openxmlformats.org/markup-compatibility/2006">
          <mc:Choice Requires="x14">
            <control shapeId="1155" r:id="rId29" name="Check Box 131">
              <controlPr defaultSize="0" autoFill="0" autoLine="0" autoPict="0" altText="Check Box">
                <anchor moveWithCells="1">
                  <from>
                    <xdr:col>4</xdr:col>
                    <xdr:colOff>949569</xdr:colOff>
                    <xdr:row>19</xdr:row>
                    <xdr:rowOff>161778</xdr:rowOff>
                  </from>
                  <to>
                    <xdr:col>5</xdr:col>
                    <xdr:colOff>175846</xdr:colOff>
                    <xdr:row>21</xdr:row>
                    <xdr:rowOff>42203</xdr:rowOff>
                  </to>
                </anchor>
              </controlPr>
            </control>
          </mc:Choice>
        </mc:AlternateContent>
        <mc:AlternateContent xmlns:mc="http://schemas.openxmlformats.org/markup-compatibility/2006">
          <mc:Choice Requires="x14">
            <control shapeId="1156" r:id="rId30" name="Check Box 132">
              <controlPr defaultSize="0" autoFill="0" autoLine="0" autoPict="0" altText="Check Box">
                <anchor moveWithCells="1">
                  <from>
                    <xdr:col>4</xdr:col>
                    <xdr:colOff>949569</xdr:colOff>
                    <xdr:row>21</xdr:row>
                    <xdr:rowOff>161778</xdr:rowOff>
                  </from>
                  <to>
                    <xdr:col>5</xdr:col>
                    <xdr:colOff>175846</xdr:colOff>
                    <xdr:row>23</xdr:row>
                    <xdr:rowOff>42203</xdr:rowOff>
                  </to>
                </anchor>
              </controlPr>
            </control>
          </mc:Choice>
        </mc:AlternateContent>
        <mc:AlternateContent xmlns:mc="http://schemas.openxmlformats.org/markup-compatibility/2006">
          <mc:Choice Requires="x14">
            <control shapeId="1157" r:id="rId31" name="Check Box 133">
              <controlPr defaultSize="0" autoFill="0" autoLine="0" autoPict="0" altText="Check Box">
                <anchor moveWithCells="1">
                  <from>
                    <xdr:col>4</xdr:col>
                    <xdr:colOff>949569</xdr:colOff>
                    <xdr:row>24</xdr:row>
                    <xdr:rowOff>161778</xdr:rowOff>
                  </from>
                  <to>
                    <xdr:col>5</xdr:col>
                    <xdr:colOff>175846</xdr:colOff>
                    <xdr:row>26</xdr:row>
                    <xdr:rowOff>42203</xdr:rowOff>
                  </to>
                </anchor>
              </controlPr>
            </control>
          </mc:Choice>
        </mc:AlternateContent>
        <mc:AlternateContent xmlns:mc="http://schemas.openxmlformats.org/markup-compatibility/2006">
          <mc:Choice Requires="x14">
            <control shapeId="1158" r:id="rId32" name="Check Box 134">
              <controlPr defaultSize="0" autoFill="0" autoLine="0" autoPict="0" altText="Check Box">
                <anchor moveWithCells="1">
                  <from>
                    <xdr:col>4</xdr:col>
                    <xdr:colOff>949569</xdr:colOff>
                    <xdr:row>23</xdr:row>
                    <xdr:rowOff>161778</xdr:rowOff>
                  </from>
                  <to>
                    <xdr:col>5</xdr:col>
                    <xdr:colOff>175846</xdr:colOff>
                    <xdr:row>25</xdr:row>
                    <xdr:rowOff>42203</xdr:rowOff>
                  </to>
                </anchor>
              </controlPr>
            </control>
          </mc:Choice>
        </mc:AlternateContent>
        <mc:AlternateContent xmlns:mc="http://schemas.openxmlformats.org/markup-compatibility/2006">
          <mc:Choice Requires="x14">
            <control shapeId="1159" r:id="rId33" name="Check Box 135">
              <controlPr defaultSize="0" autoFill="0" autoLine="0" autoPict="0" altText="Check Box">
                <anchor moveWithCells="1">
                  <from>
                    <xdr:col>4</xdr:col>
                    <xdr:colOff>949569</xdr:colOff>
                    <xdr:row>22</xdr:row>
                    <xdr:rowOff>161778</xdr:rowOff>
                  </from>
                  <to>
                    <xdr:col>5</xdr:col>
                    <xdr:colOff>175846</xdr:colOff>
                    <xdr:row>24</xdr:row>
                    <xdr:rowOff>42203</xdr:rowOff>
                  </to>
                </anchor>
              </controlPr>
            </control>
          </mc:Choice>
        </mc:AlternateContent>
        <mc:AlternateContent xmlns:mc="http://schemas.openxmlformats.org/markup-compatibility/2006">
          <mc:Choice Requires="x14">
            <control shapeId="1160" r:id="rId34" name="Check Box 136">
              <controlPr defaultSize="0" autoFill="0" autoLine="0" autoPict="0" altText="Check Box">
                <anchor moveWithCells="1">
                  <from>
                    <xdr:col>4</xdr:col>
                    <xdr:colOff>949569</xdr:colOff>
                    <xdr:row>20</xdr:row>
                    <xdr:rowOff>161778</xdr:rowOff>
                  </from>
                  <to>
                    <xdr:col>5</xdr:col>
                    <xdr:colOff>175846</xdr:colOff>
                    <xdr:row>22</xdr:row>
                    <xdr:rowOff>42203</xdr:rowOff>
                  </to>
                </anchor>
              </controlPr>
            </control>
          </mc:Choice>
        </mc:AlternateContent>
        <mc:AlternateContent xmlns:mc="http://schemas.openxmlformats.org/markup-compatibility/2006">
          <mc:Choice Requires="x14">
            <control shapeId="1161" r:id="rId35" name="Check Box 137">
              <controlPr defaultSize="0" autoFill="0" autoLine="0" autoPict="0" altText="Check Box">
                <anchor moveWithCells="1">
                  <from>
                    <xdr:col>4</xdr:col>
                    <xdr:colOff>949569</xdr:colOff>
                    <xdr:row>26</xdr:row>
                    <xdr:rowOff>161778</xdr:rowOff>
                  </from>
                  <to>
                    <xdr:col>5</xdr:col>
                    <xdr:colOff>175846</xdr:colOff>
                    <xdr:row>28</xdr:row>
                    <xdr:rowOff>42203</xdr:rowOff>
                  </to>
                </anchor>
              </controlPr>
            </control>
          </mc:Choice>
        </mc:AlternateContent>
        <mc:AlternateContent xmlns:mc="http://schemas.openxmlformats.org/markup-compatibility/2006">
          <mc:Choice Requires="x14">
            <control shapeId="1162" r:id="rId36" name="Check Box 138">
              <controlPr defaultSize="0" autoFill="0" autoLine="0" autoPict="0" altText="Check Box">
                <anchor moveWithCells="1">
                  <from>
                    <xdr:col>4</xdr:col>
                    <xdr:colOff>949569</xdr:colOff>
                    <xdr:row>25</xdr:row>
                    <xdr:rowOff>161778</xdr:rowOff>
                  </from>
                  <to>
                    <xdr:col>5</xdr:col>
                    <xdr:colOff>175846</xdr:colOff>
                    <xdr:row>27</xdr:row>
                    <xdr:rowOff>42203</xdr:rowOff>
                  </to>
                </anchor>
              </controlPr>
            </control>
          </mc:Choice>
        </mc:AlternateContent>
        <mc:AlternateContent xmlns:mc="http://schemas.openxmlformats.org/markup-compatibility/2006">
          <mc:Choice Requires="x14">
            <control shapeId="1163" r:id="rId37" name="Check Box 139">
              <controlPr defaultSize="0" autoFill="0" autoLine="0" autoPict="0" altText="Check Box">
                <anchor moveWithCells="1">
                  <from>
                    <xdr:col>4</xdr:col>
                    <xdr:colOff>949569</xdr:colOff>
                    <xdr:row>27</xdr:row>
                    <xdr:rowOff>161778</xdr:rowOff>
                  </from>
                  <to>
                    <xdr:col>5</xdr:col>
                    <xdr:colOff>175846</xdr:colOff>
                    <xdr:row>29</xdr:row>
                    <xdr:rowOff>42203</xdr:rowOff>
                  </to>
                </anchor>
              </controlPr>
            </control>
          </mc:Choice>
        </mc:AlternateContent>
        <mc:AlternateContent xmlns:mc="http://schemas.openxmlformats.org/markup-compatibility/2006">
          <mc:Choice Requires="x14">
            <control shapeId="1164" r:id="rId38" name="Check Box 140">
              <controlPr defaultSize="0" autoFill="0" autoLine="0" autoPict="0" altText="Check Box">
                <anchor moveWithCells="1">
                  <from>
                    <xdr:col>4</xdr:col>
                    <xdr:colOff>949569</xdr:colOff>
                    <xdr:row>28</xdr:row>
                    <xdr:rowOff>161778</xdr:rowOff>
                  </from>
                  <to>
                    <xdr:col>5</xdr:col>
                    <xdr:colOff>175846</xdr:colOff>
                    <xdr:row>30</xdr:row>
                    <xdr:rowOff>42203</xdr:rowOff>
                  </to>
                </anchor>
              </controlPr>
            </control>
          </mc:Choice>
        </mc:AlternateContent>
        <mc:AlternateContent xmlns:mc="http://schemas.openxmlformats.org/markup-compatibility/2006">
          <mc:Choice Requires="x14">
            <control shapeId="1178" r:id="rId39" name="Check Box 154">
              <controlPr defaultSize="0" autoFill="0" autoLine="0" autoPict="0" altText="Check Box">
                <anchor moveWithCells="1">
                  <from>
                    <xdr:col>8</xdr:col>
                    <xdr:colOff>837028</xdr:colOff>
                    <xdr:row>20</xdr:row>
                    <xdr:rowOff>161778</xdr:rowOff>
                  </from>
                  <to>
                    <xdr:col>9</xdr:col>
                    <xdr:colOff>126609</xdr:colOff>
                    <xdr:row>22</xdr:row>
                    <xdr:rowOff>35169</xdr:rowOff>
                  </to>
                </anchor>
              </controlPr>
            </control>
          </mc:Choice>
        </mc:AlternateContent>
        <mc:AlternateContent xmlns:mc="http://schemas.openxmlformats.org/markup-compatibility/2006">
          <mc:Choice Requires="x14">
            <control shapeId="1179" r:id="rId40" name="Check Box 155">
              <controlPr defaultSize="0" autoFill="0" autoLine="0" autoPict="0" altText="Check Box">
                <anchor moveWithCells="1">
                  <from>
                    <xdr:col>8</xdr:col>
                    <xdr:colOff>837028</xdr:colOff>
                    <xdr:row>26</xdr:row>
                    <xdr:rowOff>0</xdr:rowOff>
                  </from>
                  <to>
                    <xdr:col>9</xdr:col>
                    <xdr:colOff>161778</xdr:colOff>
                    <xdr:row>27</xdr:row>
                    <xdr:rowOff>70338</xdr:rowOff>
                  </to>
                </anchor>
              </controlPr>
            </control>
          </mc:Choice>
        </mc:AlternateContent>
        <mc:AlternateContent xmlns:mc="http://schemas.openxmlformats.org/markup-compatibility/2006">
          <mc:Choice Requires="x14">
            <control shapeId="1180" r:id="rId41" name="Check Box 156">
              <controlPr defaultSize="0" autoFill="0" autoLine="0" autoPict="0" altText="Check Box">
                <anchor moveWithCells="1">
                  <from>
                    <xdr:col>8</xdr:col>
                    <xdr:colOff>837028</xdr:colOff>
                    <xdr:row>21</xdr:row>
                    <xdr:rowOff>161778</xdr:rowOff>
                  </from>
                  <to>
                    <xdr:col>9</xdr:col>
                    <xdr:colOff>126609</xdr:colOff>
                    <xdr:row>23</xdr:row>
                    <xdr:rowOff>35169</xdr:rowOff>
                  </to>
                </anchor>
              </controlPr>
            </control>
          </mc:Choice>
        </mc:AlternateContent>
        <mc:AlternateContent xmlns:mc="http://schemas.openxmlformats.org/markup-compatibility/2006">
          <mc:Choice Requires="x14">
            <control shapeId="1181" r:id="rId42" name="Check Box 157">
              <controlPr defaultSize="0" autoFill="0" autoLine="0" autoPict="0" altText="Check Box">
                <anchor moveWithCells="1">
                  <from>
                    <xdr:col>8</xdr:col>
                    <xdr:colOff>837028</xdr:colOff>
                    <xdr:row>22</xdr:row>
                    <xdr:rowOff>154745</xdr:rowOff>
                  </from>
                  <to>
                    <xdr:col>9</xdr:col>
                    <xdr:colOff>126609</xdr:colOff>
                    <xdr:row>24</xdr:row>
                    <xdr:rowOff>35169</xdr:rowOff>
                  </to>
                </anchor>
              </controlPr>
            </control>
          </mc:Choice>
        </mc:AlternateContent>
        <mc:AlternateContent xmlns:mc="http://schemas.openxmlformats.org/markup-compatibility/2006">
          <mc:Choice Requires="x14">
            <control shapeId="1182" r:id="rId43" name="Check Box 158">
              <controlPr defaultSize="0" autoFill="0" autoLine="0" autoPict="0" altText="Check Box">
                <anchor moveWithCells="1">
                  <from>
                    <xdr:col>8</xdr:col>
                    <xdr:colOff>837028</xdr:colOff>
                    <xdr:row>23</xdr:row>
                    <xdr:rowOff>161778</xdr:rowOff>
                  </from>
                  <to>
                    <xdr:col>9</xdr:col>
                    <xdr:colOff>126609</xdr:colOff>
                    <xdr:row>25</xdr:row>
                    <xdr:rowOff>42203</xdr:rowOff>
                  </to>
                </anchor>
              </controlPr>
            </control>
          </mc:Choice>
        </mc:AlternateContent>
        <mc:AlternateContent xmlns:mc="http://schemas.openxmlformats.org/markup-compatibility/2006">
          <mc:Choice Requires="x14">
            <control shapeId="1183" r:id="rId44" name="Check Box 159">
              <controlPr defaultSize="0" autoFill="0" autoLine="0" autoPict="0" altText="Check Box">
                <anchor moveWithCells="1">
                  <from>
                    <xdr:col>8</xdr:col>
                    <xdr:colOff>837028</xdr:colOff>
                    <xdr:row>24</xdr:row>
                    <xdr:rowOff>182880</xdr:rowOff>
                  </from>
                  <to>
                    <xdr:col>9</xdr:col>
                    <xdr:colOff>126609</xdr:colOff>
                    <xdr:row>26</xdr:row>
                    <xdr:rowOff>70338</xdr:rowOff>
                  </to>
                </anchor>
              </controlPr>
            </control>
          </mc:Choice>
        </mc:AlternateContent>
        <mc:AlternateContent xmlns:mc="http://schemas.openxmlformats.org/markup-compatibility/2006">
          <mc:Choice Requires="x14">
            <control shapeId="1184" r:id="rId45" name="Check Box 160">
              <controlPr defaultSize="0" autoFill="0" autoLine="0" autoPict="0" altText="Check Box">
                <anchor moveWithCells="1">
                  <from>
                    <xdr:col>4</xdr:col>
                    <xdr:colOff>949569</xdr:colOff>
                    <xdr:row>30</xdr:row>
                    <xdr:rowOff>161778</xdr:rowOff>
                  </from>
                  <to>
                    <xdr:col>5</xdr:col>
                    <xdr:colOff>175846</xdr:colOff>
                    <xdr:row>32</xdr:row>
                    <xdr:rowOff>42203</xdr:rowOff>
                  </to>
                </anchor>
              </controlPr>
            </control>
          </mc:Choice>
        </mc:AlternateContent>
        <mc:AlternateContent xmlns:mc="http://schemas.openxmlformats.org/markup-compatibility/2006">
          <mc:Choice Requires="x14">
            <control shapeId="1185" r:id="rId46" name="Check Box 161">
              <controlPr defaultSize="0" autoFill="0" autoLine="0" autoPict="0" altText="Check Box">
                <anchor moveWithCells="1">
                  <from>
                    <xdr:col>4</xdr:col>
                    <xdr:colOff>949569</xdr:colOff>
                    <xdr:row>32</xdr:row>
                    <xdr:rowOff>161778</xdr:rowOff>
                  </from>
                  <to>
                    <xdr:col>5</xdr:col>
                    <xdr:colOff>175846</xdr:colOff>
                    <xdr:row>34</xdr:row>
                    <xdr:rowOff>42203</xdr:rowOff>
                  </to>
                </anchor>
              </controlPr>
            </control>
          </mc:Choice>
        </mc:AlternateContent>
        <mc:AlternateContent xmlns:mc="http://schemas.openxmlformats.org/markup-compatibility/2006">
          <mc:Choice Requires="x14">
            <control shapeId="1186" r:id="rId47" name="Check Box 162">
              <controlPr defaultSize="0" autoFill="0" autoLine="0" autoPict="0" altText="Check Box">
                <anchor moveWithCells="1">
                  <from>
                    <xdr:col>4</xdr:col>
                    <xdr:colOff>949569</xdr:colOff>
                    <xdr:row>35</xdr:row>
                    <xdr:rowOff>161778</xdr:rowOff>
                  </from>
                  <to>
                    <xdr:col>5</xdr:col>
                    <xdr:colOff>175846</xdr:colOff>
                    <xdr:row>37</xdr:row>
                    <xdr:rowOff>42203</xdr:rowOff>
                  </to>
                </anchor>
              </controlPr>
            </control>
          </mc:Choice>
        </mc:AlternateContent>
        <mc:AlternateContent xmlns:mc="http://schemas.openxmlformats.org/markup-compatibility/2006">
          <mc:Choice Requires="x14">
            <control shapeId="1187" r:id="rId48" name="Check Box 163">
              <controlPr defaultSize="0" autoFill="0" autoLine="0" autoPict="0" altText="Check Box">
                <anchor moveWithCells="1">
                  <from>
                    <xdr:col>4</xdr:col>
                    <xdr:colOff>949569</xdr:colOff>
                    <xdr:row>34</xdr:row>
                    <xdr:rowOff>161778</xdr:rowOff>
                  </from>
                  <to>
                    <xdr:col>5</xdr:col>
                    <xdr:colOff>175846</xdr:colOff>
                    <xdr:row>36</xdr:row>
                    <xdr:rowOff>42203</xdr:rowOff>
                  </to>
                </anchor>
              </controlPr>
            </control>
          </mc:Choice>
        </mc:AlternateContent>
        <mc:AlternateContent xmlns:mc="http://schemas.openxmlformats.org/markup-compatibility/2006">
          <mc:Choice Requires="x14">
            <control shapeId="1188" r:id="rId49" name="Check Box 164">
              <controlPr defaultSize="0" autoFill="0" autoLine="0" autoPict="0" altText="Check Box">
                <anchor moveWithCells="1">
                  <from>
                    <xdr:col>4</xdr:col>
                    <xdr:colOff>949569</xdr:colOff>
                    <xdr:row>33</xdr:row>
                    <xdr:rowOff>161778</xdr:rowOff>
                  </from>
                  <to>
                    <xdr:col>5</xdr:col>
                    <xdr:colOff>175846</xdr:colOff>
                    <xdr:row>35</xdr:row>
                    <xdr:rowOff>42203</xdr:rowOff>
                  </to>
                </anchor>
              </controlPr>
            </control>
          </mc:Choice>
        </mc:AlternateContent>
        <mc:AlternateContent xmlns:mc="http://schemas.openxmlformats.org/markup-compatibility/2006">
          <mc:Choice Requires="x14">
            <control shapeId="1189" r:id="rId50" name="Check Box 165">
              <controlPr defaultSize="0" autoFill="0" autoLine="0" autoPict="0" altText="Check Box">
                <anchor moveWithCells="1">
                  <from>
                    <xdr:col>4</xdr:col>
                    <xdr:colOff>949569</xdr:colOff>
                    <xdr:row>31</xdr:row>
                    <xdr:rowOff>161778</xdr:rowOff>
                  </from>
                  <to>
                    <xdr:col>5</xdr:col>
                    <xdr:colOff>175846</xdr:colOff>
                    <xdr:row>33</xdr:row>
                    <xdr:rowOff>42203</xdr:rowOff>
                  </to>
                </anchor>
              </controlPr>
            </control>
          </mc:Choice>
        </mc:AlternateContent>
        <mc:AlternateContent xmlns:mc="http://schemas.openxmlformats.org/markup-compatibility/2006">
          <mc:Choice Requires="x14">
            <control shapeId="1190" r:id="rId51" name="Check Box 166">
              <controlPr defaultSize="0" autoFill="0" autoLine="0" autoPict="0" altText="Check Box">
                <anchor moveWithCells="1">
                  <from>
                    <xdr:col>4</xdr:col>
                    <xdr:colOff>949569</xdr:colOff>
                    <xdr:row>37</xdr:row>
                    <xdr:rowOff>161778</xdr:rowOff>
                  </from>
                  <to>
                    <xdr:col>5</xdr:col>
                    <xdr:colOff>175846</xdr:colOff>
                    <xdr:row>39</xdr:row>
                    <xdr:rowOff>42203</xdr:rowOff>
                  </to>
                </anchor>
              </controlPr>
            </control>
          </mc:Choice>
        </mc:AlternateContent>
        <mc:AlternateContent xmlns:mc="http://schemas.openxmlformats.org/markup-compatibility/2006">
          <mc:Choice Requires="x14">
            <control shapeId="1191" r:id="rId52" name="Check Box 167">
              <controlPr defaultSize="0" autoFill="0" autoLine="0" autoPict="0" altText="Check Box">
                <anchor moveWithCells="1">
                  <from>
                    <xdr:col>4</xdr:col>
                    <xdr:colOff>949569</xdr:colOff>
                    <xdr:row>36</xdr:row>
                    <xdr:rowOff>161778</xdr:rowOff>
                  </from>
                  <to>
                    <xdr:col>5</xdr:col>
                    <xdr:colOff>175846</xdr:colOff>
                    <xdr:row>38</xdr:row>
                    <xdr:rowOff>42203</xdr:rowOff>
                  </to>
                </anchor>
              </controlPr>
            </control>
          </mc:Choice>
        </mc:AlternateContent>
        <mc:AlternateContent xmlns:mc="http://schemas.openxmlformats.org/markup-compatibility/2006">
          <mc:Choice Requires="x14">
            <control shapeId="1192" r:id="rId53" name="Check Box 168">
              <controlPr defaultSize="0" autoFill="0" autoLine="0" autoPict="0" altText="Check Box">
                <anchor moveWithCells="1">
                  <from>
                    <xdr:col>4</xdr:col>
                    <xdr:colOff>949569</xdr:colOff>
                    <xdr:row>38</xdr:row>
                    <xdr:rowOff>161778</xdr:rowOff>
                  </from>
                  <to>
                    <xdr:col>5</xdr:col>
                    <xdr:colOff>175846</xdr:colOff>
                    <xdr:row>40</xdr:row>
                    <xdr:rowOff>42203</xdr:rowOff>
                  </to>
                </anchor>
              </controlPr>
            </control>
          </mc:Choice>
        </mc:AlternateContent>
        <mc:AlternateContent xmlns:mc="http://schemas.openxmlformats.org/markup-compatibility/2006">
          <mc:Choice Requires="x14">
            <control shapeId="1194" r:id="rId54" name="Check Box 170">
              <controlPr defaultSize="0" autoFill="0" autoLine="0" autoPict="0" altText="Check Box">
                <anchor moveWithCells="1">
                  <from>
                    <xdr:col>8</xdr:col>
                    <xdr:colOff>837028</xdr:colOff>
                    <xdr:row>30</xdr:row>
                    <xdr:rowOff>161778</xdr:rowOff>
                  </from>
                  <to>
                    <xdr:col>9</xdr:col>
                    <xdr:colOff>161778</xdr:colOff>
                    <xdr:row>32</xdr:row>
                    <xdr:rowOff>42203</xdr:rowOff>
                  </to>
                </anchor>
              </controlPr>
            </control>
          </mc:Choice>
        </mc:AlternateContent>
        <mc:AlternateContent xmlns:mc="http://schemas.openxmlformats.org/markup-compatibility/2006">
          <mc:Choice Requires="x14">
            <control shapeId="1195" r:id="rId55" name="Check Box 171">
              <controlPr defaultSize="0" autoFill="0" autoLine="0" autoPict="0" altText="Check Box">
                <anchor moveWithCells="1">
                  <from>
                    <xdr:col>8</xdr:col>
                    <xdr:colOff>837028</xdr:colOff>
                    <xdr:row>32</xdr:row>
                    <xdr:rowOff>161778</xdr:rowOff>
                  </from>
                  <to>
                    <xdr:col>9</xdr:col>
                    <xdr:colOff>161778</xdr:colOff>
                    <xdr:row>34</xdr:row>
                    <xdr:rowOff>42203</xdr:rowOff>
                  </to>
                </anchor>
              </controlPr>
            </control>
          </mc:Choice>
        </mc:AlternateContent>
        <mc:AlternateContent xmlns:mc="http://schemas.openxmlformats.org/markup-compatibility/2006">
          <mc:Choice Requires="x14">
            <control shapeId="1196" r:id="rId56" name="Check Box 172">
              <controlPr defaultSize="0" autoFill="0" autoLine="0" autoPict="0" altText="Check Box">
                <anchor moveWithCells="1">
                  <from>
                    <xdr:col>8</xdr:col>
                    <xdr:colOff>837028</xdr:colOff>
                    <xdr:row>35</xdr:row>
                    <xdr:rowOff>161778</xdr:rowOff>
                  </from>
                  <to>
                    <xdr:col>9</xdr:col>
                    <xdr:colOff>161778</xdr:colOff>
                    <xdr:row>37</xdr:row>
                    <xdr:rowOff>42203</xdr:rowOff>
                  </to>
                </anchor>
              </controlPr>
            </control>
          </mc:Choice>
        </mc:AlternateContent>
        <mc:AlternateContent xmlns:mc="http://schemas.openxmlformats.org/markup-compatibility/2006">
          <mc:Choice Requires="x14">
            <control shapeId="1197" r:id="rId57" name="Check Box 173">
              <controlPr defaultSize="0" autoFill="0" autoLine="0" autoPict="0" altText="Check Box">
                <anchor moveWithCells="1">
                  <from>
                    <xdr:col>8</xdr:col>
                    <xdr:colOff>837028</xdr:colOff>
                    <xdr:row>34</xdr:row>
                    <xdr:rowOff>161778</xdr:rowOff>
                  </from>
                  <to>
                    <xdr:col>9</xdr:col>
                    <xdr:colOff>161778</xdr:colOff>
                    <xdr:row>36</xdr:row>
                    <xdr:rowOff>42203</xdr:rowOff>
                  </to>
                </anchor>
              </controlPr>
            </control>
          </mc:Choice>
        </mc:AlternateContent>
        <mc:AlternateContent xmlns:mc="http://schemas.openxmlformats.org/markup-compatibility/2006">
          <mc:Choice Requires="x14">
            <control shapeId="1198" r:id="rId58" name="Check Box 174">
              <controlPr defaultSize="0" autoFill="0" autoLine="0" autoPict="0" altText="Check Box">
                <anchor moveWithCells="1">
                  <from>
                    <xdr:col>8</xdr:col>
                    <xdr:colOff>837028</xdr:colOff>
                    <xdr:row>33</xdr:row>
                    <xdr:rowOff>161778</xdr:rowOff>
                  </from>
                  <to>
                    <xdr:col>9</xdr:col>
                    <xdr:colOff>161778</xdr:colOff>
                    <xdr:row>35</xdr:row>
                    <xdr:rowOff>42203</xdr:rowOff>
                  </to>
                </anchor>
              </controlPr>
            </control>
          </mc:Choice>
        </mc:AlternateContent>
        <mc:AlternateContent xmlns:mc="http://schemas.openxmlformats.org/markup-compatibility/2006">
          <mc:Choice Requires="x14">
            <control shapeId="1199" r:id="rId59" name="Check Box 175">
              <controlPr defaultSize="0" autoFill="0" autoLine="0" autoPict="0" altText="Check Box">
                <anchor moveWithCells="1">
                  <from>
                    <xdr:col>8</xdr:col>
                    <xdr:colOff>844062</xdr:colOff>
                    <xdr:row>31</xdr:row>
                    <xdr:rowOff>161778</xdr:rowOff>
                  </from>
                  <to>
                    <xdr:col>9</xdr:col>
                    <xdr:colOff>161778</xdr:colOff>
                    <xdr:row>33</xdr:row>
                    <xdr:rowOff>42203</xdr:rowOff>
                  </to>
                </anchor>
              </controlPr>
            </control>
          </mc:Choice>
        </mc:AlternateContent>
        <mc:AlternateContent xmlns:mc="http://schemas.openxmlformats.org/markup-compatibility/2006">
          <mc:Choice Requires="x14">
            <control shapeId="1200" r:id="rId60" name="Check Box 176">
              <controlPr defaultSize="0" autoFill="0" autoLine="0" autoPict="0" altText="Check Box">
                <anchor moveWithCells="1">
                  <from>
                    <xdr:col>8</xdr:col>
                    <xdr:colOff>837028</xdr:colOff>
                    <xdr:row>37</xdr:row>
                    <xdr:rowOff>161778</xdr:rowOff>
                  </from>
                  <to>
                    <xdr:col>9</xdr:col>
                    <xdr:colOff>161778</xdr:colOff>
                    <xdr:row>39</xdr:row>
                    <xdr:rowOff>42203</xdr:rowOff>
                  </to>
                </anchor>
              </controlPr>
            </control>
          </mc:Choice>
        </mc:AlternateContent>
        <mc:AlternateContent xmlns:mc="http://schemas.openxmlformats.org/markup-compatibility/2006">
          <mc:Choice Requires="x14">
            <control shapeId="1201" r:id="rId61" name="Check Box 177">
              <controlPr defaultSize="0" autoFill="0" autoLine="0" autoPict="0" altText="Check Box">
                <anchor moveWithCells="1">
                  <from>
                    <xdr:col>8</xdr:col>
                    <xdr:colOff>837028</xdr:colOff>
                    <xdr:row>36</xdr:row>
                    <xdr:rowOff>161778</xdr:rowOff>
                  </from>
                  <to>
                    <xdr:col>9</xdr:col>
                    <xdr:colOff>161778</xdr:colOff>
                    <xdr:row>38</xdr:row>
                    <xdr:rowOff>42203</xdr:rowOff>
                  </to>
                </anchor>
              </controlPr>
            </control>
          </mc:Choice>
        </mc:AlternateContent>
        <mc:AlternateContent xmlns:mc="http://schemas.openxmlformats.org/markup-compatibility/2006">
          <mc:Choice Requires="x14">
            <control shapeId="1202" r:id="rId62" name="Check Box 178">
              <controlPr defaultSize="0" autoFill="0" autoLine="0" autoPict="0" altText="Check Box">
                <anchor moveWithCells="1">
                  <from>
                    <xdr:col>8</xdr:col>
                    <xdr:colOff>837028</xdr:colOff>
                    <xdr:row>38</xdr:row>
                    <xdr:rowOff>161778</xdr:rowOff>
                  </from>
                  <to>
                    <xdr:col>9</xdr:col>
                    <xdr:colOff>161778</xdr:colOff>
                    <xdr:row>40</xdr:row>
                    <xdr:rowOff>42203</xdr:rowOff>
                  </to>
                </anchor>
              </controlPr>
            </control>
          </mc:Choice>
        </mc:AlternateContent>
        <mc:AlternateContent xmlns:mc="http://schemas.openxmlformats.org/markup-compatibility/2006">
          <mc:Choice Requires="x14">
            <control shapeId="1203" r:id="rId63" name="Check Box 179">
              <controlPr defaultSize="0" autoFill="0" autoLine="0" autoPict="0" altText="Check Box">
                <anchor moveWithCells="1">
                  <from>
                    <xdr:col>7</xdr:col>
                    <xdr:colOff>794825</xdr:colOff>
                    <xdr:row>63</xdr:row>
                    <xdr:rowOff>189914</xdr:rowOff>
                  </from>
                  <to>
                    <xdr:col>8</xdr:col>
                    <xdr:colOff>49237</xdr:colOff>
                    <xdr:row>65</xdr:row>
                    <xdr:rowOff>14068</xdr:rowOff>
                  </to>
                </anchor>
              </controlPr>
            </control>
          </mc:Choice>
        </mc:AlternateContent>
        <mc:AlternateContent xmlns:mc="http://schemas.openxmlformats.org/markup-compatibility/2006">
          <mc:Choice Requires="x14">
            <control shapeId="1204" r:id="rId64" name="Check Box 180">
              <controlPr defaultSize="0" autoFill="0" autoLine="0" autoPict="0" altText="Check Box">
                <anchor moveWithCells="1">
                  <from>
                    <xdr:col>7</xdr:col>
                    <xdr:colOff>794825</xdr:colOff>
                    <xdr:row>63</xdr:row>
                    <xdr:rowOff>189914</xdr:rowOff>
                  </from>
                  <to>
                    <xdr:col>8</xdr:col>
                    <xdr:colOff>49237</xdr:colOff>
                    <xdr:row>65</xdr:row>
                    <xdr:rowOff>14068</xdr:rowOff>
                  </to>
                </anchor>
              </controlPr>
            </control>
          </mc:Choice>
        </mc:AlternateContent>
        <mc:AlternateContent xmlns:mc="http://schemas.openxmlformats.org/markup-compatibility/2006">
          <mc:Choice Requires="x14">
            <control shapeId="1205" r:id="rId65" name="Check Box 181">
              <controlPr defaultSize="0" autoFill="0" autoLine="0" autoPict="0" altText="Check Box">
                <anchor moveWithCells="1">
                  <from>
                    <xdr:col>6</xdr:col>
                    <xdr:colOff>794825</xdr:colOff>
                    <xdr:row>63</xdr:row>
                    <xdr:rowOff>196948</xdr:rowOff>
                  </from>
                  <to>
                    <xdr:col>7</xdr:col>
                    <xdr:colOff>49237</xdr:colOff>
                    <xdr:row>65</xdr:row>
                    <xdr:rowOff>14068</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3:AJ1597"/>
  <sheetViews>
    <sheetView view="pageBreakPreview" zoomScale="50" zoomScaleNormal="100" zoomScaleSheetLayoutView="50" workbookViewId="0">
      <pane ySplit="4508" topLeftCell="A1522" activePane="bottomLeft"/>
      <selection pane="bottomLeft" activeCell="T39" sqref="T39"/>
      <selection activeCell="O1" sqref="O1"/>
    </sheetView>
  </sheetViews>
  <sheetFormatPr defaultRowHeight="15"/>
  <cols>
    <col min="4" max="14" width="0" hidden="1" customWidth="1"/>
    <col min="15" max="15" width="9.375" bestFit="1" customWidth="1"/>
    <col min="16" max="16" width="10.125" bestFit="1" customWidth="1"/>
    <col min="17" max="17" width="9.375" bestFit="1" customWidth="1"/>
    <col min="18" max="18" width="11.625" bestFit="1" customWidth="1"/>
    <col min="19" max="33" width="9.375" bestFit="1" customWidth="1"/>
    <col min="34" max="34" width="10.125" bestFit="1" customWidth="1"/>
    <col min="35" max="35" width="9.375" bestFit="1" customWidth="1"/>
    <col min="36" max="36" width="9.25" customWidth="1"/>
  </cols>
  <sheetData>
    <row r="3" spans="2:36" ht="16.149999999999999">
      <c r="B3" s="369"/>
    </row>
    <row r="4" spans="2:36" ht="16.149999999999999">
      <c r="B4" s="369"/>
    </row>
    <row r="8" spans="2:36" ht="12.75" customHeight="1">
      <c r="O8" t="s">
        <v>348</v>
      </c>
      <c r="Z8" t="s">
        <v>348</v>
      </c>
    </row>
    <row r="9" spans="2:36" ht="12.75" customHeight="1">
      <c r="O9" t="s">
        <v>366</v>
      </c>
      <c r="P9" t="s">
        <v>367</v>
      </c>
      <c r="Q9" t="s">
        <v>368</v>
      </c>
      <c r="R9" t="s">
        <v>369</v>
      </c>
      <c r="S9" t="s">
        <v>370</v>
      </c>
      <c r="T9" t="s">
        <v>371</v>
      </c>
      <c r="U9" t="s">
        <v>372</v>
      </c>
      <c r="V9" t="s">
        <v>373</v>
      </c>
      <c r="W9" t="s">
        <v>374</v>
      </c>
      <c r="X9" t="s">
        <v>375</v>
      </c>
      <c r="Y9" t="s">
        <v>376</v>
      </c>
      <c r="Z9" t="s">
        <v>377</v>
      </c>
      <c r="AA9" t="s">
        <v>378</v>
      </c>
      <c r="AB9" t="s">
        <v>379</v>
      </c>
      <c r="AC9" t="s">
        <v>380</v>
      </c>
      <c r="AD9" t="s">
        <v>381</v>
      </c>
      <c r="AE9" t="s">
        <v>382</v>
      </c>
      <c r="AF9" t="s">
        <v>383</v>
      </c>
      <c r="AG9" t="s">
        <v>384</v>
      </c>
      <c r="AH9" t="s">
        <v>385</v>
      </c>
      <c r="AI9" t="s">
        <v>386</v>
      </c>
      <c r="AJ9" t="s">
        <v>387</v>
      </c>
    </row>
    <row r="10" spans="2:36" ht="12.75" customHeight="1">
      <c r="P10">
        <v>2011</v>
      </c>
      <c r="Q10">
        <v>2012</v>
      </c>
      <c r="R10">
        <v>2013</v>
      </c>
      <c r="S10">
        <v>2014</v>
      </c>
      <c r="T10">
        <v>2015</v>
      </c>
      <c r="U10">
        <v>2016</v>
      </c>
      <c r="V10">
        <v>2017</v>
      </c>
      <c r="W10">
        <v>2018</v>
      </c>
      <c r="X10">
        <v>2019</v>
      </c>
      <c r="Y10">
        <v>2020</v>
      </c>
      <c r="Z10">
        <v>2021</v>
      </c>
      <c r="AA10">
        <v>2022</v>
      </c>
      <c r="AB10">
        <v>2023</v>
      </c>
      <c r="AC10">
        <v>2024</v>
      </c>
      <c r="AD10">
        <v>2025</v>
      </c>
      <c r="AE10">
        <v>2026</v>
      </c>
      <c r="AF10">
        <v>2027</v>
      </c>
      <c r="AG10">
        <v>2028</v>
      </c>
      <c r="AH10">
        <v>2029</v>
      </c>
      <c r="AI10">
        <v>2030</v>
      </c>
    </row>
    <row r="11" spans="2:36" ht="12.75" hidden="1" customHeight="1">
      <c r="C11" s="219" t="s">
        <v>828</v>
      </c>
      <c r="O11" s="370">
        <v>7640</v>
      </c>
      <c r="P11" s="370">
        <v>0</v>
      </c>
      <c r="Q11" s="370">
        <v>0</v>
      </c>
      <c r="R11" s="370">
        <v>0</v>
      </c>
      <c r="S11" s="370">
        <v>0</v>
      </c>
      <c r="T11" s="370">
        <v>0</v>
      </c>
      <c r="U11" s="370">
        <v>7640</v>
      </c>
      <c r="V11" s="370">
        <v>0</v>
      </c>
      <c r="W11" s="370">
        <v>0</v>
      </c>
      <c r="X11" s="370">
        <v>0</v>
      </c>
      <c r="Y11" s="370">
        <v>0</v>
      </c>
      <c r="Z11" s="370">
        <v>0</v>
      </c>
      <c r="AA11" s="370">
        <v>7640</v>
      </c>
      <c r="AB11" s="370">
        <v>0</v>
      </c>
      <c r="AC11" s="370">
        <v>0</v>
      </c>
      <c r="AD11" s="370">
        <v>0</v>
      </c>
      <c r="AE11" s="370">
        <v>0</v>
      </c>
      <c r="AF11" s="370">
        <v>0</v>
      </c>
      <c r="AG11" s="370">
        <v>7640</v>
      </c>
      <c r="AH11" s="370">
        <v>0</v>
      </c>
      <c r="AI11" s="370">
        <v>0</v>
      </c>
      <c r="AJ11" s="370">
        <v>22920</v>
      </c>
    </row>
    <row r="12" spans="2:36" ht="12.75" customHeight="1">
      <c r="C12" s="219" t="s">
        <v>829</v>
      </c>
      <c r="O12" s="370">
        <v>7640</v>
      </c>
      <c r="P12" s="370">
        <v>0</v>
      </c>
      <c r="Q12" s="370">
        <v>0</v>
      </c>
      <c r="R12" s="370">
        <v>0</v>
      </c>
      <c r="S12" s="370">
        <v>0</v>
      </c>
      <c r="T12" s="370">
        <v>0</v>
      </c>
      <c r="U12" s="370">
        <v>7640</v>
      </c>
      <c r="V12" s="370">
        <v>0</v>
      </c>
      <c r="W12" s="370">
        <v>0</v>
      </c>
      <c r="X12" s="370">
        <v>0</v>
      </c>
      <c r="Y12" s="370">
        <v>0</v>
      </c>
      <c r="Z12" s="370">
        <v>0</v>
      </c>
      <c r="AA12" s="370">
        <v>7640</v>
      </c>
      <c r="AB12" s="370">
        <v>0</v>
      </c>
      <c r="AC12" s="370">
        <v>0</v>
      </c>
      <c r="AD12" s="370">
        <v>0</v>
      </c>
      <c r="AE12" s="370">
        <v>0</v>
      </c>
      <c r="AF12" s="370">
        <v>0</v>
      </c>
      <c r="AG12" s="370">
        <v>7640</v>
      </c>
      <c r="AH12" s="370">
        <v>0</v>
      </c>
      <c r="AI12" s="370">
        <v>0</v>
      </c>
      <c r="AJ12" s="370">
        <v>22920</v>
      </c>
    </row>
    <row r="13" spans="2:36" ht="12.75" customHeight="1">
      <c r="C13" s="219" t="s">
        <v>830</v>
      </c>
      <c r="O13" s="370">
        <v>8040</v>
      </c>
      <c r="P13" s="370">
        <v>0</v>
      </c>
      <c r="Q13" s="370">
        <v>0</v>
      </c>
      <c r="R13" s="370">
        <v>0</v>
      </c>
      <c r="S13" s="370">
        <v>0</v>
      </c>
      <c r="T13" s="370">
        <v>0</v>
      </c>
      <c r="U13" s="370">
        <v>8040</v>
      </c>
      <c r="V13" s="370">
        <v>0</v>
      </c>
      <c r="W13" s="370">
        <v>0</v>
      </c>
      <c r="X13" s="370">
        <v>0</v>
      </c>
      <c r="Y13" s="370">
        <v>0</v>
      </c>
      <c r="Z13" s="370">
        <v>0</v>
      </c>
      <c r="AA13" s="370">
        <v>8040</v>
      </c>
      <c r="AB13" s="370">
        <v>0</v>
      </c>
      <c r="AC13" s="370">
        <v>0</v>
      </c>
      <c r="AD13" s="370">
        <v>0</v>
      </c>
      <c r="AE13" s="370">
        <v>0</v>
      </c>
      <c r="AF13" s="370">
        <v>0</v>
      </c>
      <c r="AG13" s="370">
        <v>8040</v>
      </c>
      <c r="AH13" s="370">
        <v>0</v>
      </c>
      <c r="AI13" s="370">
        <v>0</v>
      </c>
      <c r="AJ13" s="370">
        <v>24120</v>
      </c>
    </row>
    <row r="14" spans="2:36" ht="12.75" hidden="1" customHeight="1"/>
    <row r="15" spans="2:36" ht="12.75" hidden="1" customHeight="1"/>
    <row r="16" spans="2:36" ht="12.75" hidden="1" customHeight="1"/>
    <row r="17" spans="3:36" ht="12.75" customHeight="1"/>
    <row r="18" spans="3:36" ht="12.75" customHeight="1">
      <c r="O18" t="s">
        <v>393</v>
      </c>
      <c r="Z18" t="s">
        <v>393</v>
      </c>
    </row>
    <row r="19" spans="3:36" ht="12.75" customHeight="1">
      <c r="O19" t="s">
        <v>366</v>
      </c>
      <c r="P19" t="s">
        <v>367</v>
      </c>
      <c r="Q19" t="s">
        <v>368</v>
      </c>
      <c r="R19" t="s">
        <v>369</v>
      </c>
      <c r="S19" t="s">
        <v>370</v>
      </c>
      <c r="T19" t="s">
        <v>371</v>
      </c>
      <c r="U19" t="s">
        <v>372</v>
      </c>
      <c r="V19" t="s">
        <v>373</v>
      </c>
      <c r="W19" t="s">
        <v>374</v>
      </c>
      <c r="X19" t="s">
        <v>375</v>
      </c>
      <c r="Y19" t="s">
        <v>376</v>
      </c>
      <c r="Z19" t="s">
        <v>377</v>
      </c>
      <c r="AA19" t="s">
        <v>378</v>
      </c>
      <c r="AB19" t="s">
        <v>379</v>
      </c>
      <c r="AC19" t="s">
        <v>380</v>
      </c>
      <c r="AD19" t="s">
        <v>381</v>
      </c>
      <c r="AE19" t="s">
        <v>382</v>
      </c>
      <c r="AF19" t="s">
        <v>383</v>
      </c>
      <c r="AG19" t="s">
        <v>384</v>
      </c>
      <c r="AH19" t="s">
        <v>385</v>
      </c>
      <c r="AI19" t="s">
        <v>386</v>
      </c>
      <c r="AJ19" t="s">
        <v>387</v>
      </c>
    </row>
    <row r="20" spans="3:36" ht="12.75" customHeight="1">
      <c r="P20">
        <v>2011</v>
      </c>
      <c r="Q20">
        <v>2012</v>
      </c>
      <c r="R20">
        <v>2013</v>
      </c>
      <c r="S20">
        <v>2014</v>
      </c>
      <c r="T20">
        <v>2015</v>
      </c>
      <c r="U20">
        <v>2016</v>
      </c>
      <c r="V20">
        <v>2017</v>
      </c>
      <c r="W20">
        <v>2018</v>
      </c>
      <c r="X20">
        <v>2019</v>
      </c>
      <c r="Y20">
        <v>2020</v>
      </c>
      <c r="Z20">
        <v>2021</v>
      </c>
      <c r="AA20">
        <v>2022</v>
      </c>
      <c r="AB20">
        <v>2023</v>
      </c>
      <c r="AC20">
        <v>2024</v>
      </c>
      <c r="AD20">
        <v>2025</v>
      </c>
      <c r="AE20">
        <v>2026</v>
      </c>
      <c r="AF20">
        <v>2027</v>
      </c>
      <c r="AG20">
        <v>2028</v>
      </c>
      <c r="AH20">
        <v>2029</v>
      </c>
      <c r="AI20">
        <v>2030</v>
      </c>
    </row>
    <row r="21" spans="3:36" ht="12.75" hidden="1" customHeight="1">
      <c r="C21" s="219" t="s">
        <v>828</v>
      </c>
      <c r="O21" s="370">
        <v>6850</v>
      </c>
      <c r="P21" s="370">
        <v>0</v>
      </c>
      <c r="Q21" s="370">
        <v>0</v>
      </c>
      <c r="R21" s="370">
        <v>0</v>
      </c>
      <c r="S21" s="370">
        <v>0</v>
      </c>
      <c r="T21" s="370">
        <v>0</v>
      </c>
      <c r="U21" s="370">
        <v>0</v>
      </c>
      <c r="V21" s="370">
        <v>0</v>
      </c>
      <c r="W21" s="370">
        <v>0</v>
      </c>
      <c r="X21" s="370">
        <v>6850</v>
      </c>
      <c r="Y21" s="370">
        <v>0</v>
      </c>
      <c r="Z21" s="370">
        <v>0</v>
      </c>
      <c r="AA21" s="370">
        <v>0</v>
      </c>
      <c r="AB21" s="370">
        <v>0</v>
      </c>
      <c r="AC21" s="370">
        <v>0</v>
      </c>
      <c r="AD21" s="370">
        <v>0</v>
      </c>
      <c r="AE21" s="370">
        <v>0</v>
      </c>
      <c r="AF21" s="370">
        <v>0</v>
      </c>
      <c r="AG21" s="370">
        <v>6850</v>
      </c>
      <c r="AH21" s="370">
        <v>0</v>
      </c>
      <c r="AI21" s="370">
        <v>0</v>
      </c>
      <c r="AJ21" s="370">
        <v>13700</v>
      </c>
    </row>
    <row r="22" spans="3:36" ht="12.75" customHeight="1">
      <c r="C22" s="219" t="s">
        <v>829</v>
      </c>
      <c r="O22" s="370">
        <v>6850</v>
      </c>
      <c r="P22" s="370">
        <v>0</v>
      </c>
      <c r="Q22" s="370">
        <v>0</v>
      </c>
      <c r="R22" s="370">
        <v>0</v>
      </c>
      <c r="S22" s="370">
        <v>0</v>
      </c>
      <c r="T22" s="370">
        <v>0</v>
      </c>
      <c r="U22" s="370">
        <v>0</v>
      </c>
      <c r="V22" s="370">
        <v>0</v>
      </c>
      <c r="W22" s="370">
        <v>0</v>
      </c>
      <c r="X22" s="370">
        <v>6850</v>
      </c>
      <c r="Y22" s="370">
        <v>0</v>
      </c>
      <c r="Z22" s="370">
        <v>0</v>
      </c>
      <c r="AA22" s="370">
        <v>0</v>
      </c>
      <c r="AB22" s="370">
        <v>0</v>
      </c>
      <c r="AC22" s="370">
        <v>0</v>
      </c>
      <c r="AD22" s="370">
        <v>0</v>
      </c>
      <c r="AE22" s="370">
        <v>0</v>
      </c>
      <c r="AF22" s="370">
        <v>0</v>
      </c>
      <c r="AG22" s="370">
        <v>6850</v>
      </c>
      <c r="AH22" s="370">
        <v>0</v>
      </c>
      <c r="AI22" s="370">
        <v>0</v>
      </c>
      <c r="AJ22" s="370">
        <v>13700</v>
      </c>
    </row>
    <row r="23" spans="3:36" ht="12.75" customHeight="1">
      <c r="C23" s="219" t="s">
        <v>830</v>
      </c>
      <c r="O23" s="370">
        <v>7600</v>
      </c>
      <c r="P23" s="370">
        <v>0</v>
      </c>
      <c r="Q23" s="370">
        <v>0</v>
      </c>
      <c r="R23" s="370">
        <v>0</v>
      </c>
      <c r="S23" s="370">
        <v>0</v>
      </c>
      <c r="T23" s="370">
        <v>0</v>
      </c>
      <c r="U23" s="370">
        <v>0</v>
      </c>
      <c r="V23" s="370">
        <v>0</v>
      </c>
      <c r="W23" s="370">
        <v>0</v>
      </c>
      <c r="X23" s="370">
        <v>7600</v>
      </c>
      <c r="Y23" s="370">
        <v>0</v>
      </c>
      <c r="Z23" s="370">
        <v>0</v>
      </c>
      <c r="AA23" s="370">
        <v>0</v>
      </c>
      <c r="AB23" s="370">
        <v>0</v>
      </c>
      <c r="AC23" s="370">
        <v>0</v>
      </c>
      <c r="AD23" s="370">
        <v>0</v>
      </c>
      <c r="AE23" s="370">
        <v>0</v>
      </c>
      <c r="AF23" s="370">
        <v>0</v>
      </c>
      <c r="AG23" s="370">
        <v>7600</v>
      </c>
      <c r="AH23" s="370">
        <v>0</v>
      </c>
      <c r="AI23" s="370">
        <v>0</v>
      </c>
      <c r="AJ23" s="370">
        <v>15200</v>
      </c>
    </row>
    <row r="24" spans="3:36" ht="14.25" hidden="1" customHeight="1">
      <c r="O24" s="370"/>
      <c r="P24" s="370"/>
      <c r="Q24" s="370"/>
      <c r="R24" s="370"/>
      <c r="S24" s="370"/>
      <c r="T24" s="370"/>
      <c r="U24" s="370"/>
      <c r="V24" s="370"/>
      <c r="W24" s="370"/>
      <c r="X24" s="370"/>
      <c r="Y24" s="370"/>
      <c r="Z24" s="370"/>
      <c r="AA24" s="370"/>
      <c r="AB24" s="370"/>
      <c r="AC24" s="370"/>
      <c r="AD24" s="370"/>
      <c r="AE24" s="370"/>
      <c r="AF24" s="370"/>
      <c r="AG24" s="370"/>
      <c r="AH24" s="370"/>
      <c r="AI24" s="370"/>
      <c r="AJ24" s="370"/>
    </row>
    <row r="25" spans="3:36" ht="12.75" hidden="1" customHeight="1">
      <c r="O25" s="370"/>
      <c r="P25" s="370"/>
      <c r="Q25" s="370"/>
      <c r="R25" s="370"/>
      <c r="S25" s="370"/>
      <c r="T25" s="370"/>
      <c r="U25" s="370"/>
      <c r="V25" s="370"/>
      <c r="W25" s="370"/>
      <c r="X25" s="370"/>
      <c r="Y25" s="370"/>
      <c r="Z25" s="370"/>
      <c r="AA25" s="370"/>
      <c r="AB25" s="370"/>
      <c r="AC25" s="370"/>
      <c r="AD25" s="370"/>
      <c r="AE25" s="370"/>
      <c r="AF25" s="370"/>
      <c r="AG25" s="370"/>
      <c r="AH25" s="370"/>
      <c r="AI25" s="370"/>
      <c r="AJ25" s="370"/>
    </row>
    <row r="26" spans="3:36" ht="12.75" hidden="1" customHeight="1"/>
    <row r="27" spans="3:36" ht="12.75" customHeight="1"/>
    <row r="28" spans="3:36" ht="12.75" customHeight="1">
      <c r="O28" t="s">
        <v>400</v>
      </c>
      <c r="Z28" t="s">
        <v>400</v>
      </c>
    </row>
    <row r="29" spans="3:36" ht="12.75" customHeight="1">
      <c r="O29" t="s">
        <v>366</v>
      </c>
      <c r="P29" t="s">
        <v>367</v>
      </c>
      <c r="Q29" t="s">
        <v>368</v>
      </c>
      <c r="R29" t="s">
        <v>369</v>
      </c>
      <c r="S29" t="s">
        <v>370</v>
      </c>
      <c r="T29" t="s">
        <v>371</v>
      </c>
      <c r="U29" t="s">
        <v>372</v>
      </c>
      <c r="V29" t="s">
        <v>373</v>
      </c>
      <c r="W29" t="s">
        <v>374</v>
      </c>
      <c r="X29" t="s">
        <v>375</v>
      </c>
      <c r="Y29" t="s">
        <v>376</v>
      </c>
      <c r="Z29" t="s">
        <v>377</v>
      </c>
      <c r="AA29" t="s">
        <v>378</v>
      </c>
      <c r="AB29" t="s">
        <v>379</v>
      </c>
      <c r="AC29" t="s">
        <v>380</v>
      </c>
      <c r="AD29" t="s">
        <v>381</v>
      </c>
      <c r="AE29" t="s">
        <v>382</v>
      </c>
      <c r="AF29" t="s">
        <v>383</v>
      </c>
      <c r="AG29" t="s">
        <v>384</v>
      </c>
      <c r="AH29" t="s">
        <v>385</v>
      </c>
      <c r="AI29" t="s">
        <v>386</v>
      </c>
      <c r="AJ29" t="s">
        <v>387</v>
      </c>
    </row>
    <row r="30" spans="3:36" ht="12.75" customHeight="1">
      <c r="P30">
        <v>2011</v>
      </c>
      <c r="Q30">
        <v>2012</v>
      </c>
      <c r="R30">
        <v>2013</v>
      </c>
      <c r="S30">
        <v>2014</v>
      </c>
      <c r="T30">
        <v>2015</v>
      </c>
      <c r="U30">
        <v>2016</v>
      </c>
      <c r="V30">
        <v>2017</v>
      </c>
      <c r="W30">
        <v>2018</v>
      </c>
      <c r="X30">
        <v>2019</v>
      </c>
      <c r="Y30">
        <v>2020</v>
      </c>
      <c r="Z30">
        <v>2021</v>
      </c>
      <c r="AA30">
        <v>2022</v>
      </c>
      <c r="AB30">
        <v>2023</v>
      </c>
      <c r="AC30">
        <v>2024</v>
      </c>
      <c r="AD30">
        <v>2025</v>
      </c>
      <c r="AE30">
        <v>2026</v>
      </c>
      <c r="AF30">
        <v>2027</v>
      </c>
      <c r="AG30">
        <v>2028</v>
      </c>
      <c r="AH30">
        <v>2029</v>
      </c>
      <c r="AI30">
        <v>2030</v>
      </c>
    </row>
    <row r="31" spans="3:36" ht="12.75" hidden="1" customHeight="1">
      <c r="C31" s="219" t="s">
        <v>828</v>
      </c>
      <c r="O31" s="370">
        <v>15000</v>
      </c>
      <c r="P31" s="370">
        <v>0</v>
      </c>
      <c r="Q31" s="370">
        <v>0</v>
      </c>
      <c r="R31" s="370">
        <v>0</v>
      </c>
      <c r="S31" s="370">
        <v>0</v>
      </c>
      <c r="T31" s="370">
        <v>0</v>
      </c>
      <c r="U31" s="370">
        <v>0</v>
      </c>
      <c r="V31" s="370">
        <v>0</v>
      </c>
      <c r="W31" s="370">
        <v>0</v>
      </c>
      <c r="X31" s="370">
        <v>0</v>
      </c>
      <c r="Y31" s="370">
        <v>0</v>
      </c>
      <c r="Z31" s="370">
        <v>0</v>
      </c>
      <c r="AA31" s="370">
        <v>0</v>
      </c>
      <c r="AB31" s="370">
        <v>0</v>
      </c>
      <c r="AC31" s="370">
        <v>0</v>
      </c>
      <c r="AD31" s="370">
        <v>0</v>
      </c>
      <c r="AE31" s="370">
        <v>0</v>
      </c>
      <c r="AF31" s="370">
        <v>0</v>
      </c>
      <c r="AG31" s="370">
        <v>0</v>
      </c>
      <c r="AH31" s="370">
        <v>0</v>
      </c>
      <c r="AI31" s="370">
        <v>15000</v>
      </c>
      <c r="AJ31" s="370">
        <v>15000</v>
      </c>
    </row>
    <row r="32" spans="3:36" ht="12.75" customHeight="1">
      <c r="C32" s="219" t="s">
        <v>829</v>
      </c>
      <c r="O32" s="370">
        <v>15000</v>
      </c>
      <c r="P32" s="370">
        <v>0</v>
      </c>
      <c r="Q32" s="370">
        <v>0</v>
      </c>
      <c r="R32" s="370">
        <v>0</v>
      </c>
      <c r="S32" s="370">
        <v>0</v>
      </c>
      <c r="T32" s="370">
        <v>0</v>
      </c>
      <c r="U32" s="370">
        <v>0</v>
      </c>
      <c r="V32" s="370">
        <v>0</v>
      </c>
      <c r="W32" s="370">
        <v>0</v>
      </c>
      <c r="X32" s="370">
        <v>0</v>
      </c>
      <c r="Y32" s="370">
        <v>0</v>
      </c>
      <c r="Z32" s="370">
        <v>0</v>
      </c>
      <c r="AA32" s="370">
        <v>0</v>
      </c>
      <c r="AB32" s="370">
        <v>0</v>
      </c>
      <c r="AC32" s="370">
        <v>0</v>
      </c>
      <c r="AD32" s="370">
        <v>0</v>
      </c>
      <c r="AE32" s="370">
        <v>0</v>
      </c>
      <c r="AF32" s="370">
        <v>0</v>
      </c>
      <c r="AG32" s="370">
        <v>0</v>
      </c>
      <c r="AH32" s="370">
        <v>0</v>
      </c>
      <c r="AI32" s="370">
        <v>15000</v>
      </c>
      <c r="AJ32" s="370">
        <v>15000</v>
      </c>
    </row>
    <row r="33" spans="3:36" ht="12.75" customHeight="1">
      <c r="C33" s="219" t="s">
        <v>830</v>
      </c>
      <c r="O33" s="370">
        <v>15000</v>
      </c>
      <c r="P33" s="370">
        <v>0</v>
      </c>
      <c r="Q33" s="370">
        <v>0</v>
      </c>
      <c r="R33" s="370">
        <v>0</v>
      </c>
      <c r="S33" s="370">
        <v>0</v>
      </c>
      <c r="T33" s="370">
        <v>0</v>
      </c>
      <c r="U33" s="370">
        <v>0</v>
      </c>
      <c r="V33" s="370">
        <v>0</v>
      </c>
      <c r="W33" s="370">
        <v>0</v>
      </c>
      <c r="X33" s="370">
        <v>0</v>
      </c>
      <c r="Y33" s="370">
        <v>0</v>
      </c>
      <c r="Z33" s="370">
        <v>0</v>
      </c>
      <c r="AA33" s="370">
        <v>0</v>
      </c>
      <c r="AB33" s="370">
        <v>0</v>
      </c>
      <c r="AC33" s="370">
        <v>0</v>
      </c>
      <c r="AD33" s="370">
        <v>0</v>
      </c>
      <c r="AE33" s="370">
        <v>0</v>
      </c>
      <c r="AF33" s="370">
        <v>0</v>
      </c>
      <c r="AG33" s="370">
        <v>0</v>
      </c>
      <c r="AH33" s="370">
        <v>0</v>
      </c>
      <c r="AI33" s="370">
        <v>15000</v>
      </c>
      <c r="AJ33" s="370">
        <v>15000</v>
      </c>
    </row>
    <row r="34" spans="3:36" ht="12.75" hidden="1" customHeight="1"/>
    <row r="35" spans="3:36" ht="12.75" hidden="1" customHeight="1"/>
    <row r="36" spans="3:36" ht="12.75" hidden="1" customHeight="1"/>
    <row r="37" spans="3:36" ht="12.75" customHeight="1"/>
    <row r="38" spans="3:36" ht="12.75" customHeight="1">
      <c r="O38" t="s">
        <v>402</v>
      </c>
      <c r="Z38" t="s">
        <v>402</v>
      </c>
    </row>
    <row r="39" spans="3:36" ht="12.75" customHeight="1">
      <c r="O39" t="s">
        <v>366</v>
      </c>
      <c r="P39" t="s">
        <v>367</v>
      </c>
      <c r="Q39" t="s">
        <v>368</v>
      </c>
      <c r="R39" t="s">
        <v>369</v>
      </c>
      <c r="S39" t="s">
        <v>370</v>
      </c>
      <c r="T39" t="s">
        <v>371</v>
      </c>
      <c r="U39" t="s">
        <v>372</v>
      </c>
      <c r="V39" t="s">
        <v>373</v>
      </c>
      <c r="W39" t="s">
        <v>374</v>
      </c>
      <c r="X39" t="s">
        <v>375</v>
      </c>
      <c r="Y39" t="s">
        <v>376</v>
      </c>
      <c r="Z39" t="s">
        <v>377</v>
      </c>
      <c r="AA39" t="s">
        <v>378</v>
      </c>
      <c r="AB39" t="s">
        <v>379</v>
      </c>
      <c r="AC39" t="s">
        <v>380</v>
      </c>
      <c r="AD39" t="s">
        <v>381</v>
      </c>
      <c r="AE39" t="s">
        <v>382</v>
      </c>
      <c r="AF39" t="s">
        <v>383</v>
      </c>
      <c r="AG39" t="s">
        <v>384</v>
      </c>
      <c r="AH39" t="s">
        <v>385</v>
      </c>
      <c r="AI39" t="s">
        <v>386</v>
      </c>
      <c r="AJ39" t="s">
        <v>387</v>
      </c>
    </row>
    <row r="40" spans="3:36" ht="12.75" customHeight="1">
      <c r="P40">
        <v>2011</v>
      </c>
      <c r="Q40">
        <v>2012</v>
      </c>
      <c r="R40">
        <v>2013</v>
      </c>
      <c r="S40">
        <v>2014</v>
      </c>
      <c r="T40">
        <v>2015</v>
      </c>
      <c r="U40">
        <v>2016</v>
      </c>
      <c r="V40">
        <v>2017</v>
      </c>
      <c r="W40">
        <v>2018</v>
      </c>
      <c r="X40">
        <v>2019</v>
      </c>
      <c r="Y40">
        <v>2020</v>
      </c>
      <c r="Z40">
        <v>2021</v>
      </c>
      <c r="AA40">
        <v>2022</v>
      </c>
      <c r="AB40">
        <v>2023</v>
      </c>
      <c r="AC40">
        <v>2024</v>
      </c>
      <c r="AD40">
        <v>2025</v>
      </c>
      <c r="AE40">
        <v>2026</v>
      </c>
      <c r="AF40">
        <v>2027</v>
      </c>
      <c r="AG40">
        <v>2028</v>
      </c>
      <c r="AH40">
        <v>2029</v>
      </c>
      <c r="AI40">
        <v>2030</v>
      </c>
    </row>
    <row r="41" spans="3:36" ht="12.75" hidden="1" customHeight="1">
      <c r="C41" s="219" t="s">
        <v>828</v>
      </c>
      <c r="O41" s="370">
        <v>20800</v>
      </c>
      <c r="P41" s="370">
        <v>0</v>
      </c>
      <c r="Q41" s="370">
        <v>0</v>
      </c>
      <c r="R41" s="370">
        <v>0</v>
      </c>
      <c r="S41" s="370">
        <v>0</v>
      </c>
      <c r="T41" s="370">
        <v>0</v>
      </c>
      <c r="U41" s="370">
        <v>0</v>
      </c>
      <c r="V41" s="370">
        <v>0</v>
      </c>
      <c r="W41" s="370">
        <v>0</v>
      </c>
      <c r="X41" s="370">
        <v>0</v>
      </c>
      <c r="Y41" s="370">
        <v>0</v>
      </c>
      <c r="Z41" s="370">
        <v>0</v>
      </c>
      <c r="AA41" s="370">
        <v>0</v>
      </c>
      <c r="AB41" s="370">
        <v>0</v>
      </c>
      <c r="AC41" s="370">
        <v>0</v>
      </c>
      <c r="AD41" s="370">
        <v>0</v>
      </c>
      <c r="AE41" s="370">
        <v>0</v>
      </c>
      <c r="AF41" s="370">
        <v>0</v>
      </c>
      <c r="AG41" s="370">
        <v>0</v>
      </c>
      <c r="AH41" s="370">
        <v>20800</v>
      </c>
      <c r="AI41" s="370">
        <v>0</v>
      </c>
      <c r="AJ41" s="370">
        <v>20800</v>
      </c>
    </row>
    <row r="42" spans="3:36" ht="12.75" customHeight="1">
      <c r="C42" s="219" t="s">
        <v>829</v>
      </c>
      <c r="O42" s="370">
        <v>20800</v>
      </c>
      <c r="P42" s="370">
        <v>0</v>
      </c>
      <c r="Q42" s="370">
        <v>0</v>
      </c>
      <c r="R42" s="370">
        <v>0</v>
      </c>
      <c r="S42" s="370">
        <v>0</v>
      </c>
      <c r="T42" s="370">
        <v>0</v>
      </c>
      <c r="U42" s="370">
        <v>0</v>
      </c>
      <c r="V42" s="370">
        <v>0</v>
      </c>
      <c r="W42" s="370">
        <v>0</v>
      </c>
      <c r="X42" s="370">
        <v>0</v>
      </c>
      <c r="Y42" s="370">
        <v>0</v>
      </c>
      <c r="Z42" s="370">
        <v>0</v>
      </c>
      <c r="AA42" s="370">
        <v>0</v>
      </c>
      <c r="AB42" s="370">
        <v>0</v>
      </c>
      <c r="AC42" s="370">
        <v>0</v>
      </c>
      <c r="AD42" s="370">
        <v>0</v>
      </c>
      <c r="AE42" s="370">
        <v>0</v>
      </c>
      <c r="AF42" s="370">
        <v>0</v>
      </c>
      <c r="AG42" s="370">
        <v>0</v>
      </c>
      <c r="AH42" s="370">
        <v>20800</v>
      </c>
      <c r="AI42" s="370">
        <v>0</v>
      </c>
      <c r="AJ42" s="370">
        <v>20800</v>
      </c>
    </row>
    <row r="43" spans="3:36" ht="12.75" customHeight="1">
      <c r="C43" s="219" t="s">
        <v>830</v>
      </c>
      <c r="O43" s="370">
        <v>20800</v>
      </c>
      <c r="P43" s="370">
        <v>0</v>
      </c>
      <c r="Q43" s="370">
        <v>0</v>
      </c>
      <c r="R43" s="370">
        <v>0</v>
      </c>
      <c r="S43" s="370">
        <v>0</v>
      </c>
      <c r="T43" s="370">
        <v>0</v>
      </c>
      <c r="U43" s="370">
        <v>0</v>
      </c>
      <c r="V43" s="370">
        <v>0</v>
      </c>
      <c r="W43" s="370">
        <v>0</v>
      </c>
      <c r="X43" s="370">
        <v>0</v>
      </c>
      <c r="Y43" s="370">
        <v>0</v>
      </c>
      <c r="Z43" s="370">
        <v>0</v>
      </c>
      <c r="AA43" s="370">
        <v>0</v>
      </c>
      <c r="AB43" s="370">
        <v>0</v>
      </c>
      <c r="AC43" s="370">
        <v>0</v>
      </c>
      <c r="AD43" s="370">
        <v>0</v>
      </c>
      <c r="AE43" s="370">
        <v>0</v>
      </c>
      <c r="AF43" s="370">
        <v>0</v>
      </c>
      <c r="AG43" s="370">
        <v>0</v>
      </c>
      <c r="AH43" s="370">
        <v>20800</v>
      </c>
      <c r="AI43" s="370">
        <v>0</v>
      </c>
      <c r="AJ43" s="370">
        <v>20800</v>
      </c>
    </row>
    <row r="44" spans="3:36" ht="12.75" hidden="1" customHeight="1"/>
    <row r="45" spans="3:36" ht="12.75" hidden="1" customHeight="1"/>
    <row r="46" spans="3:36" ht="12.75" hidden="1" customHeight="1"/>
    <row r="47" spans="3:36" ht="12.75" customHeight="1"/>
    <row r="48" spans="3:36" ht="12.75" customHeight="1">
      <c r="O48" t="s">
        <v>404</v>
      </c>
      <c r="Z48" t="s">
        <v>404</v>
      </c>
    </row>
    <row r="49" spans="3:36" ht="12.75" customHeight="1">
      <c r="O49" t="s">
        <v>366</v>
      </c>
      <c r="P49" t="s">
        <v>367</v>
      </c>
      <c r="Q49" t="s">
        <v>368</v>
      </c>
      <c r="R49" t="s">
        <v>369</v>
      </c>
      <c r="S49" t="s">
        <v>370</v>
      </c>
      <c r="T49" t="s">
        <v>371</v>
      </c>
      <c r="U49" t="s">
        <v>372</v>
      </c>
      <c r="V49" t="s">
        <v>373</v>
      </c>
      <c r="W49" t="s">
        <v>374</v>
      </c>
      <c r="X49" t="s">
        <v>375</v>
      </c>
      <c r="Y49" t="s">
        <v>376</v>
      </c>
      <c r="Z49" t="s">
        <v>377</v>
      </c>
      <c r="AA49" t="s">
        <v>378</v>
      </c>
      <c r="AB49" t="s">
        <v>379</v>
      </c>
      <c r="AC49" t="s">
        <v>380</v>
      </c>
      <c r="AD49" t="s">
        <v>381</v>
      </c>
      <c r="AE49" t="s">
        <v>382</v>
      </c>
      <c r="AF49" t="s">
        <v>383</v>
      </c>
      <c r="AG49" t="s">
        <v>384</v>
      </c>
      <c r="AH49" t="s">
        <v>385</v>
      </c>
      <c r="AI49" t="s">
        <v>386</v>
      </c>
      <c r="AJ49" t="s">
        <v>387</v>
      </c>
    </row>
    <row r="50" spans="3:36" ht="12.75" customHeight="1">
      <c r="P50">
        <v>2011</v>
      </c>
      <c r="Q50">
        <v>2012</v>
      </c>
      <c r="R50">
        <v>2013</v>
      </c>
      <c r="S50">
        <v>2014</v>
      </c>
      <c r="T50">
        <v>2015</v>
      </c>
      <c r="U50">
        <v>2016</v>
      </c>
      <c r="V50">
        <v>2017</v>
      </c>
      <c r="W50">
        <v>2018</v>
      </c>
      <c r="X50">
        <v>2019</v>
      </c>
      <c r="Y50">
        <v>2020</v>
      </c>
      <c r="Z50">
        <v>2021</v>
      </c>
      <c r="AA50">
        <v>2022</v>
      </c>
      <c r="AB50">
        <v>2023</v>
      </c>
      <c r="AC50">
        <v>2024</v>
      </c>
      <c r="AD50">
        <v>2025</v>
      </c>
      <c r="AE50">
        <v>2026</v>
      </c>
      <c r="AF50">
        <v>2027</v>
      </c>
      <c r="AG50">
        <v>2028</v>
      </c>
      <c r="AH50">
        <v>2029</v>
      </c>
      <c r="AI50">
        <v>2030</v>
      </c>
    </row>
    <row r="51" spans="3:36" ht="12.75" hidden="1" customHeight="1">
      <c r="C51" s="219" t="s">
        <v>828</v>
      </c>
      <c r="O51" s="370">
        <v>0</v>
      </c>
      <c r="P51" s="370">
        <v>14516</v>
      </c>
      <c r="Q51" s="370">
        <v>0</v>
      </c>
      <c r="R51" s="370">
        <v>0</v>
      </c>
      <c r="S51" s="370">
        <v>0</v>
      </c>
      <c r="T51" s="370">
        <v>0</v>
      </c>
      <c r="U51" s="370">
        <v>0</v>
      </c>
      <c r="V51" s="370">
        <v>0</v>
      </c>
      <c r="W51" s="370">
        <v>0</v>
      </c>
      <c r="X51" s="370">
        <v>0</v>
      </c>
      <c r="Y51" s="370">
        <v>0</v>
      </c>
      <c r="Z51" s="370">
        <v>0</v>
      </c>
      <c r="AA51" s="370">
        <v>0</v>
      </c>
      <c r="AB51" s="370">
        <v>0</v>
      </c>
      <c r="AC51" s="370">
        <v>0</v>
      </c>
      <c r="AD51" s="370">
        <v>0</v>
      </c>
      <c r="AE51" s="370">
        <v>0</v>
      </c>
      <c r="AF51" s="370">
        <v>0</v>
      </c>
      <c r="AG51" s="370">
        <v>0</v>
      </c>
      <c r="AH51" s="370">
        <v>0</v>
      </c>
      <c r="AI51" s="370">
        <v>0</v>
      </c>
      <c r="AJ51" s="370">
        <v>14516</v>
      </c>
    </row>
    <row r="52" spans="3:36" ht="12.75" customHeight="1">
      <c r="C52" s="219" t="s">
        <v>829</v>
      </c>
      <c r="O52" s="370">
        <v>0</v>
      </c>
      <c r="P52" s="370">
        <v>14516</v>
      </c>
      <c r="Q52" s="370">
        <v>0</v>
      </c>
      <c r="R52" s="370">
        <v>0</v>
      </c>
      <c r="S52" s="370">
        <v>0</v>
      </c>
      <c r="T52" s="370">
        <v>0</v>
      </c>
      <c r="U52" s="370">
        <v>0</v>
      </c>
      <c r="V52" s="370">
        <v>0</v>
      </c>
      <c r="W52" s="370">
        <v>0</v>
      </c>
      <c r="X52" s="370">
        <v>0</v>
      </c>
      <c r="Y52" s="370">
        <v>0</v>
      </c>
      <c r="Z52" s="370">
        <v>0</v>
      </c>
      <c r="AA52" s="370">
        <v>0</v>
      </c>
      <c r="AB52" s="370">
        <v>0</v>
      </c>
      <c r="AC52" s="370">
        <v>0</v>
      </c>
      <c r="AD52" s="370">
        <v>0</v>
      </c>
      <c r="AE52" s="370">
        <v>0</v>
      </c>
      <c r="AF52" s="370">
        <v>0</v>
      </c>
      <c r="AG52" s="370">
        <v>0</v>
      </c>
      <c r="AH52" s="370">
        <v>0</v>
      </c>
      <c r="AI52" s="370">
        <v>0</v>
      </c>
      <c r="AJ52" s="370">
        <v>14516</v>
      </c>
    </row>
    <row r="53" spans="3:36" ht="12.75" customHeight="1">
      <c r="C53" s="219" t="s">
        <v>830</v>
      </c>
      <c r="O53" s="370">
        <v>0</v>
      </c>
      <c r="P53" s="370">
        <v>17100</v>
      </c>
      <c r="Q53" s="370">
        <v>0</v>
      </c>
      <c r="R53" s="370">
        <v>0</v>
      </c>
      <c r="S53" s="370">
        <v>0</v>
      </c>
      <c r="T53" s="370">
        <v>0</v>
      </c>
      <c r="U53" s="370">
        <v>0</v>
      </c>
      <c r="V53" s="370">
        <v>0</v>
      </c>
      <c r="W53" s="370">
        <v>0</v>
      </c>
      <c r="X53" s="370">
        <v>0</v>
      </c>
      <c r="Y53" s="370">
        <v>0</v>
      </c>
      <c r="Z53" s="370">
        <v>0</v>
      </c>
      <c r="AA53" s="370">
        <v>0</v>
      </c>
      <c r="AB53" s="370">
        <v>0</v>
      </c>
      <c r="AC53" s="370">
        <v>0</v>
      </c>
      <c r="AD53" s="370">
        <v>0</v>
      </c>
      <c r="AE53" s="370">
        <v>0</v>
      </c>
      <c r="AF53" s="370">
        <v>0</v>
      </c>
      <c r="AG53" s="370">
        <v>0</v>
      </c>
      <c r="AH53" s="370">
        <v>0</v>
      </c>
      <c r="AI53" s="370">
        <v>0</v>
      </c>
      <c r="AJ53" s="370">
        <v>17100</v>
      </c>
    </row>
    <row r="54" spans="3:36" ht="12.75" hidden="1" customHeight="1"/>
    <row r="55" spans="3:36" ht="12.75" hidden="1" customHeight="1"/>
    <row r="56" spans="3:36" ht="12.75" hidden="1" customHeight="1"/>
    <row r="57" spans="3:36" ht="12.75" customHeight="1"/>
    <row r="58" spans="3:36" ht="12.75" customHeight="1">
      <c r="O58" t="s">
        <v>406</v>
      </c>
      <c r="Z58" t="s">
        <v>406</v>
      </c>
    </row>
    <row r="59" spans="3:36" ht="12.75" customHeight="1">
      <c r="O59" t="s">
        <v>366</v>
      </c>
      <c r="P59" t="s">
        <v>367</v>
      </c>
      <c r="Q59" t="s">
        <v>368</v>
      </c>
      <c r="R59" t="s">
        <v>369</v>
      </c>
      <c r="S59" t="s">
        <v>370</v>
      </c>
      <c r="T59" t="s">
        <v>371</v>
      </c>
      <c r="U59" t="s">
        <v>372</v>
      </c>
      <c r="V59" t="s">
        <v>373</v>
      </c>
      <c r="W59" t="s">
        <v>374</v>
      </c>
      <c r="X59" t="s">
        <v>375</v>
      </c>
      <c r="Y59" t="s">
        <v>376</v>
      </c>
      <c r="Z59" t="s">
        <v>377</v>
      </c>
      <c r="AA59" t="s">
        <v>378</v>
      </c>
      <c r="AB59" t="s">
        <v>379</v>
      </c>
      <c r="AC59" t="s">
        <v>380</v>
      </c>
      <c r="AD59" t="s">
        <v>381</v>
      </c>
      <c r="AE59" t="s">
        <v>382</v>
      </c>
      <c r="AF59" t="s">
        <v>383</v>
      </c>
      <c r="AG59" t="s">
        <v>384</v>
      </c>
      <c r="AH59" t="s">
        <v>385</v>
      </c>
      <c r="AI59" t="s">
        <v>386</v>
      </c>
      <c r="AJ59" t="s">
        <v>387</v>
      </c>
    </row>
    <row r="60" spans="3:36" ht="12.75" customHeight="1">
      <c r="P60">
        <v>2011</v>
      </c>
      <c r="Q60">
        <v>2012</v>
      </c>
      <c r="R60">
        <v>2013</v>
      </c>
      <c r="S60">
        <v>2014</v>
      </c>
      <c r="T60">
        <v>2015</v>
      </c>
      <c r="U60">
        <v>2016</v>
      </c>
      <c r="V60">
        <v>2017</v>
      </c>
      <c r="W60">
        <v>2018</v>
      </c>
      <c r="X60">
        <v>2019</v>
      </c>
      <c r="Y60">
        <v>2020</v>
      </c>
      <c r="Z60">
        <v>2021</v>
      </c>
      <c r="AA60">
        <v>2022</v>
      </c>
      <c r="AB60">
        <v>2023</v>
      </c>
      <c r="AC60">
        <v>2024</v>
      </c>
      <c r="AD60">
        <v>2025</v>
      </c>
      <c r="AE60">
        <v>2026</v>
      </c>
      <c r="AF60">
        <v>2027</v>
      </c>
      <c r="AG60">
        <v>2028</v>
      </c>
      <c r="AH60">
        <v>2029</v>
      </c>
      <c r="AI60">
        <v>2030</v>
      </c>
    </row>
    <row r="61" spans="3:36" ht="12.75" hidden="1" customHeight="1">
      <c r="C61" s="219" t="s">
        <v>828</v>
      </c>
      <c r="O61" s="370">
        <v>3500</v>
      </c>
      <c r="P61" s="370">
        <v>0</v>
      </c>
      <c r="Q61" s="370">
        <v>0</v>
      </c>
      <c r="R61" s="370">
        <v>0</v>
      </c>
      <c r="S61" s="370">
        <v>0</v>
      </c>
      <c r="T61" s="370">
        <v>0</v>
      </c>
      <c r="U61" s="370">
        <v>0</v>
      </c>
      <c r="V61" s="370">
        <v>0</v>
      </c>
      <c r="W61" s="370">
        <v>0</v>
      </c>
      <c r="X61" s="370">
        <v>0</v>
      </c>
      <c r="Y61" s="370">
        <v>0</v>
      </c>
      <c r="Z61" s="370">
        <v>0</v>
      </c>
      <c r="AA61" s="370">
        <v>0</v>
      </c>
      <c r="AB61" s="370">
        <v>0</v>
      </c>
      <c r="AC61" s="370">
        <v>0</v>
      </c>
      <c r="AD61" s="370">
        <v>0</v>
      </c>
      <c r="AE61" s="370">
        <v>0</v>
      </c>
      <c r="AF61" s="370">
        <v>0</v>
      </c>
      <c r="AG61" s="370">
        <v>3500</v>
      </c>
      <c r="AH61" s="370">
        <v>0</v>
      </c>
      <c r="AI61" s="370">
        <v>0</v>
      </c>
      <c r="AJ61" s="370">
        <v>3500</v>
      </c>
    </row>
    <row r="62" spans="3:36" ht="12.75" customHeight="1">
      <c r="C62" s="219" t="s">
        <v>829</v>
      </c>
      <c r="O62" s="370">
        <v>3500</v>
      </c>
      <c r="P62" s="370">
        <v>0</v>
      </c>
      <c r="Q62" s="370">
        <v>0</v>
      </c>
      <c r="R62" s="370">
        <v>0</v>
      </c>
      <c r="S62" s="370">
        <v>0</v>
      </c>
      <c r="T62" s="370">
        <v>0</v>
      </c>
      <c r="U62" s="370">
        <v>0</v>
      </c>
      <c r="V62" s="370">
        <v>0</v>
      </c>
      <c r="W62" s="370">
        <v>0</v>
      </c>
      <c r="X62" s="370">
        <v>0</v>
      </c>
      <c r="Y62" s="370">
        <v>0</v>
      </c>
      <c r="Z62" s="370">
        <v>0</v>
      </c>
      <c r="AA62" s="370">
        <v>0</v>
      </c>
      <c r="AB62" s="370">
        <v>0</v>
      </c>
      <c r="AC62" s="370">
        <v>0</v>
      </c>
      <c r="AD62" s="370">
        <v>0</v>
      </c>
      <c r="AE62" s="370">
        <v>0</v>
      </c>
      <c r="AF62" s="370">
        <v>0</v>
      </c>
      <c r="AG62" s="370">
        <v>3500</v>
      </c>
      <c r="AH62" s="370">
        <v>0</v>
      </c>
      <c r="AI62" s="370">
        <v>0</v>
      </c>
      <c r="AJ62" s="370">
        <v>3500</v>
      </c>
    </row>
    <row r="63" spans="3:36" ht="12.75" customHeight="1">
      <c r="C63" s="219" t="s">
        <v>830</v>
      </c>
      <c r="O63" s="370">
        <v>3700</v>
      </c>
      <c r="P63" s="370">
        <v>0</v>
      </c>
      <c r="Q63" s="370">
        <v>0</v>
      </c>
      <c r="R63" s="370">
        <v>0</v>
      </c>
      <c r="S63" s="370">
        <v>0</v>
      </c>
      <c r="T63" s="370">
        <v>0</v>
      </c>
      <c r="U63" s="370">
        <v>0</v>
      </c>
      <c r="V63" s="370">
        <v>0</v>
      </c>
      <c r="W63" s="370">
        <v>0</v>
      </c>
      <c r="X63" s="370">
        <v>0</v>
      </c>
      <c r="Y63" s="370">
        <v>0</v>
      </c>
      <c r="Z63" s="370">
        <v>0</v>
      </c>
      <c r="AA63" s="370">
        <v>0</v>
      </c>
      <c r="AB63" s="370">
        <v>0</v>
      </c>
      <c r="AC63" s="370">
        <v>0</v>
      </c>
      <c r="AD63" s="370">
        <v>0</v>
      </c>
      <c r="AE63" s="370">
        <v>0</v>
      </c>
      <c r="AF63" s="370">
        <v>0</v>
      </c>
      <c r="AG63" s="370">
        <v>3700</v>
      </c>
      <c r="AH63" s="370">
        <v>0</v>
      </c>
      <c r="AI63" s="370">
        <v>0</v>
      </c>
      <c r="AJ63" s="370">
        <v>3700</v>
      </c>
    </row>
    <row r="64" spans="3:36" ht="12.75" hidden="1" customHeight="1"/>
    <row r="65" spans="3:36" ht="12.75" hidden="1" customHeight="1"/>
    <row r="66" spans="3:36" ht="12.75" hidden="1" customHeight="1"/>
    <row r="67" spans="3:36" ht="12.75" customHeight="1"/>
    <row r="68" spans="3:36" ht="12.75" customHeight="1">
      <c r="O68" t="s">
        <v>408</v>
      </c>
      <c r="Z68" t="s">
        <v>408</v>
      </c>
    </row>
    <row r="69" spans="3:36" ht="12.75" customHeight="1">
      <c r="O69" t="s">
        <v>366</v>
      </c>
      <c r="P69" t="s">
        <v>367</v>
      </c>
      <c r="Q69" t="s">
        <v>368</v>
      </c>
      <c r="R69" t="s">
        <v>369</v>
      </c>
      <c r="S69" t="s">
        <v>370</v>
      </c>
      <c r="T69" t="s">
        <v>371</v>
      </c>
      <c r="U69" t="s">
        <v>372</v>
      </c>
      <c r="V69" t="s">
        <v>373</v>
      </c>
      <c r="W69" t="s">
        <v>374</v>
      </c>
      <c r="X69" t="s">
        <v>375</v>
      </c>
      <c r="Y69" t="s">
        <v>376</v>
      </c>
      <c r="Z69" t="s">
        <v>377</v>
      </c>
      <c r="AA69" t="s">
        <v>378</v>
      </c>
      <c r="AB69" t="s">
        <v>379</v>
      </c>
      <c r="AC69" t="s">
        <v>380</v>
      </c>
      <c r="AD69" t="s">
        <v>381</v>
      </c>
      <c r="AE69" t="s">
        <v>382</v>
      </c>
      <c r="AF69" t="s">
        <v>383</v>
      </c>
      <c r="AG69" t="s">
        <v>384</v>
      </c>
      <c r="AH69" t="s">
        <v>385</v>
      </c>
      <c r="AI69" t="s">
        <v>386</v>
      </c>
      <c r="AJ69" t="s">
        <v>387</v>
      </c>
    </row>
    <row r="70" spans="3:36" ht="12.75" customHeight="1">
      <c r="P70">
        <v>2011</v>
      </c>
      <c r="Q70">
        <v>2012</v>
      </c>
      <c r="R70">
        <v>2013</v>
      </c>
      <c r="S70">
        <v>2014</v>
      </c>
      <c r="T70">
        <v>2015</v>
      </c>
      <c r="U70">
        <v>2016</v>
      </c>
      <c r="V70">
        <v>2017</v>
      </c>
      <c r="W70">
        <v>2018</v>
      </c>
      <c r="X70">
        <v>2019</v>
      </c>
      <c r="Y70">
        <v>2020</v>
      </c>
      <c r="Z70">
        <v>2021</v>
      </c>
      <c r="AA70">
        <v>2022</v>
      </c>
      <c r="AB70">
        <v>2023</v>
      </c>
      <c r="AC70">
        <v>2024</v>
      </c>
      <c r="AD70">
        <v>2025</v>
      </c>
      <c r="AE70">
        <v>2026</v>
      </c>
      <c r="AF70">
        <v>2027</v>
      </c>
      <c r="AG70">
        <v>2028</v>
      </c>
      <c r="AH70">
        <v>2029</v>
      </c>
      <c r="AI70">
        <v>2030</v>
      </c>
    </row>
    <row r="71" spans="3:36" ht="12.75" hidden="1" customHeight="1">
      <c r="C71" s="219" t="s">
        <v>828</v>
      </c>
      <c r="O71" s="370">
        <v>0</v>
      </c>
      <c r="P71" s="370">
        <v>36000</v>
      </c>
      <c r="Q71" s="370">
        <v>0</v>
      </c>
      <c r="R71" s="370">
        <v>0</v>
      </c>
      <c r="S71" s="370">
        <v>0</v>
      </c>
      <c r="T71" s="370">
        <v>0</v>
      </c>
      <c r="U71" s="370">
        <v>0</v>
      </c>
      <c r="V71" s="370">
        <v>0</v>
      </c>
      <c r="W71" s="370">
        <v>0</v>
      </c>
      <c r="X71" s="370">
        <v>0</v>
      </c>
      <c r="Y71" s="370">
        <v>0</v>
      </c>
      <c r="Z71" s="370">
        <v>0</v>
      </c>
      <c r="AA71" s="370">
        <v>0</v>
      </c>
      <c r="AB71" s="370">
        <v>0</v>
      </c>
      <c r="AC71" s="370">
        <v>0</v>
      </c>
      <c r="AD71" s="370">
        <v>0</v>
      </c>
      <c r="AE71" s="370">
        <v>0</v>
      </c>
      <c r="AF71" s="370">
        <v>0</v>
      </c>
      <c r="AG71" s="370">
        <v>0</v>
      </c>
      <c r="AH71" s="370">
        <v>0</v>
      </c>
      <c r="AI71" s="370">
        <v>36000</v>
      </c>
      <c r="AJ71" s="370">
        <v>72000</v>
      </c>
    </row>
    <row r="72" spans="3:36" ht="12.75" customHeight="1">
      <c r="C72" s="219" t="s">
        <v>829</v>
      </c>
      <c r="O72" s="370">
        <v>0</v>
      </c>
      <c r="P72" s="370">
        <v>36000</v>
      </c>
      <c r="Q72" s="370">
        <v>0</v>
      </c>
      <c r="R72" s="370">
        <v>0</v>
      </c>
      <c r="S72" s="370">
        <v>0</v>
      </c>
      <c r="T72" s="370">
        <v>0</v>
      </c>
      <c r="U72" s="370">
        <v>0</v>
      </c>
      <c r="V72" s="370">
        <v>0</v>
      </c>
      <c r="W72" s="370">
        <v>0</v>
      </c>
      <c r="X72" s="370">
        <v>0</v>
      </c>
      <c r="Y72" s="370">
        <v>0</v>
      </c>
      <c r="Z72" s="370">
        <v>0</v>
      </c>
      <c r="AA72" s="370">
        <v>0</v>
      </c>
      <c r="AB72" s="370">
        <v>0</v>
      </c>
      <c r="AC72" s="370">
        <v>0</v>
      </c>
      <c r="AD72" s="370">
        <v>0</v>
      </c>
      <c r="AE72" s="370">
        <v>0</v>
      </c>
      <c r="AF72" s="370">
        <v>0</v>
      </c>
      <c r="AG72" s="370">
        <v>0</v>
      </c>
      <c r="AH72" s="370">
        <v>0</v>
      </c>
      <c r="AI72" s="370">
        <v>36000</v>
      </c>
      <c r="AJ72" s="370">
        <v>72000</v>
      </c>
    </row>
    <row r="73" spans="3:36" ht="12.75" customHeight="1">
      <c r="C73" s="219" t="s">
        <v>830</v>
      </c>
      <c r="O73" s="370">
        <v>0</v>
      </c>
      <c r="P73" s="370">
        <v>36000</v>
      </c>
      <c r="Q73" s="370">
        <v>0</v>
      </c>
      <c r="R73" s="370">
        <v>0</v>
      </c>
      <c r="S73" s="370">
        <v>0</v>
      </c>
      <c r="T73" s="370">
        <v>0</v>
      </c>
      <c r="U73" s="370">
        <v>0</v>
      </c>
      <c r="V73" s="370">
        <v>0</v>
      </c>
      <c r="W73" s="370">
        <v>0</v>
      </c>
      <c r="X73" s="370">
        <v>0</v>
      </c>
      <c r="Y73" s="370">
        <v>0</v>
      </c>
      <c r="Z73" s="370">
        <v>0</v>
      </c>
      <c r="AA73" s="370">
        <v>0</v>
      </c>
      <c r="AB73" s="370">
        <v>0</v>
      </c>
      <c r="AC73" s="370">
        <v>0</v>
      </c>
      <c r="AD73" s="370">
        <v>0</v>
      </c>
      <c r="AE73" s="370">
        <v>0</v>
      </c>
      <c r="AF73" s="370">
        <v>0</v>
      </c>
      <c r="AG73" s="370">
        <v>0</v>
      </c>
      <c r="AH73" s="370">
        <v>0</v>
      </c>
      <c r="AI73" s="370">
        <v>36000</v>
      </c>
      <c r="AJ73" s="370">
        <v>72000</v>
      </c>
    </row>
    <row r="74" spans="3:36" ht="12.75" hidden="1" customHeight="1"/>
    <row r="75" spans="3:36" ht="12.75" hidden="1" customHeight="1"/>
    <row r="76" spans="3:36" ht="12.75" hidden="1" customHeight="1"/>
    <row r="77" spans="3:36" ht="12.75" customHeight="1"/>
    <row r="78" spans="3:36" ht="12.75" customHeight="1">
      <c r="O78" t="s">
        <v>410</v>
      </c>
      <c r="Z78" t="s">
        <v>410</v>
      </c>
    </row>
    <row r="79" spans="3:36" ht="12.75" customHeight="1">
      <c r="O79" t="s">
        <v>366</v>
      </c>
      <c r="P79" t="s">
        <v>367</v>
      </c>
      <c r="Q79" t="s">
        <v>368</v>
      </c>
      <c r="R79" t="s">
        <v>369</v>
      </c>
      <c r="S79" t="s">
        <v>370</v>
      </c>
      <c r="T79" t="s">
        <v>371</v>
      </c>
      <c r="U79" t="s">
        <v>372</v>
      </c>
      <c r="V79" t="s">
        <v>373</v>
      </c>
      <c r="W79" t="s">
        <v>374</v>
      </c>
      <c r="X79" t="s">
        <v>375</v>
      </c>
      <c r="Y79" t="s">
        <v>376</v>
      </c>
      <c r="Z79" t="s">
        <v>377</v>
      </c>
      <c r="AA79" t="s">
        <v>378</v>
      </c>
      <c r="AB79" t="s">
        <v>379</v>
      </c>
      <c r="AC79" t="s">
        <v>380</v>
      </c>
      <c r="AD79" t="s">
        <v>381</v>
      </c>
      <c r="AE79" t="s">
        <v>382</v>
      </c>
      <c r="AF79" t="s">
        <v>383</v>
      </c>
      <c r="AG79" t="s">
        <v>384</v>
      </c>
      <c r="AH79" t="s">
        <v>385</v>
      </c>
      <c r="AI79" t="s">
        <v>386</v>
      </c>
      <c r="AJ79" t="s">
        <v>387</v>
      </c>
    </row>
    <row r="80" spans="3:36" ht="12.75" customHeight="1">
      <c r="C80" s="219"/>
      <c r="P80">
        <v>2011</v>
      </c>
      <c r="Q80">
        <v>2012</v>
      </c>
      <c r="R80">
        <v>2013</v>
      </c>
      <c r="S80">
        <v>2014</v>
      </c>
      <c r="T80">
        <v>2015</v>
      </c>
      <c r="U80">
        <v>2016</v>
      </c>
      <c r="V80">
        <v>2017</v>
      </c>
      <c r="W80">
        <v>2018</v>
      </c>
      <c r="X80">
        <v>2019</v>
      </c>
      <c r="Y80">
        <v>2020</v>
      </c>
      <c r="Z80">
        <v>2021</v>
      </c>
      <c r="AA80">
        <v>2022</v>
      </c>
      <c r="AB80">
        <v>2023</v>
      </c>
      <c r="AC80">
        <v>2024</v>
      </c>
      <c r="AD80">
        <v>2025</v>
      </c>
      <c r="AE80">
        <v>2026</v>
      </c>
      <c r="AF80">
        <v>2027</v>
      </c>
      <c r="AG80">
        <v>2028</v>
      </c>
      <c r="AH80">
        <v>2029</v>
      </c>
      <c r="AI80">
        <v>2030</v>
      </c>
    </row>
    <row r="81" spans="3:36" ht="12.75" hidden="1" customHeight="1">
      <c r="C81" s="219" t="s">
        <v>828</v>
      </c>
      <c r="O81" s="370">
        <v>0</v>
      </c>
      <c r="P81" s="370">
        <v>0</v>
      </c>
      <c r="Q81" s="370">
        <v>32000</v>
      </c>
      <c r="R81" s="370">
        <v>0</v>
      </c>
      <c r="S81" s="370">
        <v>0</v>
      </c>
      <c r="T81" s="370">
        <v>0</v>
      </c>
      <c r="U81" s="370">
        <v>0</v>
      </c>
      <c r="V81" s="370">
        <v>0</v>
      </c>
      <c r="W81" s="370">
        <v>0</v>
      </c>
      <c r="X81" s="370">
        <v>0</v>
      </c>
      <c r="Y81" s="370">
        <v>0</v>
      </c>
      <c r="Z81" s="370">
        <v>0</v>
      </c>
      <c r="AA81" s="370">
        <v>0</v>
      </c>
      <c r="AB81" s="370">
        <v>0</v>
      </c>
      <c r="AC81" s="370">
        <v>0</v>
      </c>
      <c r="AD81" s="370">
        <v>0</v>
      </c>
      <c r="AE81" s="370">
        <v>0</v>
      </c>
      <c r="AF81" s="370">
        <v>0</v>
      </c>
      <c r="AG81" s="370">
        <v>0</v>
      </c>
      <c r="AH81" s="370">
        <v>0</v>
      </c>
      <c r="AI81" s="370">
        <v>0</v>
      </c>
      <c r="AJ81" s="370">
        <v>32000</v>
      </c>
    </row>
    <row r="82" spans="3:36" ht="12.75" customHeight="1">
      <c r="C82" s="219" t="s">
        <v>829</v>
      </c>
      <c r="O82" s="370">
        <v>0</v>
      </c>
      <c r="P82" s="370">
        <v>0</v>
      </c>
      <c r="Q82" s="370">
        <v>32000</v>
      </c>
      <c r="R82" s="370">
        <v>0</v>
      </c>
      <c r="S82" s="370">
        <v>0</v>
      </c>
      <c r="T82" s="370">
        <v>0</v>
      </c>
      <c r="U82" s="370">
        <v>0</v>
      </c>
      <c r="V82" s="370">
        <v>0</v>
      </c>
      <c r="W82" s="370">
        <v>0</v>
      </c>
      <c r="X82" s="370">
        <v>0</v>
      </c>
      <c r="Y82" s="370">
        <v>0</v>
      </c>
      <c r="Z82" s="370">
        <v>0</v>
      </c>
      <c r="AA82" s="370">
        <v>0</v>
      </c>
      <c r="AB82" s="370">
        <v>0</v>
      </c>
      <c r="AC82" s="370">
        <v>0</v>
      </c>
      <c r="AD82" s="370">
        <v>0</v>
      </c>
      <c r="AE82" s="370">
        <v>0</v>
      </c>
      <c r="AF82" s="370">
        <v>0</v>
      </c>
      <c r="AG82" s="370">
        <v>0</v>
      </c>
      <c r="AH82" s="370">
        <v>0</v>
      </c>
      <c r="AI82" s="370">
        <v>0</v>
      </c>
      <c r="AJ82" s="370">
        <v>32000</v>
      </c>
    </row>
    <row r="83" spans="3:36" ht="12.75" customHeight="1">
      <c r="C83" s="219" t="s">
        <v>830</v>
      </c>
      <c r="O83" s="370">
        <v>0</v>
      </c>
      <c r="P83" s="370">
        <v>0</v>
      </c>
      <c r="Q83" s="370">
        <v>32000</v>
      </c>
      <c r="R83" s="370">
        <v>0</v>
      </c>
      <c r="S83" s="370">
        <v>0</v>
      </c>
      <c r="T83" s="370">
        <v>0</v>
      </c>
      <c r="U83" s="370">
        <v>0</v>
      </c>
      <c r="V83" s="370">
        <v>0</v>
      </c>
      <c r="W83" s="370">
        <v>0</v>
      </c>
      <c r="X83" s="370">
        <v>0</v>
      </c>
      <c r="Y83" s="370">
        <v>0</v>
      </c>
      <c r="Z83" s="370">
        <v>0</v>
      </c>
      <c r="AA83" s="370">
        <v>0</v>
      </c>
      <c r="AB83" s="370">
        <v>0</v>
      </c>
      <c r="AC83" s="370">
        <v>0</v>
      </c>
      <c r="AD83" s="370">
        <v>0</v>
      </c>
      <c r="AE83" s="370">
        <v>0</v>
      </c>
      <c r="AF83" s="370">
        <v>0</v>
      </c>
      <c r="AG83" s="370">
        <v>0</v>
      </c>
      <c r="AH83" s="370">
        <v>0</v>
      </c>
      <c r="AI83" s="370">
        <v>0</v>
      </c>
      <c r="AJ83" s="370">
        <v>32000</v>
      </c>
    </row>
    <row r="84" spans="3:36" ht="12.75" hidden="1" customHeight="1"/>
    <row r="85" spans="3:36" ht="12.75" hidden="1" customHeight="1"/>
    <row r="86" spans="3:36" ht="12.75" hidden="1" customHeight="1"/>
    <row r="87" spans="3:36" ht="12.75" hidden="1" customHeight="1"/>
    <row r="88" spans="3:36" ht="12.75" hidden="1" customHeight="1"/>
    <row r="89" spans="3:36" ht="12.75" hidden="1" customHeight="1"/>
    <row r="90" spans="3:36" ht="12.75" hidden="1" customHeight="1"/>
    <row r="91" spans="3:36" ht="12.75" customHeight="1">
      <c r="C91" s="219"/>
      <c r="O91" s="370"/>
      <c r="P91" s="370"/>
      <c r="Q91" s="370"/>
      <c r="R91" s="370"/>
      <c r="S91" s="370"/>
      <c r="T91" s="370"/>
      <c r="U91" s="370"/>
      <c r="V91" s="370"/>
      <c r="W91" s="370"/>
      <c r="X91" s="370"/>
      <c r="Y91" s="370"/>
      <c r="Z91" s="370"/>
      <c r="AA91" s="370"/>
      <c r="AB91" s="370"/>
      <c r="AC91" s="370"/>
      <c r="AD91" s="370"/>
      <c r="AE91" s="370"/>
      <c r="AF91" s="370"/>
      <c r="AG91" s="370"/>
      <c r="AH91" s="370"/>
      <c r="AI91" s="370"/>
      <c r="AJ91" s="370"/>
    </row>
    <row r="92" spans="3:36" ht="12.75" customHeight="1">
      <c r="C92" s="219"/>
      <c r="O92" s="370" t="s">
        <v>412</v>
      </c>
      <c r="P92" s="370"/>
      <c r="Q92" s="370"/>
      <c r="R92" s="370"/>
      <c r="S92" s="370"/>
      <c r="T92" s="370"/>
      <c r="U92" s="370"/>
      <c r="V92" s="370"/>
      <c r="W92" s="370"/>
      <c r="X92" s="370"/>
      <c r="Y92" s="370"/>
      <c r="Z92" s="370" t="s">
        <v>412</v>
      </c>
      <c r="AA92" s="370"/>
      <c r="AB92" s="370"/>
      <c r="AC92" s="370"/>
      <c r="AD92" s="370"/>
      <c r="AE92" s="370"/>
      <c r="AF92" s="370"/>
      <c r="AG92" s="370"/>
      <c r="AH92" s="370"/>
      <c r="AI92" s="370"/>
      <c r="AJ92" s="370"/>
    </row>
    <row r="93" spans="3:36" ht="12.75" customHeight="1">
      <c r="C93" s="219"/>
      <c r="O93" s="370" t="s">
        <v>366</v>
      </c>
      <c r="P93" s="370" t="s">
        <v>367</v>
      </c>
      <c r="Q93" s="370" t="s">
        <v>368</v>
      </c>
      <c r="R93" s="370" t="s">
        <v>369</v>
      </c>
      <c r="S93" s="370" t="s">
        <v>370</v>
      </c>
      <c r="T93" s="370" t="s">
        <v>371</v>
      </c>
      <c r="U93" s="370" t="s">
        <v>372</v>
      </c>
      <c r="V93" s="370" t="s">
        <v>373</v>
      </c>
      <c r="W93" s="370" t="s">
        <v>374</v>
      </c>
      <c r="X93" s="370" t="s">
        <v>375</v>
      </c>
      <c r="Y93" s="370" t="s">
        <v>376</v>
      </c>
      <c r="Z93" s="370" t="s">
        <v>377</v>
      </c>
      <c r="AA93" s="370" t="s">
        <v>378</v>
      </c>
      <c r="AB93" s="370" t="s">
        <v>379</v>
      </c>
      <c r="AC93" s="370" t="s">
        <v>380</v>
      </c>
      <c r="AD93" s="370" t="s">
        <v>381</v>
      </c>
      <c r="AE93" s="370" t="s">
        <v>382</v>
      </c>
      <c r="AF93" s="370" t="s">
        <v>383</v>
      </c>
      <c r="AG93" s="370" t="s">
        <v>384</v>
      </c>
      <c r="AH93" s="370" t="s">
        <v>385</v>
      </c>
      <c r="AI93" s="370" t="s">
        <v>386</v>
      </c>
      <c r="AJ93" s="370" t="s">
        <v>387</v>
      </c>
    </row>
    <row r="94" spans="3:36" ht="12.75" customHeight="1">
      <c r="P94">
        <v>2011</v>
      </c>
      <c r="Q94">
        <v>2012</v>
      </c>
      <c r="R94">
        <v>2013</v>
      </c>
      <c r="S94">
        <v>2014</v>
      </c>
      <c r="T94">
        <v>2015</v>
      </c>
      <c r="U94">
        <v>2016</v>
      </c>
      <c r="V94">
        <v>2017</v>
      </c>
      <c r="W94">
        <v>2018</v>
      </c>
      <c r="X94">
        <v>2019</v>
      </c>
      <c r="Y94">
        <v>2020</v>
      </c>
      <c r="Z94">
        <v>2021</v>
      </c>
      <c r="AA94">
        <v>2022</v>
      </c>
      <c r="AB94">
        <v>2023</v>
      </c>
      <c r="AC94">
        <v>2024</v>
      </c>
      <c r="AD94">
        <v>2025</v>
      </c>
      <c r="AE94">
        <v>2026</v>
      </c>
      <c r="AF94">
        <v>2027</v>
      </c>
      <c r="AG94">
        <v>2028</v>
      </c>
      <c r="AH94">
        <v>2029</v>
      </c>
      <c r="AI94">
        <v>2030</v>
      </c>
    </row>
    <row r="95" spans="3:36" ht="12.75" hidden="1" customHeight="1">
      <c r="C95" s="219" t="s">
        <v>831</v>
      </c>
      <c r="O95">
        <v>0</v>
      </c>
      <c r="P95">
        <v>0</v>
      </c>
      <c r="Q95">
        <v>0</v>
      </c>
      <c r="R95">
        <v>0</v>
      </c>
      <c r="S95">
        <v>0</v>
      </c>
      <c r="T95">
        <v>0</v>
      </c>
      <c r="U95">
        <v>0</v>
      </c>
      <c r="V95">
        <v>0</v>
      </c>
      <c r="W95">
        <v>0</v>
      </c>
      <c r="X95">
        <v>0</v>
      </c>
      <c r="Y95">
        <v>0</v>
      </c>
      <c r="Z95">
        <v>0</v>
      </c>
      <c r="AA95">
        <v>0</v>
      </c>
      <c r="AB95">
        <v>0</v>
      </c>
      <c r="AC95">
        <v>500</v>
      </c>
      <c r="AD95">
        <v>0</v>
      </c>
      <c r="AE95">
        <v>0</v>
      </c>
      <c r="AF95">
        <v>0</v>
      </c>
      <c r="AG95">
        <v>0</v>
      </c>
      <c r="AH95">
        <v>0</v>
      </c>
      <c r="AI95">
        <v>0</v>
      </c>
      <c r="AJ95">
        <v>500</v>
      </c>
    </row>
    <row r="96" spans="3:36" ht="12.75" hidden="1" customHeight="1">
      <c r="C96" s="219" t="s">
        <v>832</v>
      </c>
      <c r="O96">
        <v>0</v>
      </c>
      <c r="P96">
        <v>0</v>
      </c>
      <c r="Q96">
        <v>0</v>
      </c>
      <c r="R96">
        <v>0</v>
      </c>
      <c r="S96">
        <v>0</v>
      </c>
      <c r="T96">
        <v>0</v>
      </c>
      <c r="U96">
        <v>0</v>
      </c>
      <c r="V96">
        <v>0</v>
      </c>
      <c r="W96">
        <v>0</v>
      </c>
      <c r="X96">
        <v>0</v>
      </c>
      <c r="Y96">
        <v>0</v>
      </c>
      <c r="Z96">
        <v>0</v>
      </c>
      <c r="AA96">
        <v>500</v>
      </c>
      <c r="AB96">
        <v>0</v>
      </c>
      <c r="AC96">
        <v>0</v>
      </c>
      <c r="AD96">
        <v>0</v>
      </c>
      <c r="AE96">
        <v>0</v>
      </c>
      <c r="AF96">
        <v>0</v>
      </c>
      <c r="AG96">
        <v>0</v>
      </c>
      <c r="AH96">
        <v>0</v>
      </c>
      <c r="AI96">
        <v>0</v>
      </c>
      <c r="AJ96">
        <v>500</v>
      </c>
    </row>
    <row r="97" spans="3:36" ht="12.75" hidden="1" customHeight="1">
      <c r="C97" s="219" t="s">
        <v>833</v>
      </c>
      <c r="O97">
        <v>500</v>
      </c>
      <c r="P97">
        <v>0</v>
      </c>
      <c r="Q97">
        <v>0</v>
      </c>
      <c r="R97">
        <v>0</v>
      </c>
      <c r="S97">
        <v>0</v>
      </c>
      <c r="T97">
        <v>0</v>
      </c>
      <c r="U97">
        <v>0</v>
      </c>
      <c r="V97">
        <v>0</v>
      </c>
      <c r="W97">
        <v>0</v>
      </c>
      <c r="X97">
        <v>0</v>
      </c>
      <c r="Y97">
        <v>0</v>
      </c>
      <c r="Z97">
        <v>0</v>
      </c>
      <c r="AA97">
        <v>0</v>
      </c>
      <c r="AB97">
        <v>0</v>
      </c>
      <c r="AC97">
        <v>0</v>
      </c>
      <c r="AD97">
        <v>0</v>
      </c>
      <c r="AE97">
        <v>0</v>
      </c>
      <c r="AF97">
        <v>500</v>
      </c>
      <c r="AG97">
        <v>0</v>
      </c>
      <c r="AH97">
        <v>0</v>
      </c>
      <c r="AI97">
        <v>0</v>
      </c>
      <c r="AJ97">
        <v>500</v>
      </c>
    </row>
    <row r="98" spans="3:36" ht="12.75" customHeight="1">
      <c r="C98" s="219" t="s">
        <v>829</v>
      </c>
      <c r="O98" s="370">
        <v>45000</v>
      </c>
      <c r="P98" s="370">
        <v>0</v>
      </c>
      <c r="Q98" s="370">
        <v>0</v>
      </c>
      <c r="R98" s="370">
        <v>0</v>
      </c>
      <c r="S98" s="370">
        <v>0</v>
      </c>
      <c r="T98" s="370">
        <v>0</v>
      </c>
      <c r="U98" s="370">
        <v>0</v>
      </c>
      <c r="V98" s="370">
        <v>0</v>
      </c>
      <c r="W98" s="370">
        <v>0</v>
      </c>
      <c r="X98" s="370">
        <v>0</v>
      </c>
      <c r="Y98" s="370">
        <v>0</v>
      </c>
      <c r="Z98" s="370">
        <v>0</v>
      </c>
      <c r="AA98" s="370">
        <v>0</v>
      </c>
      <c r="AB98" s="370">
        <v>0</v>
      </c>
      <c r="AC98" s="370">
        <v>0</v>
      </c>
      <c r="AD98" s="370">
        <v>0</v>
      </c>
      <c r="AE98" s="370">
        <v>0</v>
      </c>
      <c r="AF98" s="370">
        <v>45000</v>
      </c>
      <c r="AG98" s="370">
        <v>0</v>
      </c>
      <c r="AH98" s="370">
        <v>0</v>
      </c>
      <c r="AI98" s="370">
        <v>0</v>
      </c>
      <c r="AJ98">
        <v>45000</v>
      </c>
    </row>
    <row r="99" spans="3:36" ht="12.75" customHeight="1">
      <c r="C99" s="219" t="s">
        <v>830</v>
      </c>
      <c r="O99" s="370">
        <v>96000</v>
      </c>
      <c r="P99" s="370">
        <v>0</v>
      </c>
      <c r="Q99" s="370">
        <v>0</v>
      </c>
      <c r="R99" s="370">
        <v>0</v>
      </c>
      <c r="S99" s="370">
        <v>0</v>
      </c>
      <c r="T99" s="370">
        <v>0</v>
      </c>
      <c r="U99" s="370">
        <v>0</v>
      </c>
      <c r="V99" s="370">
        <v>0</v>
      </c>
      <c r="W99" s="370">
        <v>0</v>
      </c>
      <c r="X99" s="370">
        <v>0</v>
      </c>
      <c r="Y99" s="370">
        <v>0</v>
      </c>
      <c r="Z99" s="370">
        <v>0</v>
      </c>
      <c r="AA99" s="370">
        <v>0</v>
      </c>
      <c r="AB99" s="370">
        <v>0</v>
      </c>
      <c r="AC99" s="370">
        <v>0</v>
      </c>
      <c r="AD99" s="370">
        <v>0</v>
      </c>
      <c r="AE99" s="370">
        <v>0</v>
      </c>
      <c r="AF99" s="370">
        <v>96000</v>
      </c>
      <c r="AG99" s="370">
        <v>0</v>
      </c>
      <c r="AH99" s="370">
        <v>0</v>
      </c>
      <c r="AI99" s="370">
        <v>0</v>
      </c>
      <c r="AJ99">
        <v>96000</v>
      </c>
    </row>
    <row r="100" spans="3:36" ht="12.75" hidden="1" customHeight="1"/>
    <row r="101" spans="3:36" ht="12.75" hidden="1" customHeight="1">
      <c r="C101" s="219"/>
      <c r="O101" s="370"/>
      <c r="P101" s="370"/>
      <c r="Q101" s="370"/>
      <c r="R101" s="370"/>
      <c r="S101" s="370"/>
      <c r="T101" s="370"/>
      <c r="U101" s="370"/>
      <c r="V101" s="370"/>
      <c r="W101" s="370"/>
      <c r="X101" s="370"/>
      <c r="Y101" s="370"/>
      <c r="Z101" s="370"/>
      <c r="AA101" s="370"/>
      <c r="AB101" s="370"/>
      <c r="AC101" s="370"/>
      <c r="AD101" s="370"/>
      <c r="AE101" s="370"/>
      <c r="AF101" s="370"/>
      <c r="AG101" s="370"/>
      <c r="AH101" s="370"/>
      <c r="AI101" s="370"/>
      <c r="AJ101" s="370"/>
    </row>
    <row r="102" spans="3:36" ht="12.75" hidden="1" customHeight="1">
      <c r="C102" s="219"/>
      <c r="O102" s="370"/>
      <c r="P102" s="370"/>
      <c r="Q102" s="370"/>
      <c r="R102" s="370"/>
      <c r="S102" s="370"/>
      <c r="T102" s="370"/>
      <c r="U102" s="370"/>
      <c r="V102" s="370"/>
      <c r="W102" s="370"/>
      <c r="X102" s="370"/>
      <c r="Y102" s="370"/>
      <c r="Z102" s="370"/>
      <c r="AA102" s="370"/>
      <c r="AB102" s="370"/>
      <c r="AC102" s="370"/>
      <c r="AD102" s="370"/>
      <c r="AE102" s="370"/>
      <c r="AF102" s="370"/>
      <c r="AG102" s="370"/>
      <c r="AH102" s="370"/>
      <c r="AI102" s="370"/>
      <c r="AJ102" s="370"/>
    </row>
    <row r="103" spans="3:36" ht="12.75" hidden="1" customHeight="1">
      <c r="C103" s="219"/>
      <c r="O103" s="370"/>
      <c r="P103" s="370"/>
      <c r="Q103" s="370"/>
      <c r="R103" s="370"/>
      <c r="S103" s="370"/>
      <c r="T103" s="370"/>
      <c r="U103" s="370"/>
      <c r="V103" s="370"/>
      <c r="W103" s="370"/>
      <c r="X103" s="370"/>
      <c r="Y103" s="370"/>
      <c r="Z103" s="370"/>
      <c r="AA103" s="370"/>
      <c r="AB103" s="370"/>
      <c r="AC103" s="370"/>
      <c r="AD103" s="370"/>
      <c r="AE103" s="370"/>
      <c r="AF103" s="370"/>
      <c r="AG103" s="370"/>
      <c r="AH103" s="370"/>
      <c r="AI103" s="370"/>
      <c r="AJ103" s="370"/>
    </row>
    <row r="104" spans="3:36" ht="12.75" hidden="1" customHeight="1"/>
    <row r="105" spans="3:36" ht="12.75" hidden="1" customHeight="1"/>
    <row r="106" spans="3:36" ht="12.75" hidden="1" customHeight="1"/>
    <row r="107" spans="3:36" ht="12.75" customHeight="1"/>
    <row r="108" spans="3:36" ht="12.75" customHeight="1">
      <c r="O108" t="s">
        <v>427</v>
      </c>
      <c r="Z108" t="s">
        <v>427</v>
      </c>
    </row>
    <row r="109" spans="3:36" ht="12.75" customHeight="1">
      <c r="O109" t="s">
        <v>366</v>
      </c>
      <c r="P109" t="s">
        <v>367</v>
      </c>
      <c r="Q109" t="s">
        <v>368</v>
      </c>
      <c r="R109" t="s">
        <v>369</v>
      </c>
      <c r="S109" t="s">
        <v>370</v>
      </c>
      <c r="T109" t="s">
        <v>371</v>
      </c>
      <c r="U109" t="s">
        <v>372</v>
      </c>
      <c r="V109" t="s">
        <v>373</v>
      </c>
      <c r="W109" t="s">
        <v>374</v>
      </c>
      <c r="X109" t="s">
        <v>375</v>
      </c>
      <c r="Y109" t="s">
        <v>376</v>
      </c>
      <c r="Z109" t="s">
        <v>377</v>
      </c>
      <c r="AA109" t="s">
        <v>378</v>
      </c>
      <c r="AB109" t="s">
        <v>379</v>
      </c>
      <c r="AC109" t="s">
        <v>380</v>
      </c>
      <c r="AD109" t="s">
        <v>381</v>
      </c>
      <c r="AE109" t="s">
        <v>382</v>
      </c>
      <c r="AF109" t="s">
        <v>383</v>
      </c>
      <c r="AG109" t="s">
        <v>384</v>
      </c>
      <c r="AH109" t="s">
        <v>385</v>
      </c>
      <c r="AI109" t="s">
        <v>386</v>
      </c>
      <c r="AJ109" t="s">
        <v>387</v>
      </c>
    </row>
    <row r="110" spans="3:36" ht="12.75" customHeight="1">
      <c r="P110">
        <v>2011</v>
      </c>
      <c r="Q110">
        <v>2012</v>
      </c>
      <c r="R110">
        <v>2013</v>
      </c>
      <c r="S110">
        <v>2014</v>
      </c>
      <c r="T110">
        <v>2015</v>
      </c>
      <c r="U110">
        <v>2016</v>
      </c>
      <c r="V110">
        <v>2017</v>
      </c>
      <c r="W110">
        <v>2018</v>
      </c>
      <c r="X110">
        <v>2019</v>
      </c>
      <c r="Y110">
        <v>2020</v>
      </c>
      <c r="Z110">
        <v>2021</v>
      </c>
      <c r="AA110">
        <v>2022</v>
      </c>
      <c r="AB110">
        <v>2023</v>
      </c>
      <c r="AC110">
        <v>2024</v>
      </c>
      <c r="AD110">
        <v>2025</v>
      </c>
      <c r="AE110">
        <v>2026</v>
      </c>
      <c r="AF110">
        <v>2027</v>
      </c>
      <c r="AG110">
        <v>2028</v>
      </c>
      <c r="AH110">
        <v>2029</v>
      </c>
      <c r="AI110">
        <v>2030</v>
      </c>
    </row>
    <row r="111" spans="3:36" ht="12.75" hidden="1" customHeight="1">
      <c r="C111" s="219" t="s">
        <v>831</v>
      </c>
      <c r="O111" s="370">
        <v>0</v>
      </c>
      <c r="P111" s="370">
        <v>0</v>
      </c>
      <c r="Q111" s="370">
        <v>0</v>
      </c>
      <c r="R111" s="370">
        <v>0</v>
      </c>
      <c r="S111" s="370">
        <v>0</v>
      </c>
      <c r="T111" s="370">
        <v>0</v>
      </c>
      <c r="U111" s="370">
        <v>0</v>
      </c>
      <c r="V111" s="370">
        <v>0</v>
      </c>
      <c r="W111" s="370">
        <v>0</v>
      </c>
      <c r="X111" s="370">
        <v>0</v>
      </c>
      <c r="Y111" s="370">
        <v>0</v>
      </c>
      <c r="Z111" s="370">
        <v>0</v>
      </c>
      <c r="AA111" s="370">
        <v>27000</v>
      </c>
      <c r="AB111" s="370">
        <v>0</v>
      </c>
      <c r="AC111" s="370">
        <v>0</v>
      </c>
      <c r="AD111" s="370">
        <v>0</v>
      </c>
      <c r="AE111" s="370">
        <v>0</v>
      </c>
      <c r="AF111" s="370">
        <v>0</v>
      </c>
      <c r="AG111" s="370">
        <v>0</v>
      </c>
      <c r="AH111" s="370">
        <v>0</v>
      </c>
      <c r="AI111" s="370">
        <v>0</v>
      </c>
      <c r="AJ111" s="370">
        <v>27000</v>
      </c>
    </row>
    <row r="112" spans="3:36" ht="12.75" hidden="1" customHeight="1">
      <c r="C112" s="219" t="s">
        <v>832</v>
      </c>
      <c r="O112" s="370">
        <v>0</v>
      </c>
      <c r="P112" s="370">
        <v>0</v>
      </c>
      <c r="Q112" s="370">
        <v>0</v>
      </c>
      <c r="R112" s="370">
        <v>0</v>
      </c>
      <c r="S112" s="370">
        <v>0</v>
      </c>
      <c r="T112" s="370">
        <v>0</v>
      </c>
      <c r="U112" s="370">
        <v>0</v>
      </c>
      <c r="V112" s="370">
        <v>0</v>
      </c>
      <c r="W112" s="370">
        <v>0</v>
      </c>
      <c r="X112" s="370">
        <v>0</v>
      </c>
      <c r="Y112" s="370">
        <v>0</v>
      </c>
      <c r="Z112" s="370">
        <v>27000</v>
      </c>
      <c r="AA112" s="370">
        <v>0</v>
      </c>
      <c r="AB112" s="370">
        <v>0</v>
      </c>
      <c r="AC112" s="370">
        <v>0</v>
      </c>
      <c r="AD112" s="370">
        <v>0</v>
      </c>
      <c r="AE112" s="370">
        <v>0</v>
      </c>
      <c r="AF112" s="370">
        <v>0</v>
      </c>
      <c r="AG112" s="370">
        <v>0</v>
      </c>
      <c r="AH112" s="370">
        <v>0</v>
      </c>
      <c r="AI112" s="370">
        <v>0</v>
      </c>
      <c r="AJ112" s="370">
        <v>27000</v>
      </c>
    </row>
    <row r="113" spans="3:36" ht="12.75" hidden="1" customHeight="1">
      <c r="C113" s="219" t="s">
        <v>833</v>
      </c>
      <c r="O113" s="370">
        <v>9000</v>
      </c>
      <c r="P113" s="370">
        <v>0</v>
      </c>
      <c r="Q113" s="370">
        <v>0</v>
      </c>
      <c r="R113" s="370">
        <v>0</v>
      </c>
      <c r="S113" s="370">
        <v>0</v>
      </c>
      <c r="T113" s="370">
        <v>0</v>
      </c>
      <c r="U113" s="370">
        <v>0</v>
      </c>
      <c r="V113" s="370">
        <v>0</v>
      </c>
      <c r="W113" s="370">
        <v>0</v>
      </c>
      <c r="X113" s="370">
        <v>0</v>
      </c>
      <c r="Y113" s="370">
        <v>0</v>
      </c>
      <c r="Z113" s="370">
        <v>0</v>
      </c>
      <c r="AA113" s="370">
        <v>0</v>
      </c>
      <c r="AB113" s="370">
        <v>0</v>
      </c>
      <c r="AC113" s="370">
        <v>0</v>
      </c>
      <c r="AD113" s="370">
        <v>27000</v>
      </c>
      <c r="AE113" s="370">
        <v>0</v>
      </c>
      <c r="AF113" s="370">
        <v>0</v>
      </c>
      <c r="AG113" s="370">
        <v>0</v>
      </c>
      <c r="AH113" s="370">
        <v>0</v>
      </c>
      <c r="AI113" s="370">
        <v>0</v>
      </c>
      <c r="AJ113" s="370">
        <v>27000</v>
      </c>
    </row>
    <row r="114" spans="3:36" ht="12.75" customHeight="1">
      <c r="C114" s="219" t="s">
        <v>829</v>
      </c>
      <c r="O114" s="370">
        <v>60000</v>
      </c>
      <c r="P114" s="370">
        <v>0</v>
      </c>
      <c r="Q114" s="370">
        <v>0</v>
      </c>
      <c r="R114" s="370">
        <v>0</v>
      </c>
      <c r="S114" s="370">
        <v>0</v>
      </c>
      <c r="T114" s="370">
        <v>0</v>
      </c>
      <c r="U114" s="370">
        <v>0</v>
      </c>
      <c r="V114" s="370">
        <v>0</v>
      </c>
      <c r="W114" s="370">
        <v>0</v>
      </c>
      <c r="X114" s="370">
        <v>0</v>
      </c>
      <c r="Y114" s="370">
        <v>0</v>
      </c>
      <c r="Z114" s="370">
        <v>0</v>
      </c>
      <c r="AA114" s="370">
        <v>0</v>
      </c>
      <c r="AB114" s="370">
        <v>0</v>
      </c>
      <c r="AC114" s="370">
        <v>0</v>
      </c>
      <c r="AD114" s="370">
        <v>60000</v>
      </c>
      <c r="AE114" s="370">
        <v>0</v>
      </c>
      <c r="AF114" s="370">
        <v>0</v>
      </c>
      <c r="AG114" s="370">
        <v>0</v>
      </c>
      <c r="AH114" s="370">
        <v>0</v>
      </c>
      <c r="AI114" s="370">
        <v>0</v>
      </c>
      <c r="AJ114">
        <v>60000</v>
      </c>
    </row>
    <row r="115" spans="3:36" ht="12.75" customHeight="1">
      <c r="C115" s="219" t="s">
        <v>830</v>
      </c>
      <c r="O115" s="370">
        <v>102000</v>
      </c>
      <c r="P115" s="370">
        <v>0</v>
      </c>
      <c r="Q115" s="370">
        <v>0</v>
      </c>
      <c r="R115" s="370">
        <v>0</v>
      </c>
      <c r="S115" s="370">
        <v>0</v>
      </c>
      <c r="T115" s="370">
        <v>0</v>
      </c>
      <c r="U115" s="370">
        <v>0</v>
      </c>
      <c r="V115" s="370">
        <v>0</v>
      </c>
      <c r="W115" s="370">
        <v>0</v>
      </c>
      <c r="X115" s="370">
        <v>0</v>
      </c>
      <c r="Y115" s="370">
        <v>0</v>
      </c>
      <c r="Z115" s="370">
        <v>0</v>
      </c>
      <c r="AA115" s="370">
        <v>0</v>
      </c>
      <c r="AB115" s="370">
        <v>0</v>
      </c>
      <c r="AC115" s="370">
        <v>0</v>
      </c>
      <c r="AD115" s="370">
        <v>102000</v>
      </c>
      <c r="AE115" s="370">
        <v>0</v>
      </c>
      <c r="AF115" s="370">
        <v>0</v>
      </c>
      <c r="AG115" s="370">
        <v>0</v>
      </c>
      <c r="AH115" s="370">
        <v>0</v>
      </c>
      <c r="AI115" s="370">
        <v>0</v>
      </c>
      <c r="AJ115">
        <v>102000</v>
      </c>
    </row>
    <row r="116" spans="3:36" ht="12.75" hidden="1" customHeight="1"/>
    <row r="117" spans="3:36" ht="12.75" hidden="1" customHeight="1"/>
    <row r="118" spans="3:36" ht="12.75" hidden="1" customHeight="1"/>
    <row r="119" spans="3:36" ht="12.75" customHeight="1"/>
    <row r="120" spans="3:36" ht="12.75" customHeight="1">
      <c r="O120" t="s">
        <v>431</v>
      </c>
      <c r="Z120" t="s">
        <v>431</v>
      </c>
    </row>
    <row r="121" spans="3:36" ht="12.75" customHeight="1">
      <c r="C121" s="219"/>
      <c r="O121" s="370" t="s">
        <v>366</v>
      </c>
      <c r="P121" s="370" t="s">
        <v>367</v>
      </c>
      <c r="Q121" s="370" t="s">
        <v>368</v>
      </c>
      <c r="R121" s="370" t="s">
        <v>369</v>
      </c>
      <c r="S121" s="370" t="s">
        <v>370</v>
      </c>
      <c r="T121" s="370" t="s">
        <v>371</v>
      </c>
      <c r="U121" s="370" t="s">
        <v>372</v>
      </c>
      <c r="V121" s="370" t="s">
        <v>373</v>
      </c>
      <c r="W121" s="370" t="s">
        <v>374</v>
      </c>
      <c r="X121" s="370" t="s">
        <v>375</v>
      </c>
      <c r="Y121" s="370" t="s">
        <v>376</v>
      </c>
      <c r="Z121" s="370" t="s">
        <v>377</v>
      </c>
      <c r="AA121" s="370" t="s">
        <v>378</v>
      </c>
      <c r="AB121" s="370" t="s">
        <v>379</v>
      </c>
      <c r="AC121" s="370" t="s">
        <v>380</v>
      </c>
      <c r="AD121" s="370" t="s">
        <v>381</v>
      </c>
      <c r="AE121" s="370" t="s">
        <v>382</v>
      </c>
      <c r="AF121" s="370" t="s">
        <v>383</v>
      </c>
      <c r="AG121" s="370" t="s">
        <v>384</v>
      </c>
      <c r="AH121" s="370" t="s">
        <v>385</v>
      </c>
      <c r="AI121" s="370" t="s">
        <v>386</v>
      </c>
      <c r="AJ121" t="s">
        <v>387</v>
      </c>
    </row>
    <row r="122" spans="3:36" ht="12.75" customHeight="1">
      <c r="C122" s="219"/>
      <c r="P122">
        <v>2011</v>
      </c>
      <c r="Q122">
        <v>2012</v>
      </c>
      <c r="R122">
        <v>2013</v>
      </c>
      <c r="S122">
        <v>2014</v>
      </c>
      <c r="T122">
        <v>2015</v>
      </c>
      <c r="U122">
        <v>2016</v>
      </c>
      <c r="V122">
        <v>2017</v>
      </c>
      <c r="W122">
        <v>2018</v>
      </c>
      <c r="X122">
        <v>2019</v>
      </c>
      <c r="Y122">
        <v>2020</v>
      </c>
      <c r="Z122">
        <v>2021</v>
      </c>
      <c r="AA122">
        <v>2022</v>
      </c>
      <c r="AB122">
        <v>2023</v>
      </c>
      <c r="AC122">
        <v>2024</v>
      </c>
      <c r="AD122">
        <v>2025</v>
      </c>
      <c r="AE122">
        <v>2026</v>
      </c>
      <c r="AF122">
        <v>2027</v>
      </c>
      <c r="AG122">
        <v>2028</v>
      </c>
      <c r="AH122">
        <v>2029</v>
      </c>
      <c r="AI122">
        <v>2030</v>
      </c>
    </row>
    <row r="123" spans="3:36" ht="12.75" hidden="1" customHeight="1">
      <c r="C123" s="219" t="s">
        <v>828</v>
      </c>
      <c r="O123" s="370">
        <v>0</v>
      </c>
      <c r="P123" s="370">
        <v>0</v>
      </c>
      <c r="Q123" s="370">
        <v>90000</v>
      </c>
      <c r="R123" s="370">
        <v>0</v>
      </c>
      <c r="S123" s="370">
        <v>0</v>
      </c>
      <c r="T123" s="370">
        <v>0</v>
      </c>
      <c r="U123" s="370">
        <v>0</v>
      </c>
      <c r="V123" s="370">
        <v>0</v>
      </c>
      <c r="W123" s="370">
        <v>0</v>
      </c>
      <c r="X123" s="370">
        <v>0</v>
      </c>
      <c r="Y123" s="370">
        <v>0</v>
      </c>
      <c r="Z123" s="370">
        <v>0</v>
      </c>
      <c r="AA123" s="370">
        <v>0</v>
      </c>
      <c r="AB123" s="370">
        <v>0</v>
      </c>
      <c r="AC123" s="370">
        <v>0</v>
      </c>
      <c r="AD123" s="370">
        <v>0</v>
      </c>
      <c r="AE123" s="370">
        <v>0</v>
      </c>
      <c r="AF123" s="370">
        <v>0</v>
      </c>
      <c r="AG123" s="370">
        <v>0</v>
      </c>
      <c r="AH123" s="370">
        <v>0</v>
      </c>
      <c r="AI123" s="370">
        <v>0</v>
      </c>
      <c r="AJ123">
        <v>90000</v>
      </c>
    </row>
    <row r="124" spans="3:36" ht="12.75" customHeight="1">
      <c r="C124" s="219" t="s">
        <v>829</v>
      </c>
      <c r="O124" s="370">
        <v>0</v>
      </c>
      <c r="P124" s="370">
        <v>0</v>
      </c>
      <c r="Q124" s="370">
        <v>90000</v>
      </c>
      <c r="R124" s="370">
        <v>0</v>
      </c>
      <c r="S124" s="370">
        <v>0</v>
      </c>
      <c r="T124" s="370">
        <v>0</v>
      </c>
      <c r="U124" s="370">
        <v>0</v>
      </c>
      <c r="V124" s="370">
        <v>0</v>
      </c>
      <c r="W124" s="370">
        <v>0</v>
      </c>
      <c r="X124" s="370">
        <v>0</v>
      </c>
      <c r="Y124" s="370">
        <v>0</v>
      </c>
      <c r="Z124" s="370">
        <v>0</v>
      </c>
      <c r="AA124" s="370">
        <v>0</v>
      </c>
      <c r="AB124" s="370">
        <v>0</v>
      </c>
      <c r="AC124" s="370">
        <v>0</v>
      </c>
      <c r="AD124" s="370">
        <v>0</v>
      </c>
      <c r="AE124" s="370">
        <v>0</v>
      </c>
      <c r="AF124" s="370">
        <v>0</v>
      </c>
      <c r="AG124" s="370">
        <v>0</v>
      </c>
      <c r="AH124" s="370">
        <v>0</v>
      </c>
      <c r="AI124" s="370">
        <v>0</v>
      </c>
      <c r="AJ124">
        <v>90000</v>
      </c>
    </row>
    <row r="125" spans="3:36" ht="12.75" customHeight="1">
      <c r="C125" s="219" t="s">
        <v>830</v>
      </c>
      <c r="O125" s="370">
        <v>0</v>
      </c>
      <c r="P125" s="370">
        <v>0</v>
      </c>
      <c r="Q125" s="370">
        <v>97500</v>
      </c>
      <c r="R125" s="370">
        <v>0</v>
      </c>
      <c r="S125" s="370">
        <v>0</v>
      </c>
      <c r="T125" s="370">
        <v>0</v>
      </c>
      <c r="U125" s="370">
        <v>0</v>
      </c>
      <c r="V125" s="370">
        <v>0</v>
      </c>
      <c r="W125" s="370">
        <v>0</v>
      </c>
      <c r="X125" s="370">
        <v>0</v>
      </c>
      <c r="Y125" s="370">
        <v>0</v>
      </c>
      <c r="Z125" s="370">
        <v>0</v>
      </c>
      <c r="AA125" s="370">
        <v>0</v>
      </c>
      <c r="AB125" s="370">
        <v>0</v>
      </c>
      <c r="AC125" s="370">
        <v>0</v>
      </c>
      <c r="AD125" s="370">
        <v>0</v>
      </c>
      <c r="AE125" s="370">
        <v>0</v>
      </c>
      <c r="AF125" s="370">
        <v>0</v>
      </c>
      <c r="AG125" s="370">
        <v>0</v>
      </c>
      <c r="AH125" s="370">
        <v>0</v>
      </c>
      <c r="AI125" s="370">
        <v>0</v>
      </c>
      <c r="AJ125">
        <v>97500</v>
      </c>
    </row>
    <row r="126" spans="3:36" ht="12.75" hidden="1" customHeight="1"/>
    <row r="127" spans="3:36" ht="12.75" hidden="1" customHeight="1"/>
    <row r="128" spans="3:36" ht="12.75" hidden="1" customHeight="1"/>
    <row r="129" spans="3:36" ht="12.75" customHeight="1"/>
    <row r="130" spans="3:36" ht="12.75" customHeight="1">
      <c r="O130" t="s">
        <v>433</v>
      </c>
      <c r="Z130" t="s">
        <v>433</v>
      </c>
    </row>
    <row r="131" spans="3:36" ht="12.75" customHeight="1">
      <c r="C131" s="219"/>
      <c r="O131" s="370" t="s">
        <v>366</v>
      </c>
      <c r="P131" s="370" t="s">
        <v>367</v>
      </c>
      <c r="Q131" s="370" t="s">
        <v>368</v>
      </c>
      <c r="R131" s="370" t="s">
        <v>369</v>
      </c>
      <c r="S131" s="370" t="s">
        <v>370</v>
      </c>
      <c r="T131" s="370" t="s">
        <v>371</v>
      </c>
      <c r="U131" s="370" t="s">
        <v>372</v>
      </c>
      <c r="V131" s="370" t="s">
        <v>373</v>
      </c>
      <c r="W131" s="370" t="s">
        <v>374</v>
      </c>
      <c r="X131" s="370" t="s">
        <v>375</v>
      </c>
      <c r="Y131" s="370" t="s">
        <v>376</v>
      </c>
      <c r="Z131" s="370" t="s">
        <v>377</v>
      </c>
      <c r="AA131" s="370" t="s">
        <v>378</v>
      </c>
      <c r="AB131" s="370" t="s">
        <v>379</v>
      </c>
      <c r="AC131" s="370" t="s">
        <v>380</v>
      </c>
      <c r="AD131" s="370" t="s">
        <v>381</v>
      </c>
      <c r="AE131" s="370" t="s">
        <v>382</v>
      </c>
      <c r="AF131" s="370" t="s">
        <v>383</v>
      </c>
      <c r="AG131" s="370" t="s">
        <v>384</v>
      </c>
      <c r="AH131" s="370" t="s">
        <v>385</v>
      </c>
      <c r="AI131" s="370" t="s">
        <v>386</v>
      </c>
      <c r="AJ131" t="s">
        <v>387</v>
      </c>
    </row>
    <row r="132" spans="3:36" ht="12.75" customHeight="1">
      <c r="C132" s="219"/>
      <c r="P132">
        <v>2011</v>
      </c>
      <c r="Q132">
        <v>2012</v>
      </c>
      <c r="R132">
        <v>2013</v>
      </c>
      <c r="S132">
        <v>2014</v>
      </c>
      <c r="T132">
        <v>2015</v>
      </c>
      <c r="U132">
        <v>2016</v>
      </c>
      <c r="V132">
        <v>2017</v>
      </c>
      <c r="W132">
        <v>2018</v>
      </c>
      <c r="X132">
        <v>2019</v>
      </c>
      <c r="Y132">
        <v>2020</v>
      </c>
      <c r="Z132">
        <v>2021</v>
      </c>
      <c r="AA132">
        <v>2022</v>
      </c>
      <c r="AB132">
        <v>2023</v>
      </c>
      <c r="AC132">
        <v>2024</v>
      </c>
      <c r="AD132">
        <v>2025</v>
      </c>
      <c r="AE132">
        <v>2026</v>
      </c>
      <c r="AF132">
        <v>2027</v>
      </c>
      <c r="AG132">
        <v>2028</v>
      </c>
      <c r="AH132">
        <v>2029</v>
      </c>
      <c r="AI132">
        <v>2030</v>
      </c>
    </row>
    <row r="133" spans="3:36" ht="12.75" hidden="1" customHeight="1">
      <c r="C133" s="219" t="s">
        <v>828</v>
      </c>
      <c r="O133" s="370">
        <v>0</v>
      </c>
      <c r="P133" s="370">
        <v>0</v>
      </c>
      <c r="Q133" s="370">
        <v>0</v>
      </c>
      <c r="R133" s="370">
        <v>35000</v>
      </c>
      <c r="S133" s="370">
        <v>0</v>
      </c>
      <c r="T133" s="370">
        <v>0</v>
      </c>
      <c r="U133" s="370">
        <v>0</v>
      </c>
      <c r="V133" s="370">
        <v>0</v>
      </c>
      <c r="W133" s="370">
        <v>0</v>
      </c>
      <c r="X133" s="370">
        <v>0</v>
      </c>
      <c r="Y133" s="370">
        <v>0</v>
      </c>
      <c r="Z133" s="370">
        <v>0</v>
      </c>
      <c r="AA133" s="370">
        <v>0</v>
      </c>
      <c r="AB133" s="370">
        <v>0</v>
      </c>
      <c r="AC133" s="370">
        <v>0</v>
      </c>
      <c r="AD133" s="370">
        <v>0</v>
      </c>
      <c r="AE133" s="370">
        <v>0</v>
      </c>
      <c r="AF133" s="370">
        <v>0</v>
      </c>
      <c r="AG133" s="370">
        <v>0</v>
      </c>
      <c r="AH133" s="370">
        <v>0</v>
      </c>
      <c r="AI133" s="370">
        <v>0</v>
      </c>
      <c r="AJ133">
        <v>35000</v>
      </c>
    </row>
    <row r="134" spans="3:36" ht="12.75" customHeight="1">
      <c r="C134" s="219" t="s">
        <v>829</v>
      </c>
      <c r="O134" s="370">
        <v>0</v>
      </c>
      <c r="P134" s="370">
        <v>0</v>
      </c>
      <c r="Q134" s="370">
        <v>0</v>
      </c>
      <c r="R134" s="370">
        <v>35000</v>
      </c>
      <c r="S134" s="370">
        <v>0</v>
      </c>
      <c r="T134" s="370">
        <v>0</v>
      </c>
      <c r="U134" s="370">
        <v>0</v>
      </c>
      <c r="V134" s="370">
        <v>0</v>
      </c>
      <c r="W134" s="370">
        <v>0</v>
      </c>
      <c r="X134" s="370">
        <v>0</v>
      </c>
      <c r="Y134" s="370">
        <v>0</v>
      </c>
      <c r="Z134" s="370">
        <v>0</v>
      </c>
      <c r="AA134" s="370">
        <v>0</v>
      </c>
      <c r="AB134" s="370">
        <v>0</v>
      </c>
      <c r="AC134" s="370">
        <v>0</v>
      </c>
      <c r="AD134" s="370">
        <v>0</v>
      </c>
      <c r="AE134" s="370">
        <v>0</v>
      </c>
      <c r="AF134" s="370">
        <v>0</v>
      </c>
      <c r="AG134" s="370">
        <v>0</v>
      </c>
      <c r="AH134" s="370">
        <v>0</v>
      </c>
      <c r="AI134" s="370">
        <v>0</v>
      </c>
      <c r="AJ134">
        <v>35000</v>
      </c>
    </row>
    <row r="135" spans="3:36" ht="12.75" customHeight="1">
      <c r="C135" s="219" t="s">
        <v>830</v>
      </c>
      <c r="O135" s="370">
        <v>0</v>
      </c>
      <c r="P135" s="370">
        <v>0</v>
      </c>
      <c r="Q135" s="370">
        <v>0</v>
      </c>
      <c r="R135" s="370">
        <v>36000</v>
      </c>
      <c r="S135" s="370">
        <v>0</v>
      </c>
      <c r="T135" s="370">
        <v>0</v>
      </c>
      <c r="U135" s="370">
        <v>0</v>
      </c>
      <c r="V135" s="370">
        <v>0</v>
      </c>
      <c r="W135" s="370">
        <v>0</v>
      </c>
      <c r="X135" s="370">
        <v>0</v>
      </c>
      <c r="Y135" s="370">
        <v>0</v>
      </c>
      <c r="Z135" s="370">
        <v>0</v>
      </c>
      <c r="AA135" s="370">
        <v>0</v>
      </c>
      <c r="AB135" s="370">
        <v>0</v>
      </c>
      <c r="AC135" s="370">
        <v>0</v>
      </c>
      <c r="AD135" s="370">
        <v>0</v>
      </c>
      <c r="AE135" s="370">
        <v>0</v>
      </c>
      <c r="AF135" s="370">
        <v>0</v>
      </c>
      <c r="AG135" s="370">
        <v>0</v>
      </c>
      <c r="AH135" s="370">
        <v>0</v>
      </c>
      <c r="AI135" s="370">
        <v>0</v>
      </c>
      <c r="AJ135">
        <v>36000</v>
      </c>
    </row>
    <row r="136" spans="3:36" ht="12.75" hidden="1" customHeight="1"/>
    <row r="137" spans="3:36" ht="12.75" hidden="1" customHeight="1"/>
    <row r="138" spans="3:36" ht="12.75" hidden="1" customHeight="1"/>
    <row r="139" spans="3:36" ht="12.75" customHeight="1"/>
    <row r="140" spans="3:36" ht="12.75" customHeight="1">
      <c r="O140" t="s">
        <v>435</v>
      </c>
      <c r="Z140" t="s">
        <v>435</v>
      </c>
    </row>
    <row r="141" spans="3:36" ht="12.75" customHeight="1">
      <c r="C141" s="219"/>
      <c r="O141" s="370" t="s">
        <v>366</v>
      </c>
      <c r="P141" s="370" t="s">
        <v>367</v>
      </c>
      <c r="Q141" s="370" t="s">
        <v>368</v>
      </c>
      <c r="R141" s="370" t="s">
        <v>369</v>
      </c>
      <c r="S141" s="370" t="s">
        <v>370</v>
      </c>
      <c r="T141" s="370" t="s">
        <v>371</v>
      </c>
      <c r="U141" s="370" t="s">
        <v>372</v>
      </c>
      <c r="V141" s="370" t="s">
        <v>373</v>
      </c>
      <c r="W141" s="370" t="s">
        <v>374</v>
      </c>
      <c r="X141" s="370" t="s">
        <v>375</v>
      </c>
      <c r="Y141" s="370" t="s">
        <v>376</v>
      </c>
      <c r="Z141" s="370" t="s">
        <v>377</v>
      </c>
      <c r="AA141" s="370" t="s">
        <v>378</v>
      </c>
      <c r="AB141" s="370" t="s">
        <v>379</v>
      </c>
      <c r="AC141" s="370" t="s">
        <v>380</v>
      </c>
      <c r="AD141" s="370" t="s">
        <v>381</v>
      </c>
      <c r="AE141" s="370" t="s">
        <v>382</v>
      </c>
      <c r="AF141" s="370" t="s">
        <v>383</v>
      </c>
      <c r="AG141" s="370" t="s">
        <v>384</v>
      </c>
      <c r="AH141" s="370" t="s">
        <v>385</v>
      </c>
      <c r="AI141" s="370" t="s">
        <v>386</v>
      </c>
      <c r="AJ141" t="s">
        <v>387</v>
      </c>
    </row>
    <row r="142" spans="3:36" ht="12.75" customHeight="1">
      <c r="C142" s="219"/>
      <c r="P142">
        <v>2011</v>
      </c>
      <c r="Q142">
        <v>2012</v>
      </c>
      <c r="R142">
        <v>2013</v>
      </c>
      <c r="S142">
        <v>2014</v>
      </c>
      <c r="T142">
        <v>2015</v>
      </c>
      <c r="U142">
        <v>2016</v>
      </c>
      <c r="V142">
        <v>2017</v>
      </c>
      <c r="W142">
        <v>2018</v>
      </c>
      <c r="X142">
        <v>2019</v>
      </c>
      <c r="Y142">
        <v>2020</v>
      </c>
      <c r="Z142">
        <v>2021</v>
      </c>
      <c r="AA142">
        <v>2022</v>
      </c>
      <c r="AB142">
        <v>2023</v>
      </c>
      <c r="AC142">
        <v>2024</v>
      </c>
      <c r="AD142">
        <v>2025</v>
      </c>
      <c r="AE142">
        <v>2026</v>
      </c>
      <c r="AF142">
        <v>2027</v>
      </c>
      <c r="AG142">
        <v>2028</v>
      </c>
      <c r="AH142">
        <v>2029</v>
      </c>
      <c r="AI142">
        <v>2030</v>
      </c>
    </row>
    <row r="143" spans="3:36" ht="12.75" hidden="1" customHeight="1">
      <c r="C143" s="219" t="s">
        <v>828</v>
      </c>
      <c r="O143" s="370">
        <v>4000</v>
      </c>
      <c r="P143" s="370">
        <v>0</v>
      </c>
      <c r="Q143" s="370">
        <v>0</v>
      </c>
      <c r="R143" s="370">
        <v>0</v>
      </c>
      <c r="S143" s="370">
        <v>0</v>
      </c>
      <c r="T143" s="370">
        <v>0</v>
      </c>
      <c r="U143" s="370">
        <v>0</v>
      </c>
      <c r="V143" s="370">
        <v>0</v>
      </c>
      <c r="W143" s="370">
        <v>0</v>
      </c>
      <c r="X143" s="370">
        <v>0</v>
      </c>
      <c r="Y143" s="370">
        <v>0</v>
      </c>
      <c r="Z143" s="370">
        <v>0</v>
      </c>
      <c r="AA143" s="370">
        <v>0</v>
      </c>
      <c r="AB143" s="370">
        <v>0</v>
      </c>
      <c r="AC143" s="370">
        <v>0</v>
      </c>
      <c r="AD143" s="370">
        <v>0</v>
      </c>
      <c r="AE143" s="370">
        <v>4000</v>
      </c>
      <c r="AF143" s="370">
        <v>0</v>
      </c>
      <c r="AG143" s="370">
        <v>0</v>
      </c>
      <c r="AH143" s="370">
        <v>0</v>
      </c>
      <c r="AI143" s="370">
        <v>0</v>
      </c>
      <c r="AJ143">
        <v>4000</v>
      </c>
    </row>
    <row r="144" spans="3:36" ht="12.75" customHeight="1">
      <c r="C144" s="219" t="s">
        <v>829</v>
      </c>
      <c r="O144" s="370">
        <v>4000</v>
      </c>
      <c r="P144" s="370">
        <v>0</v>
      </c>
      <c r="Q144" s="370">
        <v>0</v>
      </c>
      <c r="R144" s="370">
        <v>0</v>
      </c>
      <c r="S144" s="370">
        <v>0</v>
      </c>
      <c r="T144" s="370">
        <v>0</v>
      </c>
      <c r="U144" s="370">
        <v>0</v>
      </c>
      <c r="V144" s="370">
        <v>0</v>
      </c>
      <c r="W144" s="370">
        <v>0</v>
      </c>
      <c r="X144" s="370">
        <v>0</v>
      </c>
      <c r="Y144" s="370">
        <v>0</v>
      </c>
      <c r="Z144" s="370">
        <v>0</v>
      </c>
      <c r="AA144" s="370">
        <v>0</v>
      </c>
      <c r="AB144" s="370">
        <v>0</v>
      </c>
      <c r="AC144" s="370">
        <v>0</v>
      </c>
      <c r="AD144" s="370">
        <v>0</v>
      </c>
      <c r="AE144" s="370">
        <v>4000</v>
      </c>
      <c r="AF144" s="370">
        <v>0</v>
      </c>
      <c r="AG144" s="370">
        <v>0</v>
      </c>
      <c r="AH144" s="370">
        <v>0</v>
      </c>
      <c r="AI144" s="370">
        <v>0</v>
      </c>
      <c r="AJ144">
        <v>4000</v>
      </c>
    </row>
    <row r="145" spans="3:36" ht="12.75" customHeight="1">
      <c r="C145" s="219" t="s">
        <v>830</v>
      </c>
      <c r="O145" s="370">
        <v>4000</v>
      </c>
      <c r="P145" s="370">
        <v>0</v>
      </c>
      <c r="Q145" s="370">
        <v>0</v>
      </c>
      <c r="R145" s="370">
        <v>0</v>
      </c>
      <c r="S145" s="370">
        <v>0</v>
      </c>
      <c r="T145" s="370">
        <v>0</v>
      </c>
      <c r="U145" s="370">
        <v>0</v>
      </c>
      <c r="V145" s="370">
        <v>0</v>
      </c>
      <c r="W145" s="370">
        <v>0</v>
      </c>
      <c r="X145" s="370">
        <v>0</v>
      </c>
      <c r="Y145" s="370">
        <v>0</v>
      </c>
      <c r="Z145" s="370">
        <v>0</v>
      </c>
      <c r="AA145" s="370">
        <v>0</v>
      </c>
      <c r="AB145" s="370">
        <v>0</v>
      </c>
      <c r="AC145" s="370">
        <v>0</v>
      </c>
      <c r="AD145" s="370">
        <v>0</v>
      </c>
      <c r="AE145" s="370">
        <v>4000</v>
      </c>
      <c r="AF145" s="370">
        <v>0</v>
      </c>
      <c r="AG145" s="370">
        <v>0</v>
      </c>
      <c r="AH145" s="370">
        <v>0</v>
      </c>
      <c r="AI145" s="370">
        <v>0</v>
      </c>
      <c r="AJ145">
        <v>4000</v>
      </c>
    </row>
    <row r="146" spans="3:36" ht="12.75" hidden="1" customHeight="1"/>
    <row r="147" spans="3:36" ht="12.75" hidden="1" customHeight="1"/>
    <row r="148" spans="3:36" ht="12.75" hidden="1" customHeight="1"/>
    <row r="149" spans="3:36" ht="12.75" customHeight="1"/>
    <row r="150" spans="3:36" ht="12.75" customHeight="1">
      <c r="O150" t="s">
        <v>437</v>
      </c>
      <c r="Z150" t="s">
        <v>437</v>
      </c>
    </row>
    <row r="151" spans="3:36" ht="12.75" customHeight="1">
      <c r="C151" s="219"/>
      <c r="O151" s="370" t="s">
        <v>366</v>
      </c>
      <c r="P151" s="370" t="s">
        <v>367</v>
      </c>
      <c r="Q151" s="370" t="s">
        <v>368</v>
      </c>
      <c r="R151" s="370" t="s">
        <v>369</v>
      </c>
      <c r="S151" s="370" t="s">
        <v>370</v>
      </c>
      <c r="T151" s="370" t="s">
        <v>371</v>
      </c>
      <c r="U151" s="370" t="s">
        <v>372</v>
      </c>
      <c r="V151" s="370" t="s">
        <v>373</v>
      </c>
      <c r="W151" s="370" t="s">
        <v>374</v>
      </c>
      <c r="X151" s="370" t="s">
        <v>375</v>
      </c>
      <c r="Y151" s="370" t="s">
        <v>376</v>
      </c>
      <c r="Z151" s="370" t="s">
        <v>377</v>
      </c>
      <c r="AA151" s="370" t="s">
        <v>378</v>
      </c>
      <c r="AB151" s="370" t="s">
        <v>379</v>
      </c>
      <c r="AC151" s="370" t="s">
        <v>380</v>
      </c>
      <c r="AD151" s="370" t="s">
        <v>381</v>
      </c>
      <c r="AE151" s="370" t="s">
        <v>382</v>
      </c>
      <c r="AF151" s="370" t="s">
        <v>383</v>
      </c>
      <c r="AG151" s="370" t="s">
        <v>384</v>
      </c>
      <c r="AH151" s="370" t="s">
        <v>385</v>
      </c>
      <c r="AI151" s="370" t="s">
        <v>386</v>
      </c>
      <c r="AJ151" t="s">
        <v>387</v>
      </c>
    </row>
    <row r="152" spans="3:36" ht="12.75" customHeight="1">
      <c r="C152" s="219"/>
      <c r="P152">
        <v>2011</v>
      </c>
      <c r="Q152">
        <v>2012</v>
      </c>
      <c r="R152">
        <v>2013</v>
      </c>
      <c r="S152">
        <v>2014</v>
      </c>
      <c r="T152">
        <v>2015</v>
      </c>
      <c r="U152">
        <v>2016</v>
      </c>
      <c r="V152">
        <v>2017</v>
      </c>
      <c r="W152">
        <v>2018</v>
      </c>
      <c r="X152">
        <v>2019</v>
      </c>
      <c r="Y152">
        <v>2020</v>
      </c>
      <c r="Z152">
        <v>2021</v>
      </c>
      <c r="AA152">
        <v>2022</v>
      </c>
      <c r="AB152">
        <v>2023</v>
      </c>
      <c r="AC152">
        <v>2024</v>
      </c>
      <c r="AD152">
        <v>2025</v>
      </c>
      <c r="AE152">
        <v>2026</v>
      </c>
      <c r="AF152">
        <v>2027</v>
      </c>
      <c r="AG152">
        <v>2028</v>
      </c>
      <c r="AH152">
        <v>2029</v>
      </c>
      <c r="AI152">
        <v>2030</v>
      </c>
    </row>
    <row r="153" spans="3:36" ht="12.75" hidden="1" customHeight="1">
      <c r="C153" s="219" t="s">
        <v>828</v>
      </c>
      <c r="O153" s="370">
        <v>0</v>
      </c>
      <c r="P153" s="370">
        <v>4000</v>
      </c>
      <c r="Q153" s="370">
        <v>0</v>
      </c>
      <c r="R153" s="370">
        <v>0</v>
      </c>
      <c r="S153" s="370">
        <v>0</v>
      </c>
      <c r="T153" s="370">
        <v>0</v>
      </c>
      <c r="U153" s="370">
        <v>0</v>
      </c>
      <c r="V153" s="370">
        <v>0</v>
      </c>
      <c r="W153" s="370">
        <v>0</v>
      </c>
      <c r="X153" s="370">
        <v>0</v>
      </c>
      <c r="Y153" s="370">
        <v>0</v>
      </c>
      <c r="Z153" s="370">
        <v>0</v>
      </c>
      <c r="AA153" s="370">
        <v>0</v>
      </c>
      <c r="AB153" s="370">
        <v>0</v>
      </c>
      <c r="AC153" s="370">
        <v>0</v>
      </c>
      <c r="AD153" s="370">
        <v>0</v>
      </c>
      <c r="AE153" s="370">
        <v>0</v>
      </c>
      <c r="AF153" s="370">
        <v>0</v>
      </c>
      <c r="AG153" s="370">
        <v>4000</v>
      </c>
      <c r="AH153" s="370">
        <v>0</v>
      </c>
      <c r="AI153" s="370">
        <v>0</v>
      </c>
      <c r="AJ153">
        <v>8000</v>
      </c>
    </row>
    <row r="154" spans="3:36" ht="12.75" customHeight="1">
      <c r="C154" s="219" t="s">
        <v>829</v>
      </c>
      <c r="O154" s="370">
        <v>0</v>
      </c>
      <c r="P154" s="370">
        <v>4000</v>
      </c>
      <c r="Q154" s="370">
        <v>0</v>
      </c>
      <c r="R154" s="370">
        <v>0</v>
      </c>
      <c r="S154" s="370">
        <v>0</v>
      </c>
      <c r="T154" s="370">
        <v>0</v>
      </c>
      <c r="U154" s="370">
        <v>0</v>
      </c>
      <c r="V154" s="370">
        <v>0</v>
      </c>
      <c r="W154" s="370">
        <v>0</v>
      </c>
      <c r="X154" s="370">
        <v>0</v>
      </c>
      <c r="Y154" s="370">
        <v>0</v>
      </c>
      <c r="Z154" s="370">
        <v>0</v>
      </c>
      <c r="AA154" s="370">
        <v>0</v>
      </c>
      <c r="AB154" s="370">
        <v>0</v>
      </c>
      <c r="AC154" s="370">
        <v>0</v>
      </c>
      <c r="AD154" s="370">
        <v>0</v>
      </c>
      <c r="AE154" s="370">
        <v>0</v>
      </c>
      <c r="AF154" s="370">
        <v>0</v>
      </c>
      <c r="AG154" s="370">
        <v>4000</v>
      </c>
      <c r="AH154" s="370">
        <v>0</v>
      </c>
      <c r="AI154" s="370">
        <v>0</v>
      </c>
      <c r="AJ154">
        <v>8000</v>
      </c>
    </row>
    <row r="155" spans="3:36" ht="12.75" customHeight="1">
      <c r="C155" s="219" t="s">
        <v>830</v>
      </c>
      <c r="O155" s="370">
        <v>0</v>
      </c>
      <c r="P155" s="370">
        <v>8000</v>
      </c>
      <c r="Q155" s="370">
        <v>0</v>
      </c>
      <c r="R155" s="370">
        <v>0</v>
      </c>
      <c r="S155" s="370">
        <v>0</v>
      </c>
      <c r="T155" s="370">
        <v>0</v>
      </c>
      <c r="U155" s="370">
        <v>0</v>
      </c>
      <c r="V155" s="370">
        <v>0</v>
      </c>
      <c r="W155" s="370">
        <v>0</v>
      </c>
      <c r="X155" s="370">
        <v>0</v>
      </c>
      <c r="Y155" s="370">
        <v>0</v>
      </c>
      <c r="Z155" s="370">
        <v>0</v>
      </c>
      <c r="AA155" s="370">
        <v>0</v>
      </c>
      <c r="AB155" s="370">
        <v>0</v>
      </c>
      <c r="AC155" s="370">
        <v>0</v>
      </c>
      <c r="AD155" s="370">
        <v>0</v>
      </c>
      <c r="AE155" s="370">
        <v>0</v>
      </c>
      <c r="AF155" s="370">
        <v>0</v>
      </c>
      <c r="AG155" s="370">
        <v>8000</v>
      </c>
      <c r="AH155" s="370">
        <v>0</v>
      </c>
      <c r="AI155" s="370">
        <v>0</v>
      </c>
      <c r="AJ155">
        <v>16000</v>
      </c>
    </row>
    <row r="156" spans="3:36" ht="12.75" hidden="1" customHeight="1"/>
    <row r="157" spans="3:36" ht="12.75" hidden="1" customHeight="1"/>
    <row r="158" spans="3:36" ht="12.75" hidden="1" customHeight="1"/>
    <row r="159" spans="3:36" ht="12.75" customHeight="1"/>
    <row r="160" spans="3:36" ht="12.75" customHeight="1">
      <c r="O160" t="s">
        <v>439</v>
      </c>
      <c r="Z160" t="s">
        <v>439</v>
      </c>
    </row>
    <row r="161" spans="3:36" ht="12.75" customHeight="1">
      <c r="C161" s="219"/>
      <c r="O161" s="370" t="s">
        <v>366</v>
      </c>
      <c r="P161" s="370" t="s">
        <v>367</v>
      </c>
      <c r="Q161" s="370" t="s">
        <v>368</v>
      </c>
      <c r="R161" s="370" t="s">
        <v>369</v>
      </c>
      <c r="S161" s="370" t="s">
        <v>370</v>
      </c>
      <c r="T161" s="370" t="s">
        <v>371</v>
      </c>
      <c r="U161" s="370" t="s">
        <v>372</v>
      </c>
      <c r="V161" s="370" t="s">
        <v>373</v>
      </c>
      <c r="W161" s="370" t="s">
        <v>374</v>
      </c>
      <c r="X161" s="370" t="s">
        <v>375</v>
      </c>
      <c r="Y161" s="370" t="s">
        <v>376</v>
      </c>
      <c r="Z161" s="370" t="s">
        <v>377</v>
      </c>
      <c r="AA161" s="370" t="s">
        <v>378</v>
      </c>
      <c r="AB161" s="370" t="s">
        <v>379</v>
      </c>
      <c r="AC161" s="370" t="s">
        <v>380</v>
      </c>
      <c r="AD161" s="370" t="s">
        <v>381</v>
      </c>
      <c r="AE161" s="370" t="s">
        <v>382</v>
      </c>
      <c r="AF161" s="370" t="s">
        <v>383</v>
      </c>
      <c r="AG161" s="370" t="s">
        <v>384</v>
      </c>
      <c r="AH161" s="370" t="s">
        <v>385</v>
      </c>
      <c r="AI161" s="370" t="s">
        <v>386</v>
      </c>
      <c r="AJ161" t="s">
        <v>387</v>
      </c>
    </row>
    <row r="162" spans="3:36" ht="12.75" customHeight="1">
      <c r="C162" s="219"/>
      <c r="P162">
        <v>2011</v>
      </c>
      <c r="Q162">
        <v>2012</v>
      </c>
      <c r="R162">
        <v>2013</v>
      </c>
      <c r="S162">
        <v>2014</v>
      </c>
      <c r="T162">
        <v>2015</v>
      </c>
      <c r="U162">
        <v>2016</v>
      </c>
      <c r="V162">
        <v>2017</v>
      </c>
      <c r="W162">
        <v>2018</v>
      </c>
      <c r="X162">
        <v>2019</v>
      </c>
      <c r="Y162">
        <v>2020</v>
      </c>
      <c r="Z162">
        <v>2021</v>
      </c>
      <c r="AA162">
        <v>2022</v>
      </c>
      <c r="AB162">
        <v>2023</v>
      </c>
      <c r="AC162">
        <v>2024</v>
      </c>
      <c r="AD162">
        <v>2025</v>
      </c>
      <c r="AE162">
        <v>2026</v>
      </c>
      <c r="AF162">
        <v>2027</v>
      </c>
      <c r="AG162">
        <v>2028</v>
      </c>
      <c r="AH162">
        <v>2029</v>
      </c>
      <c r="AI162">
        <v>2030</v>
      </c>
    </row>
    <row r="163" spans="3:36" ht="12.75" hidden="1" customHeight="1">
      <c r="C163" s="219" t="s">
        <v>828</v>
      </c>
      <c r="O163" s="370">
        <v>0</v>
      </c>
      <c r="P163" s="370">
        <v>0</v>
      </c>
      <c r="Q163" s="370">
        <v>5000</v>
      </c>
      <c r="R163" s="370">
        <v>0</v>
      </c>
      <c r="S163" s="370">
        <v>0</v>
      </c>
      <c r="T163" s="370">
        <v>0</v>
      </c>
      <c r="U163" s="370">
        <v>0</v>
      </c>
      <c r="V163" s="370">
        <v>0</v>
      </c>
      <c r="W163" s="370">
        <v>0</v>
      </c>
      <c r="X163" s="370">
        <v>0</v>
      </c>
      <c r="Y163" s="370">
        <v>0</v>
      </c>
      <c r="Z163" s="370">
        <v>0</v>
      </c>
      <c r="AA163" s="370">
        <v>0</v>
      </c>
      <c r="AB163" s="370">
        <v>0</v>
      </c>
      <c r="AC163" s="370">
        <v>0</v>
      </c>
      <c r="AD163" s="370">
        <v>0</v>
      </c>
      <c r="AE163" s="370">
        <v>0</v>
      </c>
      <c r="AF163" s="370">
        <v>0</v>
      </c>
      <c r="AG163" s="370">
        <v>0</v>
      </c>
      <c r="AH163" s="370">
        <v>0</v>
      </c>
      <c r="AI163" s="370">
        <v>5000</v>
      </c>
      <c r="AJ163">
        <v>10000</v>
      </c>
    </row>
    <row r="164" spans="3:36" ht="12.75" customHeight="1">
      <c r="C164" s="219" t="s">
        <v>829</v>
      </c>
      <c r="O164" s="370">
        <v>0</v>
      </c>
      <c r="P164" s="370">
        <v>0</v>
      </c>
      <c r="Q164" s="370">
        <v>5000</v>
      </c>
      <c r="R164" s="370">
        <v>0</v>
      </c>
      <c r="S164" s="370">
        <v>0</v>
      </c>
      <c r="T164" s="370">
        <v>0</v>
      </c>
      <c r="U164" s="370">
        <v>0</v>
      </c>
      <c r="V164" s="370">
        <v>0</v>
      </c>
      <c r="W164" s="370">
        <v>0</v>
      </c>
      <c r="X164" s="370">
        <v>0</v>
      </c>
      <c r="Y164" s="370">
        <v>0</v>
      </c>
      <c r="Z164" s="370">
        <v>0</v>
      </c>
      <c r="AA164" s="370">
        <v>0</v>
      </c>
      <c r="AB164" s="370">
        <v>0</v>
      </c>
      <c r="AC164" s="370">
        <v>0</v>
      </c>
      <c r="AD164" s="370">
        <v>0</v>
      </c>
      <c r="AE164" s="370">
        <v>0</v>
      </c>
      <c r="AF164" s="370">
        <v>0</v>
      </c>
      <c r="AG164" s="370">
        <v>0</v>
      </c>
      <c r="AH164" s="370">
        <v>0</v>
      </c>
      <c r="AI164" s="370">
        <v>5000</v>
      </c>
      <c r="AJ164">
        <v>10000</v>
      </c>
    </row>
    <row r="165" spans="3:36" ht="12.75" customHeight="1">
      <c r="C165" s="219" t="s">
        <v>830</v>
      </c>
      <c r="O165" s="370">
        <v>0</v>
      </c>
      <c r="P165" s="370">
        <v>0</v>
      </c>
      <c r="Q165" s="370">
        <v>5000</v>
      </c>
      <c r="R165" s="370">
        <v>0</v>
      </c>
      <c r="S165" s="370">
        <v>0</v>
      </c>
      <c r="T165" s="370">
        <v>0</v>
      </c>
      <c r="U165" s="370">
        <v>0</v>
      </c>
      <c r="V165" s="370">
        <v>0</v>
      </c>
      <c r="W165" s="370">
        <v>0</v>
      </c>
      <c r="X165" s="370">
        <v>0</v>
      </c>
      <c r="Y165" s="370">
        <v>0</v>
      </c>
      <c r="Z165" s="370">
        <v>0</v>
      </c>
      <c r="AA165" s="370">
        <v>0</v>
      </c>
      <c r="AB165" s="370">
        <v>0</v>
      </c>
      <c r="AC165" s="370">
        <v>0</v>
      </c>
      <c r="AD165" s="370">
        <v>0</v>
      </c>
      <c r="AE165" s="370">
        <v>0</v>
      </c>
      <c r="AF165" s="370">
        <v>0</v>
      </c>
      <c r="AG165" s="370">
        <v>0</v>
      </c>
      <c r="AH165" s="370">
        <v>0</v>
      </c>
      <c r="AI165" s="370">
        <v>5000</v>
      </c>
      <c r="AJ165">
        <v>10000</v>
      </c>
    </row>
    <row r="166" spans="3:36" ht="12.75" hidden="1" customHeight="1"/>
    <row r="167" spans="3:36" ht="12.75" hidden="1" customHeight="1"/>
    <row r="168" spans="3:36" ht="12.75" hidden="1" customHeight="1"/>
    <row r="169" spans="3:36" ht="12.75" customHeight="1"/>
    <row r="170" spans="3:36" ht="12.75" customHeight="1">
      <c r="O170" t="s">
        <v>441</v>
      </c>
      <c r="Z170" t="s">
        <v>441</v>
      </c>
    </row>
    <row r="171" spans="3:36" ht="12.75" customHeight="1">
      <c r="C171" s="219"/>
      <c r="O171" s="370" t="s">
        <v>366</v>
      </c>
      <c r="P171" s="370" t="s">
        <v>367</v>
      </c>
      <c r="Q171" s="370" t="s">
        <v>368</v>
      </c>
      <c r="R171" s="370" t="s">
        <v>369</v>
      </c>
      <c r="S171" s="370" t="s">
        <v>370</v>
      </c>
      <c r="T171" s="370" t="s">
        <v>371</v>
      </c>
      <c r="U171" s="370" t="s">
        <v>372</v>
      </c>
      <c r="V171" s="370" t="s">
        <v>373</v>
      </c>
      <c r="W171" s="370" t="s">
        <v>374</v>
      </c>
      <c r="X171" s="370" t="s">
        <v>375</v>
      </c>
      <c r="Y171" s="370" t="s">
        <v>376</v>
      </c>
      <c r="Z171" s="370" t="s">
        <v>377</v>
      </c>
      <c r="AA171" s="370" t="s">
        <v>378</v>
      </c>
      <c r="AB171" s="370" t="s">
        <v>379</v>
      </c>
      <c r="AC171" s="370" t="s">
        <v>380</v>
      </c>
      <c r="AD171" s="370" t="s">
        <v>381</v>
      </c>
      <c r="AE171" s="370" t="s">
        <v>382</v>
      </c>
      <c r="AF171" s="370" t="s">
        <v>383</v>
      </c>
      <c r="AG171" s="370" t="s">
        <v>384</v>
      </c>
      <c r="AH171" s="370" t="s">
        <v>385</v>
      </c>
      <c r="AI171" s="370" t="s">
        <v>386</v>
      </c>
      <c r="AJ171" t="s">
        <v>387</v>
      </c>
    </row>
    <row r="172" spans="3:36" ht="12.75" customHeight="1">
      <c r="C172" s="219"/>
      <c r="P172">
        <v>2011</v>
      </c>
      <c r="Q172">
        <v>2012</v>
      </c>
      <c r="R172">
        <v>2013</v>
      </c>
      <c r="S172">
        <v>2014</v>
      </c>
      <c r="T172">
        <v>2015</v>
      </c>
      <c r="U172">
        <v>2016</v>
      </c>
      <c r="V172">
        <v>2017</v>
      </c>
      <c r="W172">
        <v>2018</v>
      </c>
      <c r="X172">
        <v>2019</v>
      </c>
      <c r="Y172">
        <v>2020</v>
      </c>
      <c r="Z172">
        <v>2021</v>
      </c>
      <c r="AA172">
        <v>2022</v>
      </c>
      <c r="AB172">
        <v>2023</v>
      </c>
      <c r="AC172">
        <v>2024</v>
      </c>
      <c r="AD172">
        <v>2025</v>
      </c>
      <c r="AE172">
        <v>2026</v>
      </c>
      <c r="AF172">
        <v>2027</v>
      </c>
      <c r="AG172">
        <v>2028</v>
      </c>
      <c r="AH172">
        <v>2029</v>
      </c>
      <c r="AI172">
        <v>2030</v>
      </c>
    </row>
    <row r="173" spans="3:36" ht="12.75" hidden="1" customHeight="1">
      <c r="C173" s="219" t="s">
        <v>828</v>
      </c>
      <c r="O173" s="370">
        <v>0</v>
      </c>
      <c r="P173" s="370">
        <v>0</v>
      </c>
      <c r="Q173" s="370">
        <v>0</v>
      </c>
      <c r="R173" s="370">
        <v>34000</v>
      </c>
      <c r="S173" s="370">
        <v>0</v>
      </c>
      <c r="T173" s="370">
        <v>0</v>
      </c>
      <c r="U173" s="370">
        <v>0</v>
      </c>
      <c r="V173" s="370">
        <v>0</v>
      </c>
      <c r="W173" s="370">
        <v>0</v>
      </c>
      <c r="X173" s="370">
        <v>0</v>
      </c>
      <c r="Y173" s="370">
        <v>0</v>
      </c>
      <c r="Z173" s="370">
        <v>0</v>
      </c>
      <c r="AA173" s="370">
        <v>0</v>
      </c>
      <c r="AB173" s="370">
        <v>0</v>
      </c>
      <c r="AC173" s="370">
        <v>0</v>
      </c>
      <c r="AD173" s="370">
        <v>0</v>
      </c>
      <c r="AE173" s="370">
        <v>0</v>
      </c>
      <c r="AF173" s="370">
        <v>0</v>
      </c>
      <c r="AG173" s="370">
        <v>0</v>
      </c>
      <c r="AH173" s="370">
        <v>0</v>
      </c>
      <c r="AI173" s="370">
        <v>0</v>
      </c>
      <c r="AJ173">
        <v>34000</v>
      </c>
    </row>
    <row r="174" spans="3:36" ht="12.75" customHeight="1">
      <c r="C174" s="219" t="s">
        <v>829</v>
      </c>
      <c r="O174" s="370">
        <v>0</v>
      </c>
      <c r="P174" s="370">
        <v>0</v>
      </c>
      <c r="Q174" s="370">
        <v>0</v>
      </c>
      <c r="R174" s="370">
        <v>34000</v>
      </c>
      <c r="S174" s="370">
        <v>0</v>
      </c>
      <c r="T174" s="370">
        <v>0</v>
      </c>
      <c r="U174" s="370">
        <v>0</v>
      </c>
      <c r="V174" s="370">
        <v>0</v>
      </c>
      <c r="W174" s="370">
        <v>0</v>
      </c>
      <c r="X174" s="370">
        <v>0</v>
      </c>
      <c r="Y174" s="370">
        <v>0</v>
      </c>
      <c r="Z174" s="370">
        <v>0</v>
      </c>
      <c r="AA174" s="370">
        <v>0</v>
      </c>
      <c r="AB174" s="370">
        <v>0</v>
      </c>
      <c r="AC174" s="370">
        <v>0</v>
      </c>
      <c r="AD174" s="370">
        <v>0</v>
      </c>
      <c r="AE174" s="370">
        <v>0</v>
      </c>
      <c r="AF174" s="370">
        <v>0</v>
      </c>
      <c r="AG174" s="370">
        <v>0</v>
      </c>
      <c r="AH174" s="370">
        <v>0</v>
      </c>
      <c r="AI174" s="370">
        <v>0</v>
      </c>
      <c r="AJ174">
        <v>34000</v>
      </c>
    </row>
    <row r="175" spans="3:36" ht="12.75" customHeight="1">
      <c r="C175" s="219" t="s">
        <v>830</v>
      </c>
      <c r="O175" s="370">
        <v>0</v>
      </c>
      <c r="P175" s="370">
        <v>0</v>
      </c>
      <c r="Q175" s="370">
        <v>0</v>
      </c>
      <c r="R175" s="370">
        <v>34000</v>
      </c>
      <c r="S175" s="370">
        <v>0</v>
      </c>
      <c r="T175" s="370">
        <v>0</v>
      </c>
      <c r="U175" s="370">
        <v>0</v>
      </c>
      <c r="V175" s="370">
        <v>0</v>
      </c>
      <c r="W175" s="370">
        <v>0</v>
      </c>
      <c r="X175" s="370">
        <v>0</v>
      </c>
      <c r="Y175" s="370">
        <v>0</v>
      </c>
      <c r="Z175" s="370">
        <v>0</v>
      </c>
      <c r="AA175" s="370">
        <v>0</v>
      </c>
      <c r="AB175" s="370">
        <v>0</v>
      </c>
      <c r="AC175" s="370">
        <v>0</v>
      </c>
      <c r="AD175" s="370">
        <v>0</v>
      </c>
      <c r="AE175" s="370">
        <v>0</v>
      </c>
      <c r="AF175" s="370">
        <v>0</v>
      </c>
      <c r="AG175" s="370">
        <v>0</v>
      </c>
      <c r="AH175" s="370">
        <v>0</v>
      </c>
      <c r="AI175" s="370">
        <v>0</v>
      </c>
      <c r="AJ175">
        <v>34000</v>
      </c>
    </row>
    <row r="176" spans="3:36" ht="12.75" hidden="1" customHeight="1"/>
    <row r="177" spans="3:36" ht="12.75" hidden="1" customHeight="1"/>
    <row r="178" spans="3:36" ht="12.75" hidden="1" customHeight="1"/>
    <row r="179" spans="3:36" ht="12.75" customHeight="1"/>
    <row r="180" spans="3:36" ht="12.75" customHeight="1">
      <c r="O180" t="s">
        <v>443</v>
      </c>
      <c r="Z180" t="s">
        <v>443</v>
      </c>
    </row>
    <row r="181" spans="3:36" ht="12.75" customHeight="1">
      <c r="C181" s="219"/>
      <c r="O181" s="370" t="s">
        <v>366</v>
      </c>
      <c r="P181" s="370" t="s">
        <v>367</v>
      </c>
      <c r="Q181" s="370" t="s">
        <v>368</v>
      </c>
      <c r="R181" s="370" t="s">
        <v>369</v>
      </c>
      <c r="S181" s="370" t="s">
        <v>370</v>
      </c>
      <c r="T181" s="370" t="s">
        <v>371</v>
      </c>
      <c r="U181" s="370" t="s">
        <v>372</v>
      </c>
      <c r="V181" s="370" t="s">
        <v>373</v>
      </c>
      <c r="W181" s="370" t="s">
        <v>374</v>
      </c>
      <c r="X181" s="370" t="s">
        <v>375</v>
      </c>
      <c r="Y181" s="370" t="s">
        <v>376</v>
      </c>
      <c r="Z181" s="370" t="s">
        <v>377</v>
      </c>
      <c r="AA181" s="370" t="s">
        <v>378</v>
      </c>
      <c r="AB181" s="370" t="s">
        <v>379</v>
      </c>
      <c r="AC181" s="370" t="s">
        <v>380</v>
      </c>
      <c r="AD181" s="370" t="s">
        <v>381</v>
      </c>
      <c r="AE181" s="370" t="s">
        <v>382</v>
      </c>
      <c r="AF181" s="370" t="s">
        <v>383</v>
      </c>
      <c r="AG181" s="370" t="s">
        <v>384</v>
      </c>
      <c r="AH181" s="370" t="s">
        <v>385</v>
      </c>
      <c r="AI181" s="370" t="s">
        <v>386</v>
      </c>
      <c r="AJ181" t="s">
        <v>387</v>
      </c>
    </row>
    <row r="182" spans="3:36" ht="12.75" customHeight="1">
      <c r="C182" s="219"/>
      <c r="P182">
        <v>2011</v>
      </c>
      <c r="Q182">
        <v>2012</v>
      </c>
      <c r="R182">
        <v>2013</v>
      </c>
      <c r="S182">
        <v>2014</v>
      </c>
      <c r="T182">
        <v>2015</v>
      </c>
      <c r="U182">
        <v>2016</v>
      </c>
      <c r="V182">
        <v>2017</v>
      </c>
      <c r="W182">
        <v>2018</v>
      </c>
      <c r="X182">
        <v>2019</v>
      </c>
      <c r="Y182">
        <v>2020</v>
      </c>
      <c r="Z182">
        <v>2021</v>
      </c>
      <c r="AA182">
        <v>2022</v>
      </c>
      <c r="AB182">
        <v>2023</v>
      </c>
      <c r="AC182">
        <v>2024</v>
      </c>
      <c r="AD182">
        <v>2025</v>
      </c>
      <c r="AE182">
        <v>2026</v>
      </c>
      <c r="AF182">
        <v>2027</v>
      </c>
      <c r="AG182">
        <v>2028</v>
      </c>
      <c r="AH182">
        <v>2029</v>
      </c>
      <c r="AI182">
        <v>2030</v>
      </c>
    </row>
    <row r="183" spans="3:36" ht="12.75" hidden="1" customHeight="1">
      <c r="C183" s="219" t="s">
        <v>828</v>
      </c>
      <c r="O183" s="370">
        <v>0</v>
      </c>
      <c r="P183" s="370">
        <v>0</v>
      </c>
      <c r="Q183" s="370">
        <v>0</v>
      </c>
      <c r="R183" s="370">
        <v>0</v>
      </c>
      <c r="S183" s="370">
        <v>5600</v>
      </c>
      <c r="T183" s="370">
        <v>0</v>
      </c>
      <c r="U183" s="370">
        <v>0</v>
      </c>
      <c r="V183" s="370">
        <v>0</v>
      </c>
      <c r="W183" s="370">
        <v>0</v>
      </c>
      <c r="X183" s="370">
        <v>0</v>
      </c>
      <c r="Y183" s="370">
        <v>0</v>
      </c>
      <c r="Z183" s="370">
        <v>0</v>
      </c>
      <c r="AA183" s="370">
        <v>0</v>
      </c>
      <c r="AB183" s="370">
        <v>0</v>
      </c>
      <c r="AC183" s="370">
        <v>0</v>
      </c>
      <c r="AD183" s="370">
        <v>0</v>
      </c>
      <c r="AE183" s="370">
        <v>0</v>
      </c>
      <c r="AF183" s="370">
        <v>0</v>
      </c>
      <c r="AG183" s="370">
        <v>0</v>
      </c>
      <c r="AH183" s="370">
        <v>0</v>
      </c>
      <c r="AI183" s="370">
        <v>0</v>
      </c>
      <c r="AJ183">
        <v>5600</v>
      </c>
    </row>
    <row r="184" spans="3:36" ht="12.75" customHeight="1">
      <c r="C184" s="219" t="s">
        <v>829</v>
      </c>
      <c r="O184" s="370">
        <v>0</v>
      </c>
      <c r="P184" s="370">
        <v>0</v>
      </c>
      <c r="Q184" s="370">
        <v>0</v>
      </c>
      <c r="R184" s="370">
        <v>0</v>
      </c>
      <c r="S184" s="370">
        <v>5600</v>
      </c>
      <c r="T184" s="370">
        <v>0</v>
      </c>
      <c r="U184" s="370">
        <v>0</v>
      </c>
      <c r="V184" s="370">
        <v>0</v>
      </c>
      <c r="W184" s="370">
        <v>0</v>
      </c>
      <c r="X184" s="370">
        <v>0</v>
      </c>
      <c r="Y184" s="370">
        <v>0</v>
      </c>
      <c r="Z184" s="370">
        <v>0</v>
      </c>
      <c r="AA184" s="370">
        <v>0</v>
      </c>
      <c r="AB184" s="370">
        <v>0</v>
      </c>
      <c r="AC184" s="370">
        <v>0</v>
      </c>
      <c r="AD184" s="370">
        <v>0</v>
      </c>
      <c r="AE184" s="370">
        <v>0</v>
      </c>
      <c r="AF184" s="370">
        <v>0</v>
      </c>
      <c r="AG184" s="370">
        <v>0</v>
      </c>
      <c r="AH184" s="370">
        <v>0</v>
      </c>
      <c r="AI184" s="370">
        <v>0</v>
      </c>
      <c r="AJ184">
        <v>5600</v>
      </c>
    </row>
    <row r="185" spans="3:36" ht="12.75" customHeight="1">
      <c r="C185" s="219" t="s">
        <v>830</v>
      </c>
      <c r="O185" s="370">
        <v>0</v>
      </c>
      <c r="P185" s="370">
        <v>0</v>
      </c>
      <c r="Q185" s="370">
        <v>0</v>
      </c>
      <c r="R185" s="370">
        <v>0</v>
      </c>
      <c r="S185" s="370">
        <v>6600</v>
      </c>
      <c r="T185" s="370">
        <v>0</v>
      </c>
      <c r="U185" s="370">
        <v>0</v>
      </c>
      <c r="V185" s="370">
        <v>0</v>
      </c>
      <c r="W185" s="370">
        <v>0</v>
      </c>
      <c r="X185" s="370">
        <v>0</v>
      </c>
      <c r="Y185" s="370">
        <v>0</v>
      </c>
      <c r="Z185" s="370">
        <v>0</v>
      </c>
      <c r="AA185" s="370">
        <v>0</v>
      </c>
      <c r="AB185" s="370">
        <v>0</v>
      </c>
      <c r="AC185" s="370">
        <v>0</v>
      </c>
      <c r="AD185" s="370">
        <v>0</v>
      </c>
      <c r="AE185" s="370">
        <v>0</v>
      </c>
      <c r="AF185" s="370">
        <v>0</v>
      </c>
      <c r="AG185" s="370">
        <v>0</v>
      </c>
      <c r="AH185" s="370">
        <v>0</v>
      </c>
      <c r="AI185" s="370">
        <v>0</v>
      </c>
      <c r="AJ185">
        <v>6600</v>
      </c>
    </row>
    <row r="186" spans="3:36" ht="12.75" hidden="1" customHeight="1"/>
    <row r="187" spans="3:36" ht="12.75" hidden="1" customHeight="1"/>
    <row r="188" spans="3:36" ht="12.75" hidden="1" customHeight="1"/>
    <row r="189" spans="3:36" ht="12.75" customHeight="1"/>
    <row r="190" spans="3:36" ht="12.75" customHeight="1">
      <c r="O190" t="s">
        <v>394</v>
      </c>
      <c r="Z190" t="s">
        <v>394</v>
      </c>
    </row>
    <row r="191" spans="3:36" ht="12.75" customHeight="1">
      <c r="C191" s="219"/>
      <c r="O191" s="370" t="s">
        <v>366</v>
      </c>
      <c r="P191" s="370" t="s">
        <v>367</v>
      </c>
      <c r="Q191" s="370" t="s">
        <v>368</v>
      </c>
      <c r="R191" s="370" t="s">
        <v>369</v>
      </c>
      <c r="S191" s="370" t="s">
        <v>370</v>
      </c>
      <c r="T191" s="370" t="s">
        <v>371</v>
      </c>
      <c r="U191" s="370" t="s">
        <v>372</v>
      </c>
      <c r="V191" s="370" t="s">
        <v>373</v>
      </c>
      <c r="W191" s="370" t="s">
        <v>374</v>
      </c>
      <c r="X191" s="370" t="s">
        <v>375</v>
      </c>
      <c r="Y191" s="370" t="s">
        <v>376</v>
      </c>
      <c r="Z191" s="370" t="s">
        <v>377</v>
      </c>
      <c r="AA191" s="370" t="s">
        <v>378</v>
      </c>
      <c r="AB191" s="370" t="s">
        <v>379</v>
      </c>
      <c r="AC191" s="370" t="s">
        <v>380</v>
      </c>
      <c r="AD191" s="370" t="s">
        <v>381</v>
      </c>
      <c r="AE191" s="370" t="s">
        <v>382</v>
      </c>
      <c r="AF191" s="370" t="s">
        <v>383</v>
      </c>
      <c r="AG191" s="370" t="s">
        <v>384</v>
      </c>
      <c r="AH191" s="370" t="s">
        <v>385</v>
      </c>
      <c r="AI191" s="370" t="s">
        <v>386</v>
      </c>
      <c r="AJ191" t="s">
        <v>387</v>
      </c>
    </row>
    <row r="192" spans="3:36" ht="12.75" customHeight="1">
      <c r="C192" s="219"/>
      <c r="P192">
        <v>2011</v>
      </c>
      <c r="Q192">
        <v>2012</v>
      </c>
      <c r="R192">
        <v>2013</v>
      </c>
      <c r="S192">
        <v>2014</v>
      </c>
      <c r="T192">
        <v>2015</v>
      </c>
      <c r="U192">
        <v>2016</v>
      </c>
      <c r="V192">
        <v>2017</v>
      </c>
      <c r="W192">
        <v>2018</v>
      </c>
      <c r="X192">
        <v>2019</v>
      </c>
      <c r="Y192">
        <v>2020</v>
      </c>
      <c r="Z192">
        <v>2021</v>
      </c>
      <c r="AA192">
        <v>2022</v>
      </c>
      <c r="AB192">
        <v>2023</v>
      </c>
      <c r="AC192">
        <v>2024</v>
      </c>
      <c r="AD192">
        <v>2025</v>
      </c>
      <c r="AE192">
        <v>2026</v>
      </c>
      <c r="AF192">
        <v>2027</v>
      </c>
      <c r="AG192">
        <v>2028</v>
      </c>
      <c r="AH192">
        <v>2029</v>
      </c>
      <c r="AI192">
        <v>2030</v>
      </c>
    </row>
    <row r="193" spans="3:36" ht="12.75" hidden="1" customHeight="1">
      <c r="C193" s="219" t="s">
        <v>828</v>
      </c>
      <c r="O193" s="370">
        <v>0</v>
      </c>
      <c r="P193" s="370">
        <v>0</v>
      </c>
      <c r="Q193" s="370">
        <v>0</v>
      </c>
      <c r="R193" s="370">
        <v>0</v>
      </c>
      <c r="S193" s="370">
        <v>0</v>
      </c>
      <c r="T193" s="370">
        <v>0</v>
      </c>
      <c r="U193" s="370">
        <v>0</v>
      </c>
      <c r="V193" s="370">
        <v>0</v>
      </c>
      <c r="W193" s="370">
        <v>0</v>
      </c>
      <c r="X193" s="370">
        <v>0</v>
      </c>
      <c r="Y193" s="370">
        <v>0</v>
      </c>
      <c r="Z193" s="370">
        <v>0</v>
      </c>
      <c r="AA193" s="370">
        <v>0</v>
      </c>
      <c r="AB193" s="370">
        <v>0</v>
      </c>
      <c r="AC193" s="370">
        <v>0</v>
      </c>
      <c r="AD193" s="370">
        <v>0</v>
      </c>
      <c r="AE193" s="370">
        <v>0</v>
      </c>
      <c r="AF193" s="370">
        <v>0</v>
      </c>
      <c r="AG193" s="370">
        <v>0</v>
      </c>
      <c r="AH193" s="370">
        <v>0</v>
      </c>
      <c r="AI193" s="370">
        <v>0</v>
      </c>
      <c r="AJ193">
        <v>0</v>
      </c>
    </row>
    <row r="194" spans="3:36" ht="12.75" customHeight="1">
      <c r="C194" s="219" t="s">
        <v>829</v>
      </c>
      <c r="O194" s="370">
        <v>0</v>
      </c>
      <c r="P194" s="370">
        <v>0</v>
      </c>
      <c r="Q194" s="370">
        <v>0</v>
      </c>
      <c r="R194" s="370">
        <v>0</v>
      </c>
      <c r="S194" s="370">
        <v>0</v>
      </c>
      <c r="T194" s="370">
        <v>0</v>
      </c>
      <c r="U194" s="370">
        <v>0</v>
      </c>
      <c r="V194" s="370">
        <v>0</v>
      </c>
      <c r="W194" s="370">
        <v>0</v>
      </c>
      <c r="X194" s="370">
        <v>0</v>
      </c>
      <c r="Y194" s="370">
        <v>0</v>
      </c>
      <c r="Z194" s="370">
        <v>0</v>
      </c>
      <c r="AA194" s="370">
        <v>0</v>
      </c>
      <c r="AB194" s="370">
        <v>0</v>
      </c>
      <c r="AC194" s="370">
        <v>0</v>
      </c>
      <c r="AD194" s="370">
        <v>0</v>
      </c>
      <c r="AE194" s="370">
        <v>0</v>
      </c>
      <c r="AF194" s="370">
        <v>0</v>
      </c>
      <c r="AG194" s="370">
        <v>0</v>
      </c>
      <c r="AH194" s="370">
        <v>0</v>
      </c>
      <c r="AI194" s="370">
        <v>0</v>
      </c>
      <c r="AJ194">
        <v>0</v>
      </c>
    </row>
    <row r="195" spans="3:36" ht="12.75" customHeight="1">
      <c r="C195" s="219" t="s">
        <v>830</v>
      </c>
      <c r="O195" s="370">
        <v>0</v>
      </c>
      <c r="P195" s="370">
        <v>0</v>
      </c>
      <c r="Q195" s="370">
        <v>0</v>
      </c>
      <c r="R195" s="370">
        <v>0</v>
      </c>
      <c r="S195" s="370">
        <v>0</v>
      </c>
      <c r="T195" s="370">
        <v>0</v>
      </c>
      <c r="U195" s="370">
        <v>0</v>
      </c>
      <c r="V195" s="370">
        <v>0</v>
      </c>
      <c r="W195" s="370">
        <v>0</v>
      </c>
      <c r="X195" s="370">
        <v>0</v>
      </c>
      <c r="Y195" s="370">
        <v>0</v>
      </c>
      <c r="Z195" s="370">
        <v>0</v>
      </c>
      <c r="AA195" s="370">
        <v>0</v>
      </c>
      <c r="AB195" s="370">
        <v>0</v>
      </c>
      <c r="AC195" s="370">
        <v>0</v>
      </c>
      <c r="AD195" s="370">
        <v>0</v>
      </c>
      <c r="AE195" s="370">
        <v>0</v>
      </c>
      <c r="AF195" s="370">
        <v>0</v>
      </c>
      <c r="AG195" s="370">
        <v>0</v>
      </c>
      <c r="AH195" s="370">
        <v>0</v>
      </c>
      <c r="AI195" s="370">
        <v>0</v>
      </c>
      <c r="AJ195">
        <v>0</v>
      </c>
    </row>
    <row r="196" spans="3:36" ht="12.75" hidden="1" customHeight="1"/>
    <row r="197" spans="3:36" ht="12.75" hidden="1" customHeight="1"/>
    <row r="198" spans="3:36" ht="12.75" hidden="1" customHeight="1"/>
    <row r="199" spans="3:36" ht="12.75" customHeight="1"/>
    <row r="200" spans="3:36" ht="12.75" customHeight="1">
      <c r="O200" t="s">
        <v>395</v>
      </c>
      <c r="Z200" t="s">
        <v>395</v>
      </c>
    </row>
    <row r="201" spans="3:36" ht="12.75" customHeight="1">
      <c r="C201" s="219"/>
      <c r="O201" s="370" t="s">
        <v>366</v>
      </c>
      <c r="P201" s="370" t="s">
        <v>367</v>
      </c>
      <c r="Q201" s="370" t="s">
        <v>368</v>
      </c>
      <c r="R201" s="370" t="s">
        <v>369</v>
      </c>
      <c r="S201" s="370" t="s">
        <v>370</v>
      </c>
      <c r="T201" s="370" t="s">
        <v>371</v>
      </c>
      <c r="U201" s="370" t="s">
        <v>372</v>
      </c>
      <c r="V201" s="370" t="s">
        <v>373</v>
      </c>
      <c r="W201" s="370" t="s">
        <v>374</v>
      </c>
      <c r="X201" s="370" t="s">
        <v>375</v>
      </c>
      <c r="Y201" s="370" t="s">
        <v>376</v>
      </c>
      <c r="Z201" s="370" t="s">
        <v>377</v>
      </c>
      <c r="AA201" s="370" t="s">
        <v>378</v>
      </c>
      <c r="AB201" s="370" t="s">
        <v>379</v>
      </c>
      <c r="AC201" s="370" t="s">
        <v>380</v>
      </c>
      <c r="AD201" s="370" t="s">
        <v>381</v>
      </c>
      <c r="AE201" s="370" t="s">
        <v>382</v>
      </c>
      <c r="AF201" s="370" t="s">
        <v>383</v>
      </c>
      <c r="AG201" s="370" t="s">
        <v>384</v>
      </c>
      <c r="AH201" s="370" t="s">
        <v>385</v>
      </c>
      <c r="AI201" s="370" t="s">
        <v>386</v>
      </c>
      <c r="AJ201" t="s">
        <v>387</v>
      </c>
    </row>
    <row r="202" spans="3:36" ht="12.75" customHeight="1">
      <c r="C202" s="219"/>
      <c r="P202">
        <v>2011</v>
      </c>
      <c r="Q202">
        <v>2012</v>
      </c>
      <c r="R202">
        <v>2013</v>
      </c>
      <c r="S202">
        <v>2014</v>
      </c>
      <c r="T202">
        <v>2015</v>
      </c>
      <c r="U202">
        <v>2016</v>
      </c>
      <c r="V202">
        <v>2017</v>
      </c>
      <c r="W202">
        <v>2018</v>
      </c>
      <c r="X202">
        <v>2019</v>
      </c>
      <c r="Y202">
        <v>2020</v>
      </c>
      <c r="Z202">
        <v>2021</v>
      </c>
      <c r="AA202">
        <v>2022</v>
      </c>
      <c r="AB202">
        <v>2023</v>
      </c>
      <c r="AC202">
        <v>2024</v>
      </c>
      <c r="AD202">
        <v>2025</v>
      </c>
      <c r="AE202">
        <v>2026</v>
      </c>
      <c r="AF202">
        <v>2027</v>
      </c>
      <c r="AG202">
        <v>2028</v>
      </c>
      <c r="AH202">
        <v>2029</v>
      </c>
      <c r="AI202">
        <v>2030</v>
      </c>
    </row>
    <row r="203" spans="3:36" ht="12.75" hidden="1" customHeight="1">
      <c r="C203" s="219" t="s">
        <v>828</v>
      </c>
      <c r="O203" s="370">
        <v>0</v>
      </c>
      <c r="P203" s="370">
        <v>0</v>
      </c>
      <c r="Q203" s="370">
        <v>0</v>
      </c>
      <c r="R203" s="370">
        <v>0</v>
      </c>
      <c r="S203" s="370">
        <v>0</v>
      </c>
      <c r="T203" s="370">
        <v>0</v>
      </c>
      <c r="U203" s="370">
        <v>0</v>
      </c>
      <c r="V203" s="370">
        <v>0</v>
      </c>
      <c r="W203" s="370">
        <v>0</v>
      </c>
      <c r="X203" s="370">
        <v>0</v>
      </c>
      <c r="Y203" s="370">
        <v>0</v>
      </c>
      <c r="Z203" s="370">
        <v>0</v>
      </c>
      <c r="AA203" s="370">
        <v>0</v>
      </c>
      <c r="AB203" s="370">
        <v>0</v>
      </c>
      <c r="AC203" s="370">
        <v>0</v>
      </c>
      <c r="AD203" s="370">
        <v>0</v>
      </c>
      <c r="AE203" s="370">
        <v>0</v>
      </c>
      <c r="AF203" s="370">
        <v>0</v>
      </c>
      <c r="AG203" s="370">
        <v>0</v>
      </c>
      <c r="AH203" s="370">
        <v>0</v>
      </c>
      <c r="AI203" s="370">
        <v>0</v>
      </c>
      <c r="AJ203">
        <v>0</v>
      </c>
    </row>
    <row r="204" spans="3:36" ht="12.75" customHeight="1">
      <c r="C204" s="219" t="s">
        <v>829</v>
      </c>
      <c r="O204" s="370">
        <v>0</v>
      </c>
      <c r="P204" s="370">
        <v>0</v>
      </c>
      <c r="Q204" s="370">
        <v>0</v>
      </c>
      <c r="R204" s="370">
        <v>0</v>
      </c>
      <c r="S204" s="370">
        <v>0</v>
      </c>
      <c r="T204" s="370">
        <v>0</v>
      </c>
      <c r="U204" s="370">
        <v>0</v>
      </c>
      <c r="V204" s="370">
        <v>0</v>
      </c>
      <c r="W204" s="370">
        <v>0</v>
      </c>
      <c r="X204" s="370">
        <v>0</v>
      </c>
      <c r="Y204" s="370">
        <v>0</v>
      </c>
      <c r="Z204" s="370">
        <v>0</v>
      </c>
      <c r="AA204" s="370">
        <v>0</v>
      </c>
      <c r="AB204" s="370">
        <v>0</v>
      </c>
      <c r="AC204" s="370">
        <v>0</v>
      </c>
      <c r="AD204" s="370">
        <v>0</v>
      </c>
      <c r="AE204" s="370">
        <v>0</v>
      </c>
      <c r="AF204" s="370">
        <v>0</v>
      </c>
      <c r="AG204" s="370">
        <v>0</v>
      </c>
      <c r="AH204" s="370">
        <v>0</v>
      </c>
      <c r="AI204" s="370">
        <v>0</v>
      </c>
      <c r="AJ204">
        <v>0</v>
      </c>
    </row>
    <row r="205" spans="3:36" ht="12.75" customHeight="1">
      <c r="C205" s="219" t="s">
        <v>830</v>
      </c>
      <c r="O205" s="370">
        <v>0</v>
      </c>
      <c r="P205" s="370">
        <v>0</v>
      </c>
      <c r="Q205" s="370">
        <v>0</v>
      </c>
      <c r="R205" s="370">
        <v>0</v>
      </c>
      <c r="S205" s="370">
        <v>0</v>
      </c>
      <c r="T205" s="370">
        <v>0</v>
      </c>
      <c r="U205" s="370">
        <v>0</v>
      </c>
      <c r="V205" s="370">
        <v>0</v>
      </c>
      <c r="W205" s="370">
        <v>0</v>
      </c>
      <c r="X205" s="370">
        <v>0</v>
      </c>
      <c r="Y205" s="370">
        <v>0</v>
      </c>
      <c r="Z205" s="370">
        <v>0</v>
      </c>
      <c r="AA205" s="370">
        <v>0</v>
      </c>
      <c r="AB205" s="370">
        <v>0</v>
      </c>
      <c r="AC205" s="370">
        <v>0</v>
      </c>
      <c r="AD205" s="370">
        <v>0</v>
      </c>
      <c r="AE205" s="370">
        <v>0</v>
      </c>
      <c r="AF205" s="370">
        <v>0</v>
      </c>
      <c r="AG205" s="370">
        <v>0</v>
      </c>
      <c r="AH205" s="370">
        <v>0</v>
      </c>
      <c r="AI205" s="370">
        <v>0</v>
      </c>
      <c r="AJ205">
        <v>0</v>
      </c>
    </row>
    <row r="206" spans="3:36" ht="12.75" hidden="1" customHeight="1"/>
    <row r="207" spans="3:36" ht="12.75" hidden="1" customHeight="1"/>
    <row r="208" spans="3:36" ht="12.75" hidden="1" customHeight="1"/>
    <row r="209" spans="3:36" ht="12.75" customHeight="1"/>
    <row r="210" spans="3:36" ht="12.75" customHeight="1">
      <c r="O210" t="s">
        <v>396</v>
      </c>
      <c r="Z210" t="s">
        <v>396</v>
      </c>
    </row>
    <row r="211" spans="3:36" ht="12.75" customHeight="1">
      <c r="C211" s="219"/>
      <c r="O211" s="370" t="s">
        <v>366</v>
      </c>
      <c r="P211" s="370" t="s">
        <v>367</v>
      </c>
      <c r="Q211" s="370" t="s">
        <v>368</v>
      </c>
      <c r="R211" s="370" t="s">
        <v>369</v>
      </c>
      <c r="S211" s="370" t="s">
        <v>370</v>
      </c>
      <c r="T211" s="370" t="s">
        <v>371</v>
      </c>
      <c r="U211" s="370" t="s">
        <v>372</v>
      </c>
      <c r="V211" s="370" t="s">
        <v>373</v>
      </c>
      <c r="W211" s="370" t="s">
        <v>374</v>
      </c>
      <c r="X211" s="370" t="s">
        <v>375</v>
      </c>
      <c r="Y211" s="370" t="s">
        <v>376</v>
      </c>
      <c r="Z211" s="370" t="s">
        <v>377</v>
      </c>
      <c r="AA211" s="370" t="s">
        <v>378</v>
      </c>
      <c r="AB211" s="370" t="s">
        <v>379</v>
      </c>
      <c r="AC211" s="370" t="s">
        <v>380</v>
      </c>
      <c r="AD211" s="370" t="s">
        <v>381</v>
      </c>
      <c r="AE211" s="370" t="s">
        <v>382</v>
      </c>
      <c r="AF211" s="370" t="s">
        <v>383</v>
      </c>
      <c r="AG211" s="370" t="s">
        <v>384</v>
      </c>
      <c r="AH211" s="370" t="s">
        <v>385</v>
      </c>
      <c r="AI211" s="370" t="s">
        <v>386</v>
      </c>
      <c r="AJ211" t="s">
        <v>387</v>
      </c>
    </row>
    <row r="212" spans="3:36" ht="12.75" customHeight="1">
      <c r="C212" s="219"/>
      <c r="P212">
        <v>2011</v>
      </c>
      <c r="Q212">
        <v>2012</v>
      </c>
      <c r="R212">
        <v>2013</v>
      </c>
      <c r="S212">
        <v>2014</v>
      </c>
      <c r="T212">
        <v>2015</v>
      </c>
      <c r="U212">
        <v>2016</v>
      </c>
      <c r="V212">
        <v>2017</v>
      </c>
      <c r="W212">
        <v>2018</v>
      </c>
      <c r="X212">
        <v>2019</v>
      </c>
      <c r="Y212">
        <v>2020</v>
      </c>
      <c r="Z212">
        <v>2021</v>
      </c>
      <c r="AA212">
        <v>2022</v>
      </c>
      <c r="AB212">
        <v>2023</v>
      </c>
      <c r="AC212">
        <v>2024</v>
      </c>
      <c r="AD212">
        <v>2025</v>
      </c>
      <c r="AE212">
        <v>2026</v>
      </c>
      <c r="AF212">
        <v>2027</v>
      </c>
      <c r="AG212">
        <v>2028</v>
      </c>
      <c r="AH212">
        <v>2029</v>
      </c>
      <c r="AI212">
        <v>2030</v>
      </c>
    </row>
    <row r="213" spans="3:36" ht="12.75" hidden="1" customHeight="1">
      <c r="C213" s="219" t="s">
        <v>828</v>
      </c>
      <c r="O213" s="370">
        <v>0</v>
      </c>
      <c r="P213" s="370">
        <v>0</v>
      </c>
      <c r="Q213" s="370">
        <v>0</v>
      </c>
      <c r="R213" s="370">
        <v>0</v>
      </c>
      <c r="S213" s="370">
        <v>0</v>
      </c>
      <c r="T213" s="370">
        <v>0</v>
      </c>
      <c r="U213" s="370">
        <v>0</v>
      </c>
      <c r="V213" s="370">
        <v>0</v>
      </c>
      <c r="W213" s="370">
        <v>0</v>
      </c>
      <c r="X213" s="370">
        <v>0</v>
      </c>
      <c r="Y213" s="370">
        <v>0</v>
      </c>
      <c r="Z213" s="370">
        <v>0</v>
      </c>
      <c r="AA213" s="370">
        <v>0</v>
      </c>
      <c r="AB213" s="370">
        <v>0</v>
      </c>
      <c r="AC213" s="370">
        <v>0</v>
      </c>
      <c r="AD213" s="370">
        <v>0</v>
      </c>
      <c r="AE213" s="370">
        <v>0</v>
      </c>
      <c r="AF213" s="370">
        <v>0</v>
      </c>
      <c r="AG213" s="370">
        <v>0</v>
      </c>
      <c r="AH213" s="370">
        <v>0</v>
      </c>
      <c r="AI213" s="370">
        <v>0</v>
      </c>
      <c r="AJ213">
        <v>0</v>
      </c>
    </row>
    <row r="214" spans="3:36" ht="12.75" customHeight="1">
      <c r="C214" s="219" t="s">
        <v>829</v>
      </c>
      <c r="O214" s="370">
        <v>0</v>
      </c>
      <c r="P214" s="370">
        <v>0</v>
      </c>
      <c r="Q214" s="370">
        <v>0</v>
      </c>
      <c r="R214" s="370">
        <v>0</v>
      </c>
      <c r="S214" s="370">
        <v>0</v>
      </c>
      <c r="T214" s="370">
        <v>0</v>
      </c>
      <c r="U214" s="370">
        <v>0</v>
      </c>
      <c r="V214" s="370">
        <v>0</v>
      </c>
      <c r="W214" s="370">
        <v>0</v>
      </c>
      <c r="X214" s="370">
        <v>0</v>
      </c>
      <c r="Y214" s="370">
        <v>0</v>
      </c>
      <c r="Z214" s="370">
        <v>0</v>
      </c>
      <c r="AA214" s="370">
        <v>0</v>
      </c>
      <c r="AB214" s="370">
        <v>0</v>
      </c>
      <c r="AC214" s="370">
        <v>0</v>
      </c>
      <c r="AD214" s="370">
        <v>0</v>
      </c>
      <c r="AE214" s="370">
        <v>0</v>
      </c>
      <c r="AF214" s="370">
        <v>0</v>
      </c>
      <c r="AG214" s="370">
        <v>0</v>
      </c>
      <c r="AH214" s="370">
        <v>0</v>
      </c>
      <c r="AI214" s="370">
        <v>0</v>
      </c>
      <c r="AJ214">
        <v>0</v>
      </c>
    </row>
    <row r="215" spans="3:36" ht="12.75" customHeight="1">
      <c r="C215" s="219" t="s">
        <v>830</v>
      </c>
      <c r="O215" s="370">
        <v>0</v>
      </c>
      <c r="P215" s="370">
        <v>0</v>
      </c>
      <c r="Q215" s="370">
        <v>0</v>
      </c>
      <c r="R215" s="370">
        <v>0</v>
      </c>
      <c r="S215" s="370">
        <v>0</v>
      </c>
      <c r="T215" s="370">
        <v>0</v>
      </c>
      <c r="U215" s="370">
        <v>0</v>
      </c>
      <c r="V215" s="370">
        <v>0</v>
      </c>
      <c r="W215" s="370">
        <v>0</v>
      </c>
      <c r="X215" s="370">
        <v>0</v>
      </c>
      <c r="Y215" s="370">
        <v>0</v>
      </c>
      <c r="Z215" s="370">
        <v>0</v>
      </c>
      <c r="AA215" s="370">
        <v>0</v>
      </c>
      <c r="AB215" s="370">
        <v>0</v>
      </c>
      <c r="AC215" s="370">
        <v>0</v>
      </c>
      <c r="AD215" s="370">
        <v>0</v>
      </c>
      <c r="AE215" s="370">
        <v>0</v>
      </c>
      <c r="AF215" s="370">
        <v>0</v>
      </c>
      <c r="AG215" s="370">
        <v>0</v>
      </c>
      <c r="AH215" s="370">
        <v>0</v>
      </c>
      <c r="AI215" s="370">
        <v>0</v>
      </c>
      <c r="AJ215">
        <v>0</v>
      </c>
    </row>
    <row r="216" spans="3:36" ht="12.75" hidden="1" customHeight="1"/>
    <row r="217" spans="3:36" ht="12.75" hidden="1" customHeight="1"/>
    <row r="218" spans="3:36" ht="12.75" hidden="1" customHeight="1"/>
    <row r="219" spans="3:36" ht="12.75" customHeight="1"/>
    <row r="220" spans="3:36" ht="12.75" customHeight="1">
      <c r="O220" t="s">
        <v>397</v>
      </c>
      <c r="Z220" t="s">
        <v>397</v>
      </c>
    </row>
    <row r="221" spans="3:36" ht="12.75" customHeight="1">
      <c r="C221" s="219"/>
      <c r="O221" s="370" t="s">
        <v>366</v>
      </c>
      <c r="P221" s="370" t="s">
        <v>367</v>
      </c>
      <c r="Q221" s="370" t="s">
        <v>368</v>
      </c>
      <c r="R221" s="370" t="s">
        <v>369</v>
      </c>
      <c r="S221" s="370" t="s">
        <v>370</v>
      </c>
      <c r="T221" s="370" t="s">
        <v>371</v>
      </c>
      <c r="U221" s="370" t="s">
        <v>372</v>
      </c>
      <c r="V221" s="370" t="s">
        <v>373</v>
      </c>
      <c r="W221" s="370" t="s">
        <v>374</v>
      </c>
      <c r="X221" s="370" t="s">
        <v>375</v>
      </c>
      <c r="Y221" s="370" t="s">
        <v>376</v>
      </c>
      <c r="Z221" s="370" t="s">
        <v>377</v>
      </c>
      <c r="AA221" s="370" t="s">
        <v>378</v>
      </c>
      <c r="AB221" s="370" t="s">
        <v>379</v>
      </c>
      <c r="AC221" s="370" t="s">
        <v>380</v>
      </c>
      <c r="AD221" s="370" t="s">
        <v>381</v>
      </c>
      <c r="AE221" s="370" t="s">
        <v>382</v>
      </c>
      <c r="AF221" s="370" t="s">
        <v>383</v>
      </c>
      <c r="AG221" s="370" t="s">
        <v>384</v>
      </c>
      <c r="AH221" s="370" t="s">
        <v>385</v>
      </c>
      <c r="AI221" s="370" t="s">
        <v>386</v>
      </c>
      <c r="AJ221" t="s">
        <v>387</v>
      </c>
    </row>
    <row r="222" spans="3:36" ht="12.75" customHeight="1">
      <c r="C222" s="219"/>
      <c r="P222">
        <v>2011</v>
      </c>
      <c r="Q222">
        <v>2012</v>
      </c>
      <c r="R222">
        <v>2013</v>
      </c>
      <c r="S222">
        <v>2014</v>
      </c>
      <c r="T222">
        <v>2015</v>
      </c>
      <c r="U222">
        <v>2016</v>
      </c>
      <c r="V222">
        <v>2017</v>
      </c>
      <c r="W222">
        <v>2018</v>
      </c>
      <c r="X222">
        <v>2019</v>
      </c>
      <c r="Y222">
        <v>2020</v>
      </c>
      <c r="Z222">
        <v>2021</v>
      </c>
      <c r="AA222">
        <v>2022</v>
      </c>
      <c r="AB222">
        <v>2023</v>
      </c>
      <c r="AC222">
        <v>2024</v>
      </c>
      <c r="AD222">
        <v>2025</v>
      </c>
      <c r="AE222">
        <v>2026</v>
      </c>
      <c r="AF222">
        <v>2027</v>
      </c>
      <c r="AG222">
        <v>2028</v>
      </c>
      <c r="AH222">
        <v>2029</v>
      </c>
      <c r="AI222">
        <v>2030</v>
      </c>
    </row>
    <row r="223" spans="3:36" ht="12.75" hidden="1" customHeight="1">
      <c r="C223" s="219" t="s">
        <v>828</v>
      </c>
      <c r="O223" s="370">
        <v>0</v>
      </c>
      <c r="P223" s="370">
        <v>0</v>
      </c>
      <c r="Q223" s="370">
        <v>0</v>
      </c>
      <c r="R223" s="370">
        <v>0</v>
      </c>
      <c r="S223" s="370">
        <v>0</v>
      </c>
      <c r="T223" s="370">
        <v>0</v>
      </c>
      <c r="U223" s="370">
        <v>0</v>
      </c>
      <c r="V223" s="370">
        <v>0</v>
      </c>
      <c r="W223" s="370">
        <v>0</v>
      </c>
      <c r="X223" s="370">
        <v>0</v>
      </c>
      <c r="Y223" s="370">
        <v>0</v>
      </c>
      <c r="Z223" s="370">
        <v>0</v>
      </c>
      <c r="AA223" s="370">
        <v>0</v>
      </c>
      <c r="AB223" s="370">
        <v>0</v>
      </c>
      <c r="AC223" s="370">
        <v>0</v>
      </c>
      <c r="AD223" s="370">
        <v>0</v>
      </c>
      <c r="AE223" s="370">
        <v>0</v>
      </c>
      <c r="AF223" s="370">
        <v>0</v>
      </c>
      <c r="AG223" s="370">
        <v>0</v>
      </c>
      <c r="AH223" s="370">
        <v>0</v>
      </c>
      <c r="AI223" s="370">
        <v>0</v>
      </c>
      <c r="AJ223">
        <v>0</v>
      </c>
    </row>
    <row r="224" spans="3:36" ht="12.75" customHeight="1">
      <c r="C224" s="219" t="s">
        <v>829</v>
      </c>
      <c r="O224" s="370">
        <v>0</v>
      </c>
      <c r="P224" s="370">
        <v>0</v>
      </c>
      <c r="Q224" s="370">
        <v>0</v>
      </c>
      <c r="R224" s="370">
        <v>0</v>
      </c>
      <c r="S224" s="370">
        <v>0</v>
      </c>
      <c r="T224" s="370">
        <v>0</v>
      </c>
      <c r="U224" s="370">
        <v>0</v>
      </c>
      <c r="V224" s="370">
        <v>0</v>
      </c>
      <c r="W224" s="370">
        <v>0</v>
      </c>
      <c r="X224" s="370">
        <v>0</v>
      </c>
      <c r="Y224" s="370">
        <v>0</v>
      </c>
      <c r="Z224" s="370">
        <v>0</v>
      </c>
      <c r="AA224" s="370">
        <v>0</v>
      </c>
      <c r="AB224" s="370">
        <v>0</v>
      </c>
      <c r="AC224" s="370">
        <v>0</v>
      </c>
      <c r="AD224" s="370">
        <v>0</v>
      </c>
      <c r="AE224" s="370">
        <v>0</v>
      </c>
      <c r="AF224" s="370">
        <v>0</v>
      </c>
      <c r="AG224" s="370">
        <v>0</v>
      </c>
      <c r="AH224" s="370">
        <v>0</v>
      </c>
      <c r="AI224" s="370">
        <v>0</v>
      </c>
      <c r="AJ224">
        <v>0</v>
      </c>
    </row>
    <row r="225" spans="3:36" ht="12.75" customHeight="1">
      <c r="C225" s="219" t="s">
        <v>830</v>
      </c>
      <c r="O225" s="370">
        <v>0</v>
      </c>
      <c r="P225" s="370">
        <v>0</v>
      </c>
      <c r="Q225" s="370">
        <v>0</v>
      </c>
      <c r="R225" s="370">
        <v>0</v>
      </c>
      <c r="S225" s="370">
        <v>0</v>
      </c>
      <c r="T225" s="370">
        <v>0</v>
      </c>
      <c r="U225" s="370">
        <v>0</v>
      </c>
      <c r="V225" s="370">
        <v>0</v>
      </c>
      <c r="W225" s="370">
        <v>0</v>
      </c>
      <c r="X225" s="370">
        <v>0</v>
      </c>
      <c r="Y225" s="370">
        <v>0</v>
      </c>
      <c r="Z225" s="370">
        <v>0</v>
      </c>
      <c r="AA225" s="370">
        <v>0</v>
      </c>
      <c r="AB225" s="370">
        <v>0</v>
      </c>
      <c r="AC225" s="370">
        <v>0</v>
      </c>
      <c r="AD225" s="370">
        <v>0</v>
      </c>
      <c r="AE225" s="370">
        <v>0</v>
      </c>
      <c r="AF225" s="370">
        <v>0</v>
      </c>
      <c r="AG225" s="370">
        <v>0</v>
      </c>
      <c r="AH225" s="370">
        <v>0</v>
      </c>
      <c r="AI225" s="370">
        <v>0</v>
      </c>
      <c r="AJ225">
        <v>0</v>
      </c>
    </row>
    <row r="226" spans="3:36" ht="12.75" hidden="1" customHeight="1"/>
    <row r="227" spans="3:36" ht="12.75" hidden="1" customHeight="1"/>
    <row r="228" spans="3:36" ht="12.75" hidden="1" customHeight="1"/>
    <row r="229" spans="3:36" ht="12.75" customHeight="1"/>
    <row r="230" spans="3:36" ht="12.75" customHeight="1">
      <c r="O230" t="s">
        <v>398</v>
      </c>
      <c r="Z230" t="s">
        <v>398</v>
      </c>
    </row>
    <row r="231" spans="3:36" ht="12.75" customHeight="1">
      <c r="C231" s="219"/>
      <c r="O231" s="370" t="s">
        <v>366</v>
      </c>
      <c r="P231" s="370" t="s">
        <v>367</v>
      </c>
      <c r="Q231" s="370" t="s">
        <v>368</v>
      </c>
      <c r="R231" s="370" t="s">
        <v>369</v>
      </c>
      <c r="S231" s="370" t="s">
        <v>370</v>
      </c>
      <c r="T231" s="370" t="s">
        <v>371</v>
      </c>
      <c r="U231" s="370" t="s">
        <v>372</v>
      </c>
      <c r="V231" s="370" t="s">
        <v>373</v>
      </c>
      <c r="W231" s="370" t="s">
        <v>374</v>
      </c>
      <c r="X231" s="370" t="s">
        <v>375</v>
      </c>
      <c r="Y231" s="370" t="s">
        <v>376</v>
      </c>
      <c r="Z231" s="370" t="s">
        <v>377</v>
      </c>
      <c r="AA231" s="370" t="s">
        <v>378</v>
      </c>
      <c r="AB231" s="370" t="s">
        <v>379</v>
      </c>
      <c r="AC231" s="370" t="s">
        <v>380</v>
      </c>
      <c r="AD231" s="370" t="s">
        <v>381</v>
      </c>
      <c r="AE231" s="370" t="s">
        <v>382</v>
      </c>
      <c r="AF231" s="370" t="s">
        <v>383</v>
      </c>
      <c r="AG231" s="370" t="s">
        <v>384</v>
      </c>
      <c r="AH231" s="370" t="s">
        <v>385</v>
      </c>
      <c r="AI231" s="370" t="s">
        <v>386</v>
      </c>
      <c r="AJ231" t="s">
        <v>387</v>
      </c>
    </row>
    <row r="232" spans="3:36" ht="12.75" customHeight="1">
      <c r="C232" s="219"/>
      <c r="P232">
        <v>2011</v>
      </c>
      <c r="Q232">
        <v>2012</v>
      </c>
      <c r="R232">
        <v>2013</v>
      </c>
      <c r="S232">
        <v>2014</v>
      </c>
      <c r="T232">
        <v>2015</v>
      </c>
      <c r="U232">
        <v>2016</v>
      </c>
      <c r="V232">
        <v>2017</v>
      </c>
      <c r="W232">
        <v>2018</v>
      </c>
      <c r="X232">
        <v>2019</v>
      </c>
      <c r="Y232">
        <v>2020</v>
      </c>
      <c r="Z232">
        <v>2021</v>
      </c>
      <c r="AA232">
        <v>2022</v>
      </c>
      <c r="AB232">
        <v>2023</v>
      </c>
      <c r="AC232">
        <v>2024</v>
      </c>
      <c r="AD232">
        <v>2025</v>
      </c>
      <c r="AE232">
        <v>2026</v>
      </c>
      <c r="AF232">
        <v>2027</v>
      </c>
      <c r="AG232">
        <v>2028</v>
      </c>
      <c r="AH232">
        <v>2029</v>
      </c>
      <c r="AI232">
        <v>2030</v>
      </c>
    </row>
    <row r="233" spans="3:36" ht="12.75" hidden="1" customHeight="1">
      <c r="C233" s="219" t="s">
        <v>828</v>
      </c>
      <c r="O233" s="370">
        <v>0</v>
      </c>
      <c r="P233" s="370">
        <v>0</v>
      </c>
      <c r="Q233" s="370">
        <v>0</v>
      </c>
      <c r="R233" s="370">
        <v>0</v>
      </c>
      <c r="S233" s="370">
        <v>0</v>
      </c>
      <c r="T233" s="370">
        <v>0</v>
      </c>
      <c r="U233" s="370">
        <v>0</v>
      </c>
      <c r="V233" s="370">
        <v>0</v>
      </c>
      <c r="W233" s="370">
        <v>0</v>
      </c>
      <c r="X233" s="370">
        <v>0</v>
      </c>
      <c r="Y233" s="370">
        <v>0</v>
      </c>
      <c r="Z233" s="370">
        <v>0</v>
      </c>
      <c r="AA233" s="370">
        <v>0</v>
      </c>
      <c r="AB233" s="370">
        <v>0</v>
      </c>
      <c r="AC233" s="370">
        <v>0</v>
      </c>
      <c r="AD233" s="370">
        <v>0</v>
      </c>
      <c r="AE233" s="370">
        <v>0</v>
      </c>
      <c r="AF233" s="370">
        <v>0</v>
      </c>
      <c r="AG233" s="370">
        <v>0</v>
      </c>
      <c r="AH233" s="370">
        <v>0</v>
      </c>
      <c r="AI233" s="370">
        <v>0</v>
      </c>
      <c r="AJ233">
        <v>0</v>
      </c>
    </row>
    <row r="234" spans="3:36" ht="12.75" customHeight="1">
      <c r="C234" s="219" t="s">
        <v>829</v>
      </c>
      <c r="O234" s="370">
        <v>0</v>
      </c>
      <c r="P234" s="370">
        <v>0</v>
      </c>
      <c r="Q234" s="370">
        <v>0</v>
      </c>
      <c r="R234" s="370">
        <v>0</v>
      </c>
      <c r="S234" s="370">
        <v>0</v>
      </c>
      <c r="T234" s="370">
        <v>0</v>
      </c>
      <c r="U234" s="370">
        <v>0</v>
      </c>
      <c r="V234" s="370">
        <v>0</v>
      </c>
      <c r="W234" s="370">
        <v>0</v>
      </c>
      <c r="X234" s="370">
        <v>0</v>
      </c>
      <c r="Y234" s="370">
        <v>0</v>
      </c>
      <c r="Z234" s="370">
        <v>0</v>
      </c>
      <c r="AA234" s="370">
        <v>0</v>
      </c>
      <c r="AB234" s="370">
        <v>0</v>
      </c>
      <c r="AC234" s="370">
        <v>0</v>
      </c>
      <c r="AD234" s="370">
        <v>0</v>
      </c>
      <c r="AE234" s="370">
        <v>0</v>
      </c>
      <c r="AF234" s="370">
        <v>0</v>
      </c>
      <c r="AG234" s="370">
        <v>0</v>
      </c>
      <c r="AH234" s="370">
        <v>0</v>
      </c>
      <c r="AI234" s="370">
        <v>0</v>
      </c>
      <c r="AJ234">
        <v>0</v>
      </c>
    </row>
    <row r="235" spans="3:36" ht="12.75" customHeight="1">
      <c r="C235" s="219" t="s">
        <v>830</v>
      </c>
      <c r="O235" s="370">
        <v>0</v>
      </c>
      <c r="P235" s="370">
        <v>0</v>
      </c>
      <c r="Q235" s="370">
        <v>0</v>
      </c>
      <c r="R235" s="370">
        <v>0</v>
      </c>
      <c r="S235" s="370">
        <v>0</v>
      </c>
      <c r="T235" s="370">
        <v>0</v>
      </c>
      <c r="U235" s="370">
        <v>0</v>
      </c>
      <c r="V235" s="370">
        <v>0</v>
      </c>
      <c r="W235" s="370">
        <v>0</v>
      </c>
      <c r="X235" s="370">
        <v>0</v>
      </c>
      <c r="Y235" s="370">
        <v>0</v>
      </c>
      <c r="Z235" s="370">
        <v>0</v>
      </c>
      <c r="AA235" s="370">
        <v>0</v>
      </c>
      <c r="AB235" s="370">
        <v>0</v>
      </c>
      <c r="AC235" s="370">
        <v>0</v>
      </c>
      <c r="AD235" s="370">
        <v>0</v>
      </c>
      <c r="AE235" s="370">
        <v>0</v>
      </c>
      <c r="AF235" s="370">
        <v>0</v>
      </c>
      <c r="AG235" s="370">
        <v>0</v>
      </c>
      <c r="AH235" s="370">
        <v>0</v>
      </c>
      <c r="AI235" s="370">
        <v>0</v>
      </c>
      <c r="AJ235">
        <v>0</v>
      </c>
    </row>
    <row r="236" spans="3:36" ht="12.75" hidden="1" customHeight="1"/>
    <row r="237" spans="3:36" ht="12.75" hidden="1" customHeight="1"/>
    <row r="238" spans="3:36" ht="12.75" hidden="1" customHeight="1"/>
    <row r="239" spans="3:36" ht="12.75" customHeight="1"/>
    <row r="240" spans="3:36" ht="12.75" customHeight="1">
      <c r="O240" t="s">
        <v>450</v>
      </c>
      <c r="Z240" t="s">
        <v>450</v>
      </c>
    </row>
    <row r="241" spans="3:36" ht="12.75" customHeight="1">
      <c r="C241" s="219"/>
      <c r="O241" s="370" t="s">
        <v>366</v>
      </c>
      <c r="P241" s="370" t="s">
        <v>367</v>
      </c>
      <c r="Q241" s="370" t="s">
        <v>368</v>
      </c>
      <c r="R241" s="370" t="s">
        <v>369</v>
      </c>
      <c r="S241" s="370" t="s">
        <v>370</v>
      </c>
      <c r="T241" s="370" t="s">
        <v>371</v>
      </c>
      <c r="U241" s="370" t="s">
        <v>372</v>
      </c>
      <c r="V241" s="370" t="s">
        <v>373</v>
      </c>
      <c r="W241" s="370" t="s">
        <v>374</v>
      </c>
      <c r="X241" s="370" t="s">
        <v>375</v>
      </c>
      <c r="Y241" s="370" t="s">
        <v>376</v>
      </c>
      <c r="Z241" s="370" t="s">
        <v>377</v>
      </c>
      <c r="AA241" s="370" t="s">
        <v>378</v>
      </c>
      <c r="AB241" s="370" t="s">
        <v>379</v>
      </c>
      <c r="AC241" s="370" t="s">
        <v>380</v>
      </c>
      <c r="AD241" s="370" t="s">
        <v>381</v>
      </c>
      <c r="AE241" s="370" t="s">
        <v>382</v>
      </c>
      <c r="AF241" s="370" t="s">
        <v>383</v>
      </c>
      <c r="AG241" s="370" t="s">
        <v>384</v>
      </c>
      <c r="AH241" s="370" t="s">
        <v>385</v>
      </c>
      <c r="AI241" s="370" t="s">
        <v>386</v>
      </c>
      <c r="AJ241" t="s">
        <v>387</v>
      </c>
    </row>
    <row r="242" spans="3:36" ht="12.75" customHeight="1">
      <c r="C242" s="219"/>
      <c r="P242">
        <v>2011</v>
      </c>
      <c r="Q242">
        <v>2012</v>
      </c>
      <c r="R242">
        <v>2013</v>
      </c>
      <c r="S242">
        <v>2014</v>
      </c>
      <c r="T242">
        <v>2015</v>
      </c>
      <c r="U242">
        <v>2016</v>
      </c>
      <c r="V242">
        <v>2017</v>
      </c>
      <c r="W242">
        <v>2018</v>
      </c>
      <c r="X242">
        <v>2019</v>
      </c>
      <c r="Y242">
        <v>2020</v>
      </c>
      <c r="Z242">
        <v>2021</v>
      </c>
      <c r="AA242">
        <v>2022</v>
      </c>
      <c r="AB242">
        <v>2023</v>
      </c>
      <c r="AC242">
        <v>2024</v>
      </c>
      <c r="AD242">
        <v>2025</v>
      </c>
      <c r="AE242">
        <v>2026</v>
      </c>
      <c r="AF242">
        <v>2027</v>
      </c>
      <c r="AG242">
        <v>2028</v>
      </c>
      <c r="AH242">
        <v>2029</v>
      </c>
      <c r="AI242">
        <v>2030</v>
      </c>
    </row>
    <row r="243" spans="3:36" ht="12.75" hidden="1" customHeight="1">
      <c r="C243" s="219" t="s">
        <v>828</v>
      </c>
      <c r="O243" s="370">
        <v>0</v>
      </c>
      <c r="P243" s="370">
        <v>0</v>
      </c>
      <c r="Q243" s="370">
        <v>0</v>
      </c>
      <c r="R243" s="370">
        <v>0</v>
      </c>
      <c r="S243" s="370">
        <v>0</v>
      </c>
      <c r="T243" s="370">
        <v>0</v>
      </c>
      <c r="U243" s="370">
        <v>0</v>
      </c>
      <c r="V243" s="370">
        <v>0</v>
      </c>
      <c r="W243" s="370">
        <v>0</v>
      </c>
      <c r="X243" s="370">
        <v>0</v>
      </c>
      <c r="Y243" s="370">
        <v>0</v>
      </c>
      <c r="Z243" s="370">
        <v>0</v>
      </c>
      <c r="AA243" s="370">
        <v>0</v>
      </c>
      <c r="AB243" s="370">
        <v>0</v>
      </c>
      <c r="AC243" s="370">
        <v>0</v>
      </c>
      <c r="AD243" s="370">
        <v>0</v>
      </c>
      <c r="AE243" s="370">
        <v>0</v>
      </c>
      <c r="AF243" s="370">
        <v>0</v>
      </c>
      <c r="AG243" s="370">
        <v>0</v>
      </c>
      <c r="AH243" s="370">
        <v>0</v>
      </c>
      <c r="AI243" s="370">
        <v>0</v>
      </c>
      <c r="AJ243">
        <v>0</v>
      </c>
    </row>
    <row r="244" spans="3:36" ht="12.75" customHeight="1">
      <c r="C244" s="219" t="s">
        <v>829</v>
      </c>
      <c r="O244" s="370">
        <v>0</v>
      </c>
      <c r="P244" s="370">
        <v>0</v>
      </c>
      <c r="Q244" s="370">
        <v>0</v>
      </c>
      <c r="R244" s="370">
        <v>0</v>
      </c>
      <c r="S244" s="370">
        <v>0</v>
      </c>
      <c r="T244" s="370">
        <v>0</v>
      </c>
      <c r="U244" s="370">
        <v>0</v>
      </c>
      <c r="V244" s="370">
        <v>0</v>
      </c>
      <c r="W244" s="370">
        <v>0</v>
      </c>
      <c r="X244" s="370">
        <v>0</v>
      </c>
      <c r="Y244" s="370">
        <v>0</v>
      </c>
      <c r="Z244" s="370">
        <v>0</v>
      </c>
      <c r="AA244" s="370">
        <v>0</v>
      </c>
      <c r="AB244" s="370">
        <v>0</v>
      </c>
      <c r="AC244" s="370">
        <v>0</v>
      </c>
      <c r="AD244" s="370">
        <v>0</v>
      </c>
      <c r="AE244" s="370">
        <v>0</v>
      </c>
      <c r="AF244" s="370">
        <v>0</v>
      </c>
      <c r="AG244" s="370">
        <v>0</v>
      </c>
      <c r="AH244" s="370">
        <v>0</v>
      </c>
      <c r="AI244" s="370">
        <v>0</v>
      </c>
      <c r="AJ244">
        <v>0</v>
      </c>
    </row>
    <row r="245" spans="3:36" ht="12.75" customHeight="1">
      <c r="C245" s="219" t="s">
        <v>830</v>
      </c>
      <c r="O245" s="370">
        <v>0</v>
      </c>
      <c r="P245" s="370">
        <v>0</v>
      </c>
      <c r="Q245" s="370">
        <v>0</v>
      </c>
      <c r="R245" s="370">
        <v>0</v>
      </c>
      <c r="S245" s="370">
        <v>0</v>
      </c>
      <c r="T245" s="370">
        <v>0</v>
      </c>
      <c r="U245" s="370">
        <v>0</v>
      </c>
      <c r="V245" s="370">
        <v>0</v>
      </c>
      <c r="W245" s="370">
        <v>0</v>
      </c>
      <c r="X245" s="370">
        <v>0</v>
      </c>
      <c r="Y245" s="370">
        <v>0</v>
      </c>
      <c r="Z245" s="370">
        <v>0</v>
      </c>
      <c r="AA245" s="370">
        <v>0</v>
      </c>
      <c r="AB245" s="370">
        <v>0</v>
      </c>
      <c r="AC245" s="370">
        <v>0</v>
      </c>
      <c r="AD245" s="370">
        <v>0</v>
      </c>
      <c r="AE245" s="370">
        <v>0</v>
      </c>
      <c r="AF245" s="370">
        <v>0</v>
      </c>
      <c r="AG245" s="370">
        <v>0</v>
      </c>
      <c r="AH245" s="370">
        <v>0</v>
      </c>
      <c r="AI245" s="370">
        <v>0</v>
      </c>
      <c r="AJ245">
        <v>0</v>
      </c>
    </row>
    <row r="246" spans="3:36" ht="12.75" hidden="1" customHeight="1"/>
    <row r="247" spans="3:36" ht="12.75" hidden="1" customHeight="1"/>
    <row r="248" spans="3:36" ht="12.75" hidden="1" customHeight="1"/>
    <row r="249" spans="3:36" ht="12.75" customHeight="1"/>
    <row r="250" spans="3:36" ht="12.75" customHeight="1">
      <c r="O250" t="s">
        <v>452</v>
      </c>
      <c r="Z250" t="s">
        <v>452</v>
      </c>
    </row>
    <row r="251" spans="3:36" ht="12.75" customHeight="1">
      <c r="C251" s="219"/>
      <c r="O251" s="370" t="s">
        <v>366</v>
      </c>
      <c r="P251" s="370" t="s">
        <v>367</v>
      </c>
      <c r="Q251" s="370" t="s">
        <v>368</v>
      </c>
      <c r="R251" s="370" t="s">
        <v>369</v>
      </c>
      <c r="S251" s="370" t="s">
        <v>370</v>
      </c>
      <c r="T251" s="370" t="s">
        <v>371</v>
      </c>
      <c r="U251" s="370" t="s">
        <v>372</v>
      </c>
      <c r="V251" s="370" t="s">
        <v>373</v>
      </c>
      <c r="W251" s="370" t="s">
        <v>374</v>
      </c>
      <c r="X251" s="370" t="s">
        <v>375</v>
      </c>
      <c r="Y251" s="370" t="s">
        <v>376</v>
      </c>
      <c r="Z251" s="370" t="s">
        <v>377</v>
      </c>
      <c r="AA251" s="370" t="s">
        <v>378</v>
      </c>
      <c r="AB251" s="370" t="s">
        <v>379</v>
      </c>
      <c r="AC251" s="370" t="s">
        <v>380</v>
      </c>
      <c r="AD251" s="370" t="s">
        <v>381</v>
      </c>
      <c r="AE251" s="370" t="s">
        <v>382</v>
      </c>
      <c r="AF251" s="370" t="s">
        <v>383</v>
      </c>
      <c r="AG251" s="370" t="s">
        <v>384</v>
      </c>
      <c r="AH251" s="370" t="s">
        <v>385</v>
      </c>
      <c r="AI251" s="370" t="s">
        <v>386</v>
      </c>
      <c r="AJ251" t="s">
        <v>387</v>
      </c>
    </row>
    <row r="252" spans="3:36" ht="12.75" customHeight="1">
      <c r="C252" s="219"/>
      <c r="P252">
        <v>2011</v>
      </c>
      <c r="Q252">
        <v>2012</v>
      </c>
      <c r="R252">
        <v>2013</v>
      </c>
      <c r="S252">
        <v>2014</v>
      </c>
      <c r="T252">
        <v>2015</v>
      </c>
      <c r="U252">
        <v>2016</v>
      </c>
      <c r="V252">
        <v>2017</v>
      </c>
      <c r="W252">
        <v>2018</v>
      </c>
      <c r="X252">
        <v>2019</v>
      </c>
      <c r="Y252">
        <v>2020</v>
      </c>
      <c r="Z252">
        <v>2021</v>
      </c>
      <c r="AA252">
        <v>2022</v>
      </c>
      <c r="AB252">
        <v>2023</v>
      </c>
      <c r="AC252">
        <v>2024</v>
      </c>
      <c r="AD252">
        <v>2025</v>
      </c>
      <c r="AE252">
        <v>2026</v>
      </c>
      <c r="AF252">
        <v>2027</v>
      </c>
      <c r="AG252">
        <v>2028</v>
      </c>
      <c r="AH252">
        <v>2029</v>
      </c>
      <c r="AI252">
        <v>2030</v>
      </c>
    </row>
    <row r="253" spans="3:36" ht="12.75" hidden="1" customHeight="1">
      <c r="C253" s="219" t="s">
        <v>828</v>
      </c>
      <c r="O253" s="370">
        <v>0</v>
      </c>
      <c r="P253" s="370">
        <v>0</v>
      </c>
      <c r="Q253" s="370">
        <v>0</v>
      </c>
      <c r="R253" s="370">
        <v>0</v>
      </c>
      <c r="S253" s="370">
        <v>0</v>
      </c>
      <c r="T253" s="370">
        <v>0</v>
      </c>
      <c r="U253" s="370">
        <v>0</v>
      </c>
      <c r="V253" s="370">
        <v>0</v>
      </c>
      <c r="W253" s="370">
        <v>0</v>
      </c>
      <c r="X253" s="370">
        <v>0</v>
      </c>
      <c r="Y253" s="370">
        <v>0</v>
      </c>
      <c r="Z253" s="370">
        <v>0</v>
      </c>
      <c r="AA253" s="370">
        <v>0</v>
      </c>
      <c r="AB253" s="370">
        <v>0</v>
      </c>
      <c r="AC253" s="370">
        <v>0</v>
      </c>
      <c r="AD253" s="370">
        <v>0</v>
      </c>
      <c r="AE253" s="370">
        <v>0</v>
      </c>
      <c r="AF253" s="370">
        <v>0</v>
      </c>
      <c r="AG253" s="370">
        <v>0</v>
      </c>
      <c r="AH253" s="370">
        <v>0</v>
      </c>
      <c r="AI253" s="370">
        <v>0</v>
      </c>
      <c r="AJ253">
        <v>0</v>
      </c>
    </row>
    <row r="254" spans="3:36" ht="12.75" customHeight="1">
      <c r="C254" s="219" t="s">
        <v>829</v>
      </c>
      <c r="O254" s="370">
        <v>0</v>
      </c>
      <c r="P254" s="370">
        <v>0</v>
      </c>
      <c r="Q254" s="370">
        <v>0</v>
      </c>
      <c r="R254" s="370">
        <v>0</v>
      </c>
      <c r="S254" s="370">
        <v>0</v>
      </c>
      <c r="T254" s="370">
        <v>0</v>
      </c>
      <c r="U254" s="370">
        <v>0</v>
      </c>
      <c r="V254" s="370">
        <v>0</v>
      </c>
      <c r="W254" s="370">
        <v>0</v>
      </c>
      <c r="X254" s="370">
        <v>0</v>
      </c>
      <c r="Y254" s="370">
        <v>0</v>
      </c>
      <c r="Z254" s="370">
        <v>0</v>
      </c>
      <c r="AA254" s="370">
        <v>0</v>
      </c>
      <c r="AB254" s="370">
        <v>0</v>
      </c>
      <c r="AC254" s="370">
        <v>0</v>
      </c>
      <c r="AD254" s="370">
        <v>0</v>
      </c>
      <c r="AE254" s="370">
        <v>0</v>
      </c>
      <c r="AF254" s="370">
        <v>0</v>
      </c>
      <c r="AG254" s="370">
        <v>0</v>
      </c>
      <c r="AH254" s="370">
        <v>0</v>
      </c>
      <c r="AI254" s="370">
        <v>0</v>
      </c>
      <c r="AJ254">
        <v>0</v>
      </c>
    </row>
    <row r="255" spans="3:36" ht="12.75" customHeight="1">
      <c r="C255" s="219" t="s">
        <v>830</v>
      </c>
      <c r="O255" s="370">
        <v>0</v>
      </c>
      <c r="P255" s="370">
        <v>0</v>
      </c>
      <c r="Q255" s="370">
        <v>0</v>
      </c>
      <c r="R255" s="370">
        <v>0</v>
      </c>
      <c r="S255" s="370">
        <v>0</v>
      </c>
      <c r="T255" s="370">
        <v>0</v>
      </c>
      <c r="U255" s="370">
        <v>0</v>
      </c>
      <c r="V255" s="370">
        <v>0</v>
      </c>
      <c r="W255" s="370">
        <v>0</v>
      </c>
      <c r="X255" s="370">
        <v>0</v>
      </c>
      <c r="Y255" s="370">
        <v>0</v>
      </c>
      <c r="Z255" s="370">
        <v>0</v>
      </c>
      <c r="AA255" s="370">
        <v>0</v>
      </c>
      <c r="AB255" s="370">
        <v>0</v>
      </c>
      <c r="AC255" s="370">
        <v>0</v>
      </c>
      <c r="AD255" s="370">
        <v>0</v>
      </c>
      <c r="AE255" s="370">
        <v>0</v>
      </c>
      <c r="AF255" s="370">
        <v>0</v>
      </c>
      <c r="AG255" s="370">
        <v>0</v>
      </c>
      <c r="AH255" s="370">
        <v>0</v>
      </c>
      <c r="AI255" s="370">
        <v>0</v>
      </c>
      <c r="AJ255">
        <v>0</v>
      </c>
    </row>
    <row r="256" spans="3:36" ht="12.75" hidden="1" customHeight="1"/>
    <row r="257" spans="3:36" ht="12.75" hidden="1" customHeight="1"/>
    <row r="258" spans="3:36" ht="12.75" hidden="1" customHeight="1"/>
    <row r="259" spans="3:36" ht="12.75" customHeight="1"/>
    <row r="260" spans="3:36" ht="12.75" customHeight="1">
      <c r="O260" t="s">
        <v>453</v>
      </c>
      <c r="Z260" t="s">
        <v>453</v>
      </c>
    </row>
    <row r="261" spans="3:36" ht="12.75" customHeight="1">
      <c r="C261" s="219"/>
      <c r="O261" s="370" t="s">
        <v>366</v>
      </c>
      <c r="P261" s="370" t="s">
        <v>367</v>
      </c>
      <c r="Q261" s="370" t="s">
        <v>368</v>
      </c>
      <c r="R261" s="370" t="s">
        <v>369</v>
      </c>
      <c r="S261" s="370" t="s">
        <v>370</v>
      </c>
      <c r="T261" s="370" t="s">
        <v>371</v>
      </c>
      <c r="U261" s="370" t="s">
        <v>372</v>
      </c>
      <c r="V261" s="370" t="s">
        <v>373</v>
      </c>
      <c r="W261" s="370" t="s">
        <v>374</v>
      </c>
      <c r="X261" s="370" t="s">
        <v>375</v>
      </c>
      <c r="Y261" s="370" t="s">
        <v>376</v>
      </c>
      <c r="Z261" s="370" t="s">
        <v>377</v>
      </c>
      <c r="AA261" s="370" t="s">
        <v>378</v>
      </c>
      <c r="AB261" s="370" t="s">
        <v>379</v>
      </c>
      <c r="AC261" s="370" t="s">
        <v>380</v>
      </c>
      <c r="AD261" s="370" t="s">
        <v>381</v>
      </c>
      <c r="AE261" s="370" t="s">
        <v>382</v>
      </c>
      <c r="AF261" s="370" t="s">
        <v>383</v>
      </c>
      <c r="AG261" s="370" t="s">
        <v>384</v>
      </c>
      <c r="AH261" s="370" t="s">
        <v>385</v>
      </c>
      <c r="AI261" s="370" t="s">
        <v>386</v>
      </c>
      <c r="AJ261" t="s">
        <v>387</v>
      </c>
    </row>
    <row r="262" spans="3:36" ht="12.75" customHeight="1">
      <c r="C262" s="219"/>
      <c r="P262">
        <v>2011</v>
      </c>
      <c r="Q262">
        <v>2012</v>
      </c>
      <c r="R262">
        <v>2013</v>
      </c>
      <c r="S262">
        <v>2014</v>
      </c>
      <c r="T262">
        <v>2015</v>
      </c>
      <c r="U262">
        <v>2016</v>
      </c>
      <c r="V262">
        <v>2017</v>
      </c>
      <c r="W262">
        <v>2018</v>
      </c>
      <c r="X262">
        <v>2019</v>
      </c>
      <c r="Y262">
        <v>2020</v>
      </c>
      <c r="Z262">
        <v>2021</v>
      </c>
      <c r="AA262">
        <v>2022</v>
      </c>
      <c r="AB262">
        <v>2023</v>
      </c>
      <c r="AC262">
        <v>2024</v>
      </c>
      <c r="AD262">
        <v>2025</v>
      </c>
      <c r="AE262">
        <v>2026</v>
      </c>
      <c r="AF262">
        <v>2027</v>
      </c>
      <c r="AG262">
        <v>2028</v>
      </c>
      <c r="AH262">
        <v>2029</v>
      </c>
      <c r="AI262">
        <v>2030</v>
      </c>
    </row>
    <row r="263" spans="3:36" ht="12.75" hidden="1" customHeight="1">
      <c r="C263" s="219" t="s">
        <v>828</v>
      </c>
      <c r="O263" s="370">
        <v>0</v>
      </c>
      <c r="P263" s="370">
        <v>0</v>
      </c>
      <c r="Q263" s="370">
        <v>0</v>
      </c>
      <c r="R263" s="370">
        <v>0</v>
      </c>
      <c r="S263" s="370">
        <v>0</v>
      </c>
      <c r="T263" s="370">
        <v>0</v>
      </c>
      <c r="U263" s="370">
        <v>0</v>
      </c>
      <c r="V263" s="370">
        <v>0</v>
      </c>
      <c r="W263" s="370">
        <v>0</v>
      </c>
      <c r="X263" s="370">
        <v>0</v>
      </c>
      <c r="Y263" s="370">
        <v>0</v>
      </c>
      <c r="Z263" s="370">
        <v>0</v>
      </c>
      <c r="AA263" s="370">
        <v>0</v>
      </c>
      <c r="AB263" s="370">
        <v>0</v>
      </c>
      <c r="AC263" s="370">
        <v>0</v>
      </c>
      <c r="AD263" s="370">
        <v>0</v>
      </c>
      <c r="AE263" s="370">
        <v>0</v>
      </c>
      <c r="AF263" s="370">
        <v>0</v>
      </c>
      <c r="AG263" s="370">
        <v>0</v>
      </c>
      <c r="AH263" s="370">
        <v>0</v>
      </c>
      <c r="AI263" s="370">
        <v>0</v>
      </c>
      <c r="AJ263">
        <v>0</v>
      </c>
    </row>
    <row r="264" spans="3:36" ht="12.75" customHeight="1">
      <c r="C264" s="219" t="s">
        <v>829</v>
      </c>
      <c r="O264" s="370">
        <v>0</v>
      </c>
      <c r="P264" s="370">
        <v>0</v>
      </c>
      <c r="Q264" s="370">
        <v>0</v>
      </c>
      <c r="R264" s="370">
        <v>0</v>
      </c>
      <c r="S264" s="370">
        <v>0</v>
      </c>
      <c r="T264" s="370">
        <v>0</v>
      </c>
      <c r="U264" s="370">
        <v>0</v>
      </c>
      <c r="V264" s="370">
        <v>0</v>
      </c>
      <c r="W264" s="370">
        <v>0</v>
      </c>
      <c r="X264" s="370">
        <v>0</v>
      </c>
      <c r="Y264" s="370">
        <v>0</v>
      </c>
      <c r="Z264" s="370">
        <v>0</v>
      </c>
      <c r="AA264" s="370">
        <v>0</v>
      </c>
      <c r="AB264" s="370">
        <v>0</v>
      </c>
      <c r="AC264" s="370">
        <v>0</v>
      </c>
      <c r="AD264" s="370">
        <v>0</v>
      </c>
      <c r="AE264" s="370">
        <v>0</v>
      </c>
      <c r="AF264" s="370">
        <v>0</v>
      </c>
      <c r="AG264" s="370">
        <v>0</v>
      </c>
      <c r="AH264" s="370">
        <v>0</v>
      </c>
      <c r="AI264" s="370">
        <v>0</v>
      </c>
      <c r="AJ264">
        <v>0</v>
      </c>
    </row>
    <row r="265" spans="3:36" ht="12.75" customHeight="1">
      <c r="C265" s="219" t="s">
        <v>830</v>
      </c>
      <c r="O265" s="370">
        <v>0</v>
      </c>
      <c r="P265" s="370">
        <v>0</v>
      </c>
      <c r="Q265" s="370">
        <v>0</v>
      </c>
      <c r="R265" s="370">
        <v>0</v>
      </c>
      <c r="S265" s="370">
        <v>0</v>
      </c>
      <c r="T265" s="370">
        <v>0</v>
      </c>
      <c r="U265" s="370">
        <v>0</v>
      </c>
      <c r="V265" s="370">
        <v>0</v>
      </c>
      <c r="W265" s="370">
        <v>0</v>
      </c>
      <c r="X265" s="370">
        <v>0</v>
      </c>
      <c r="Y265" s="370">
        <v>0</v>
      </c>
      <c r="Z265" s="370">
        <v>0</v>
      </c>
      <c r="AA265" s="370">
        <v>0</v>
      </c>
      <c r="AB265" s="370">
        <v>0</v>
      </c>
      <c r="AC265" s="370">
        <v>0</v>
      </c>
      <c r="AD265" s="370">
        <v>0</v>
      </c>
      <c r="AE265" s="370">
        <v>0</v>
      </c>
      <c r="AF265" s="370">
        <v>0</v>
      </c>
      <c r="AG265" s="370">
        <v>0</v>
      </c>
      <c r="AH265" s="370">
        <v>0</v>
      </c>
      <c r="AI265" s="370">
        <v>0</v>
      </c>
      <c r="AJ265">
        <v>0</v>
      </c>
    </row>
    <row r="266" spans="3:36" ht="12.75" hidden="1" customHeight="1"/>
    <row r="267" spans="3:36" ht="12.75" hidden="1" customHeight="1"/>
    <row r="268" spans="3:36" ht="12.75" hidden="1" customHeight="1"/>
    <row r="269" spans="3:36" ht="12.75" customHeight="1"/>
    <row r="270" spans="3:36" ht="12.75" customHeight="1">
      <c r="O270" t="s">
        <v>454</v>
      </c>
      <c r="Z270" t="s">
        <v>454</v>
      </c>
    </row>
    <row r="271" spans="3:36" ht="12.75" customHeight="1">
      <c r="C271" s="219"/>
      <c r="O271" s="370" t="s">
        <v>366</v>
      </c>
      <c r="P271" s="370" t="s">
        <v>367</v>
      </c>
      <c r="Q271" s="370" t="s">
        <v>368</v>
      </c>
      <c r="R271" s="370" t="s">
        <v>369</v>
      </c>
      <c r="S271" s="370" t="s">
        <v>370</v>
      </c>
      <c r="T271" s="370" t="s">
        <v>371</v>
      </c>
      <c r="U271" s="370" t="s">
        <v>372</v>
      </c>
      <c r="V271" s="370" t="s">
        <v>373</v>
      </c>
      <c r="W271" s="370" t="s">
        <v>374</v>
      </c>
      <c r="X271" s="370" t="s">
        <v>375</v>
      </c>
      <c r="Y271" s="370" t="s">
        <v>376</v>
      </c>
      <c r="Z271" s="370" t="s">
        <v>377</v>
      </c>
      <c r="AA271" s="370" t="s">
        <v>378</v>
      </c>
      <c r="AB271" s="370" t="s">
        <v>379</v>
      </c>
      <c r="AC271" s="370" t="s">
        <v>380</v>
      </c>
      <c r="AD271" s="370" t="s">
        <v>381</v>
      </c>
      <c r="AE271" s="370" t="s">
        <v>382</v>
      </c>
      <c r="AF271" s="370" t="s">
        <v>383</v>
      </c>
      <c r="AG271" s="370" t="s">
        <v>384</v>
      </c>
      <c r="AH271" s="370" t="s">
        <v>385</v>
      </c>
      <c r="AI271" s="370" t="s">
        <v>386</v>
      </c>
      <c r="AJ271" t="s">
        <v>387</v>
      </c>
    </row>
    <row r="272" spans="3:36" ht="12.75" customHeight="1">
      <c r="C272" s="219"/>
      <c r="P272">
        <v>2011</v>
      </c>
      <c r="Q272">
        <v>2012</v>
      </c>
      <c r="R272">
        <v>2013</v>
      </c>
      <c r="S272">
        <v>2014</v>
      </c>
      <c r="T272">
        <v>2015</v>
      </c>
      <c r="U272">
        <v>2016</v>
      </c>
      <c r="V272">
        <v>2017</v>
      </c>
      <c r="W272">
        <v>2018</v>
      </c>
      <c r="X272">
        <v>2019</v>
      </c>
      <c r="Y272">
        <v>2020</v>
      </c>
      <c r="Z272">
        <v>2021</v>
      </c>
      <c r="AA272">
        <v>2022</v>
      </c>
      <c r="AB272">
        <v>2023</v>
      </c>
      <c r="AC272">
        <v>2024</v>
      </c>
      <c r="AD272">
        <v>2025</v>
      </c>
      <c r="AE272">
        <v>2026</v>
      </c>
      <c r="AF272">
        <v>2027</v>
      </c>
      <c r="AG272">
        <v>2028</v>
      </c>
      <c r="AH272">
        <v>2029</v>
      </c>
      <c r="AI272">
        <v>2030</v>
      </c>
    </row>
    <row r="273" spans="3:36" ht="12.75" hidden="1" customHeight="1">
      <c r="C273" s="219" t="s">
        <v>828</v>
      </c>
      <c r="O273" s="370">
        <v>0</v>
      </c>
      <c r="P273" s="370">
        <v>0</v>
      </c>
      <c r="Q273" s="370">
        <v>0</v>
      </c>
      <c r="R273" s="370">
        <v>0</v>
      </c>
      <c r="S273" s="370">
        <v>0</v>
      </c>
      <c r="T273" s="370">
        <v>0</v>
      </c>
      <c r="U273" s="370">
        <v>0</v>
      </c>
      <c r="V273" s="370">
        <v>0</v>
      </c>
      <c r="W273" s="370">
        <v>0</v>
      </c>
      <c r="X273" s="370">
        <v>0</v>
      </c>
      <c r="Y273" s="370">
        <v>0</v>
      </c>
      <c r="Z273" s="370">
        <v>0</v>
      </c>
      <c r="AA273" s="370">
        <v>0</v>
      </c>
      <c r="AB273" s="370">
        <v>0</v>
      </c>
      <c r="AC273" s="370">
        <v>0</v>
      </c>
      <c r="AD273" s="370">
        <v>0</v>
      </c>
      <c r="AE273" s="370">
        <v>0</v>
      </c>
      <c r="AF273" s="370">
        <v>0</v>
      </c>
      <c r="AG273" s="370">
        <v>0</v>
      </c>
      <c r="AH273" s="370">
        <v>0</v>
      </c>
      <c r="AI273" s="370">
        <v>0</v>
      </c>
      <c r="AJ273">
        <v>0</v>
      </c>
    </row>
    <row r="274" spans="3:36" ht="12.75" customHeight="1">
      <c r="C274" s="219" t="s">
        <v>829</v>
      </c>
      <c r="O274" s="370">
        <v>0</v>
      </c>
      <c r="P274" s="370">
        <v>0</v>
      </c>
      <c r="Q274" s="370">
        <v>0</v>
      </c>
      <c r="R274" s="370">
        <v>0</v>
      </c>
      <c r="S274" s="370">
        <v>0</v>
      </c>
      <c r="T274" s="370">
        <v>0</v>
      </c>
      <c r="U274" s="370">
        <v>0</v>
      </c>
      <c r="V274" s="370">
        <v>0</v>
      </c>
      <c r="W274" s="370">
        <v>0</v>
      </c>
      <c r="X274" s="370">
        <v>0</v>
      </c>
      <c r="Y274" s="370">
        <v>0</v>
      </c>
      <c r="Z274" s="370">
        <v>0</v>
      </c>
      <c r="AA274" s="370">
        <v>0</v>
      </c>
      <c r="AB274" s="370">
        <v>0</v>
      </c>
      <c r="AC274" s="370">
        <v>0</v>
      </c>
      <c r="AD274" s="370">
        <v>0</v>
      </c>
      <c r="AE274" s="370">
        <v>0</v>
      </c>
      <c r="AF274" s="370">
        <v>0</v>
      </c>
      <c r="AG274" s="370">
        <v>0</v>
      </c>
      <c r="AH274" s="370">
        <v>0</v>
      </c>
      <c r="AI274" s="370">
        <v>0</v>
      </c>
      <c r="AJ274">
        <v>0</v>
      </c>
    </row>
    <row r="275" spans="3:36" ht="12.75" customHeight="1">
      <c r="C275" s="219" t="s">
        <v>830</v>
      </c>
      <c r="O275" s="370">
        <v>0</v>
      </c>
      <c r="P275" s="370">
        <v>0</v>
      </c>
      <c r="Q275" s="370">
        <v>0</v>
      </c>
      <c r="R275" s="370">
        <v>0</v>
      </c>
      <c r="S275" s="370">
        <v>0</v>
      </c>
      <c r="T275" s="370">
        <v>0</v>
      </c>
      <c r="U275" s="370">
        <v>0</v>
      </c>
      <c r="V275" s="370">
        <v>0</v>
      </c>
      <c r="W275" s="370">
        <v>0</v>
      </c>
      <c r="X275" s="370">
        <v>0</v>
      </c>
      <c r="Y275" s="370">
        <v>0</v>
      </c>
      <c r="Z275" s="370">
        <v>0</v>
      </c>
      <c r="AA275" s="370">
        <v>0</v>
      </c>
      <c r="AB275" s="370">
        <v>0</v>
      </c>
      <c r="AC275" s="370">
        <v>0</v>
      </c>
      <c r="AD275" s="370">
        <v>0</v>
      </c>
      <c r="AE275" s="370">
        <v>0</v>
      </c>
      <c r="AF275" s="370">
        <v>0</v>
      </c>
      <c r="AG275" s="370">
        <v>0</v>
      </c>
      <c r="AH275" s="370">
        <v>0</v>
      </c>
      <c r="AI275" s="370">
        <v>0</v>
      </c>
      <c r="AJ275">
        <v>0</v>
      </c>
    </row>
    <row r="276" spans="3:36" ht="12.75" hidden="1" customHeight="1"/>
    <row r="277" spans="3:36" ht="12.75" hidden="1" customHeight="1"/>
    <row r="278" spans="3:36" ht="12.75" hidden="1" customHeight="1"/>
    <row r="279" spans="3:36" ht="12.75" customHeight="1"/>
    <row r="280" spans="3:36" ht="12.75" customHeight="1">
      <c r="O280" t="s">
        <v>455</v>
      </c>
      <c r="Z280" t="s">
        <v>455</v>
      </c>
    </row>
    <row r="281" spans="3:36" ht="12.75" customHeight="1">
      <c r="O281" t="s">
        <v>366</v>
      </c>
      <c r="P281" t="s">
        <v>367</v>
      </c>
      <c r="Q281" t="s">
        <v>368</v>
      </c>
      <c r="R281" t="s">
        <v>369</v>
      </c>
      <c r="S281" t="s">
        <v>370</v>
      </c>
      <c r="T281" t="s">
        <v>371</v>
      </c>
      <c r="U281" t="s">
        <v>372</v>
      </c>
      <c r="V281" t="s">
        <v>373</v>
      </c>
      <c r="W281" t="s">
        <v>374</v>
      </c>
      <c r="X281" t="s">
        <v>375</v>
      </c>
      <c r="Y281" t="s">
        <v>376</v>
      </c>
      <c r="Z281" t="s">
        <v>377</v>
      </c>
      <c r="AA281" t="s">
        <v>378</v>
      </c>
      <c r="AB281" t="s">
        <v>379</v>
      </c>
      <c r="AC281" t="s">
        <v>380</v>
      </c>
      <c r="AD281" t="s">
        <v>381</v>
      </c>
      <c r="AE281" t="s">
        <v>382</v>
      </c>
      <c r="AF281" t="s">
        <v>383</v>
      </c>
      <c r="AG281" t="s">
        <v>384</v>
      </c>
      <c r="AH281" t="s">
        <v>385</v>
      </c>
      <c r="AI281" t="s">
        <v>386</v>
      </c>
      <c r="AJ281" t="s">
        <v>387</v>
      </c>
    </row>
    <row r="282" spans="3:36" ht="12.75" customHeight="1">
      <c r="P282">
        <v>2011</v>
      </c>
      <c r="Q282">
        <v>2012</v>
      </c>
      <c r="R282">
        <v>2013</v>
      </c>
      <c r="S282">
        <v>2014</v>
      </c>
      <c r="T282">
        <v>2015</v>
      </c>
      <c r="U282">
        <v>2016</v>
      </c>
      <c r="V282">
        <v>2017</v>
      </c>
      <c r="W282">
        <v>2018</v>
      </c>
      <c r="X282">
        <v>2019</v>
      </c>
      <c r="Y282">
        <v>2020</v>
      </c>
      <c r="Z282">
        <v>2021</v>
      </c>
      <c r="AA282">
        <v>2022</v>
      </c>
      <c r="AB282">
        <v>2023</v>
      </c>
      <c r="AC282">
        <v>2024</v>
      </c>
      <c r="AD282">
        <v>2025</v>
      </c>
      <c r="AE282">
        <v>2026</v>
      </c>
      <c r="AF282">
        <v>2027</v>
      </c>
      <c r="AG282">
        <v>2028</v>
      </c>
      <c r="AH282">
        <v>2029</v>
      </c>
      <c r="AI282">
        <v>2030</v>
      </c>
    </row>
    <row r="283" spans="3:36" ht="12.75" hidden="1" customHeight="1">
      <c r="C283" s="219" t="s">
        <v>828</v>
      </c>
      <c r="O283">
        <v>0</v>
      </c>
      <c r="P283">
        <v>0</v>
      </c>
      <c r="Q283">
        <v>0</v>
      </c>
      <c r="R283">
        <v>0</v>
      </c>
      <c r="S283">
        <v>0</v>
      </c>
      <c r="T283">
        <v>0</v>
      </c>
      <c r="U283">
        <v>0</v>
      </c>
      <c r="V283">
        <v>0</v>
      </c>
      <c r="W283">
        <v>0</v>
      </c>
      <c r="X283">
        <v>0</v>
      </c>
      <c r="Y283">
        <v>0</v>
      </c>
      <c r="Z283">
        <v>0</v>
      </c>
      <c r="AA283">
        <v>0</v>
      </c>
      <c r="AB283">
        <v>0</v>
      </c>
      <c r="AC283">
        <v>0</v>
      </c>
      <c r="AD283">
        <v>0</v>
      </c>
      <c r="AE283">
        <v>0</v>
      </c>
      <c r="AF283">
        <v>0</v>
      </c>
      <c r="AG283">
        <v>0</v>
      </c>
      <c r="AH283">
        <v>0</v>
      </c>
      <c r="AI283">
        <v>0</v>
      </c>
      <c r="AJ283">
        <v>0</v>
      </c>
    </row>
    <row r="284" spans="3:36" ht="12.75" customHeight="1">
      <c r="C284" s="219" t="s">
        <v>829</v>
      </c>
      <c r="O284" s="370">
        <v>0</v>
      </c>
      <c r="P284" s="370">
        <v>0</v>
      </c>
      <c r="Q284" s="370">
        <v>0</v>
      </c>
      <c r="R284" s="370">
        <v>0</v>
      </c>
      <c r="S284" s="370">
        <v>0</v>
      </c>
      <c r="T284" s="370">
        <v>0</v>
      </c>
      <c r="U284" s="370">
        <v>0</v>
      </c>
      <c r="V284" s="370">
        <v>0</v>
      </c>
      <c r="W284" s="370">
        <v>0</v>
      </c>
      <c r="X284" s="370">
        <v>0</v>
      </c>
      <c r="Y284" s="370">
        <v>0</v>
      </c>
      <c r="Z284" s="370">
        <v>0</v>
      </c>
      <c r="AA284" s="370">
        <v>0</v>
      </c>
      <c r="AB284" s="370">
        <v>0</v>
      </c>
      <c r="AC284" s="370">
        <v>0</v>
      </c>
      <c r="AD284" s="370">
        <v>0</v>
      </c>
      <c r="AE284" s="370">
        <v>0</v>
      </c>
      <c r="AF284" s="370">
        <v>0</v>
      </c>
      <c r="AG284" s="370">
        <v>0</v>
      </c>
      <c r="AH284" s="370">
        <v>0</v>
      </c>
      <c r="AI284" s="370">
        <v>0</v>
      </c>
      <c r="AJ284">
        <v>0</v>
      </c>
    </row>
    <row r="285" spans="3:36" ht="12.75" customHeight="1">
      <c r="C285" s="219" t="s">
        <v>830</v>
      </c>
      <c r="O285" s="370">
        <v>0</v>
      </c>
      <c r="P285" s="370">
        <v>0</v>
      </c>
      <c r="Q285" s="370">
        <v>0</v>
      </c>
      <c r="R285" s="370">
        <v>0</v>
      </c>
      <c r="S285" s="370">
        <v>0</v>
      </c>
      <c r="T285" s="370">
        <v>0</v>
      </c>
      <c r="U285" s="370">
        <v>0</v>
      </c>
      <c r="V285" s="370">
        <v>0</v>
      </c>
      <c r="W285" s="370">
        <v>0</v>
      </c>
      <c r="X285" s="370">
        <v>0</v>
      </c>
      <c r="Y285" s="370">
        <v>0</v>
      </c>
      <c r="Z285" s="370">
        <v>0</v>
      </c>
      <c r="AA285" s="370">
        <v>0</v>
      </c>
      <c r="AB285" s="370">
        <v>0</v>
      </c>
      <c r="AC285" s="370">
        <v>0</v>
      </c>
      <c r="AD285" s="370">
        <v>0</v>
      </c>
      <c r="AE285" s="370">
        <v>0</v>
      </c>
      <c r="AF285" s="370">
        <v>0</v>
      </c>
      <c r="AG285" s="370">
        <v>0</v>
      </c>
      <c r="AH285" s="370">
        <v>0</v>
      </c>
      <c r="AI285" s="370">
        <v>0</v>
      </c>
      <c r="AJ285">
        <v>0</v>
      </c>
    </row>
    <row r="286" spans="3:36" ht="12.75" hidden="1" customHeight="1"/>
    <row r="287" spans="3:36" ht="12.75" hidden="1" customHeight="1"/>
    <row r="288" spans="3:36" ht="12.75" hidden="1" customHeight="1"/>
    <row r="289" spans="3:36" ht="12.75" hidden="1" customHeight="1"/>
    <row r="290" spans="3:36" ht="12.75" hidden="1" customHeight="1"/>
    <row r="291" spans="3:36" ht="12.75" hidden="1" customHeight="1">
      <c r="C291" s="219"/>
      <c r="O291" s="370"/>
      <c r="P291" s="370"/>
      <c r="Q291" s="370"/>
      <c r="R291" s="370"/>
      <c r="S291" s="370"/>
      <c r="T291" s="370"/>
      <c r="U291" s="370"/>
      <c r="V291" s="370"/>
      <c r="W291" s="370"/>
      <c r="X291" s="370"/>
      <c r="Y291" s="370"/>
      <c r="Z291" s="370"/>
      <c r="AA291" s="370"/>
      <c r="AB291" s="370"/>
      <c r="AC291" s="370"/>
      <c r="AD291" s="370"/>
      <c r="AE291" s="370"/>
      <c r="AF291" s="370"/>
      <c r="AG291" s="370"/>
      <c r="AH291" s="370"/>
      <c r="AI291" s="370"/>
    </row>
    <row r="292" spans="3:36" ht="12.75" hidden="1" customHeight="1">
      <c r="C292" s="219"/>
      <c r="O292" s="370"/>
      <c r="P292" s="370"/>
      <c r="Q292" s="370"/>
      <c r="R292" s="370"/>
      <c r="S292" s="370"/>
      <c r="T292" s="370"/>
      <c r="U292" s="370"/>
      <c r="V292" s="370"/>
      <c r="W292" s="370"/>
      <c r="X292" s="370"/>
      <c r="Y292" s="370"/>
      <c r="Z292" s="370"/>
      <c r="AA292" s="370"/>
      <c r="AB292" s="370"/>
      <c r="AC292" s="370"/>
      <c r="AD292" s="370"/>
      <c r="AE292" s="370"/>
      <c r="AF292" s="370"/>
      <c r="AG292" s="370"/>
      <c r="AH292" s="370"/>
      <c r="AI292" s="370"/>
    </row>
    <row r="293" spans="3:36" ht="12.75" hidden="1" customHeight="1">
      <c r="C293" s="219"/>
      <c r="O293" s="370"/>
      <c r="P293" s="370"/>
      <c r="Q293" s="370"/>
      <c r="R293" s="370"/>
      <c r="S293" s="370"/>
      <c r="T293" s="370"/>
      <c r="U293" s="370"/>
      <c r="V293" s="370"/>
      <c r="W293" s="370"/>
      <c r="X293" s="370"/>
      <c r="Y293" s="370"/>
      <c r="Z293" s="370"/>
      <c r="AA293" s="370"/>
      <c r="AB293" s="370"/>
      <c r="AC293" s="370"/>
      <c r="AD293" s="370"/>
      <c r="AE293" s="370"/>
      <c r="AF293" s="370"/>
      <c r="AG293" s="370"/>
      <c r="AH293" s="370"/>
      <c r="AI293" s="370"/>
    </row>
    <row r="294" spans="3:36" ht="12.75" hidden="1" customHeight="1"/>
    <row r="295" spans="3:36" ht="12.75" hidden="1" customHeight="1"/>
    <row r="296" spans="3:36" ht="12.75" hidden="1" customHeight="1"/>
    <row r="297" spans="3:36" ht="12.75" hidden="1" customHeight="1"/>
    <row r="298" spans="3:36" ht="12.75" hidden="1" customHeight="1"/>
    <row r="299" spans="3:36" ht="12.75" customHeight="1"/>
    <row r="300" spans="3:36" ht="12.75" customHeight="1">
      <c r="O300" t="s">
        <v>457</v>
      </c>
      <c r="Z300" t="s">
        <v>457</v>
      </c>
    </row>
    <row r="301" spans="3:36" ht="12.75" customHeight="1">
      <c r="C301" s="219"/>
      <c r="O301" s="370" t="s">
        <v>366</v>
      </c>
      <c r="P301" s="370" t="s">
        <v>367</v>
      </c>
      <c r="Q301" s="370" t="s">
        <v>368</v>
      </c>
      <c r="R301" s="370" t="s">
        <v>369</v>
      </c>
      <c r="S301" s="370" t="s">
        <v>370</v>
      </c>
      <c r="T301" s="370" t="s">
        <v>371</v>
      </c>
      <c r="U301" s="370" t="s">
        <v>372</v>
      </c>
      <c r="V301" s="370" t="s">
        <v>373</v>
      </c>
      <c r="W301" s="370" t="s">
        <v>374</v>
      </c>
      <c r="X301" s="370" t="s">
        <v>375</v>
      </c>
      <c r="Y301" s="370" t="s">
        <v>376</v>
      </c>
      <c r="Z301" s="370" t="s">
        <v>377</v>
      </c>
      <c r="AA301" s="370" t="s">
        <v>378</v>
      </c>
      <c r="AB301" s="370" t="s">
        <v>379</v>
      </c>
      <c r="AC301" s="370" t="s">
        <v>380</v>
      </c>
      <c r="AD301" s="370" t="s">
        <v>381</v>
      </c>
      <c r="AE301" s="370" t="s">
        <v>382</v>
      </c>
      <c r="AF301" s="370" t="s">
        <v>383</v>
      </c>
      <c r="AG301" s="370" t="s">
        <v>384</v>
      </c>
      <c r="AH301" s="370" t="s">
        <v>385</v>
      </c>
      <c r="AI301" s="370" t="s">
        <v>386</v>
      </c>
      <c r="AJ301" t="s">
        <v>387</v>
      </c>
    </row>
    <row r="302" spans="3:36" ht="12.75" customHeight="1">
      <c r="C302" s="219"/>
      <c r="P302">
        <v>2011</v>
      </c>
      <c r="Q302">
        <v>2012</v>
      </c>
      <c r="R302">
        <v>2013</v>
      </c>
      <c r="S302">
        <v>2014</v>
      </c>
      <c r="T302">
        <v>2015</v>
      </c>
      <c r="U302">
        <v>2016</v>
      </c>
      <c r="V302">
        <v>2017</v>
      </c>
      <c r="W302">
        <v>2018</v>
      </c>
      <c r="X302">
        <v>2019</v>
      </c>
      <c r="Y302">
        <v>2020</v>
      </c>
      <c r="Z302">
        <v>2021</v>
      </c>
      <c r="AA302">
        <v>2022</v>
      </c>
      <c r="AB302">
        <v>2023</v>
      </c>
      <c r="AC302">
        <v>2024</v>
      </c>
      <c r="AD302">
        <v>2025</v>
      </c>
      <c r="AE302">
        <v>2026</v>
      </c>
      <c r="AF302">
        <v>2027</v>
      </c>
      <c r="AG302">
        <v>2028</v>
      </c>
      <c r="AH302">
        <v>2029</v>
      </c>
      <c r="AI302">
        <v>2030</v>
      </c>
    </row>
    <row r="303" spans="3:36" ht="12.75" hidden="1" customHeight="1">
      <c r="C303" s="219" t="s">
        <v>828</v>
      </c>
      <c r="O303" s="370">
        <v>0</v>
      </c>
      <c r="P303" s="370">
        <v>0</v>
      </c>
      <c r="Q303" s="370">
        <v>0</v>
      </c>
      <c r="R303" s="370">
        <v>0</v>
      </c>
      <c r="S303" s="370">
        <v>12000</v>
      </c>
      <c r="T303" s="370">
        <v>0</v>
      </c>
      <c r="U303" s="370">
        <v>0</v>
      </c>
      <c r="V303" s="370">
        <v>0</v>
      </c>
      <c r="W303" s="370">
        <v>0</v>
      </c>
      <c r="X303" s="370">
        <v>0</v>
      </c>
      <c r="Y303" s="370">
        <v>0</v>
      </c>
      <c r="Z303" s="370">
        <v>0</v>
      </c>
      <c r="AA303" s="370">
        <v>0</v>
      </c>
      <c r="AB303" s="370">
        <v>0</v>
      </c>
      <c r="AC303" s="370">
        <v>0</v>
      </c>
      <c r="AD303" s="370">
        <v>0</v>
      </c>
      <c r="AE303" s="370">
        <v>0</v>
      </c>
      <c r="AF303" s="370">
        <v>0</v>
      </c>
      <c r="AG303" s="370">
        <v>0</v>
      </c>
      <c r="AH303" s="370">
        <v>0</v>
      </c>
      <c r="AI303" s="370">
        <v>0</v>
      </c>
      <c r="AJ303">
        <v>12000</v>
      </c>
    </row>
    <row r="304" spans="3:36" ht="12.75" customHeight="1">
      <c r="C304" s="219" t="s">
        <v>829</v>
      </c>
      <c r="O304" s="370">
        <v>0</v>
      </c>
      <c r="P304" s="370">
        <v>0</v>
      </c>
      <c r="Q304" s="370">
        <v>0</v>
      </c>
      <c r="R304" s="370">
        <v>0</v>
      </c>
      <c r="S304" s="370">
        <v>12000</v>
      </c>
      <c r="T304" s="370">
        <v>0</v>
      </c>
      <c r="U304" s="370">
        <v>0</v>
      </c>
      <c r="V304" s="370">
        <v>0</v>
      </c>
      <c r="W304" s="370">
        <v>0</v>
      </c>
      <c r="X304" s="370">
        <v>0</v>
      </c>
      <c r="Y304" s="370">
        <v>0</v>
      </c>
      <c r="Z304" s="370">
        <v>0</v>
      </c>
      <c r="AA304" s="370">
        <v>0</v>
      </c>
      <c r="AB304" s="370">
        <v>0</v>
      </c>
      <c r="AC304" s="370">
        <v>0</v>
      </c>
      <c r="AD304" s="370">
        <v>0</v>
      </c>
      <c r="AE304" s="370">
        <v>0</v>
      </c>
      <c r="AF304" s="370">
        <v>0</v>
      </c>
      <c r="AG304" s="370">
        <v>0</v>
      </c>
      <c r="AH304" s="370">
        <v>0</v>
      </c>
      <c r="AI304" s="370">
        <v>0</v>
      </c>
      <c r="AJ304">
        <v>12000</v>
      </c>
    </row>
    <row r="305" spans="3:36" ht="12.75" customHeight="1">
      <c r="C305" s="219" t="s">
        <v>830</v>
      </c>
      <c r="O305" s="370">
        <v>0</v>
      </c>
      <c r="P305" s="370">
        <v>0</v>
      </c>
      <c r="Q305" s="370">
        <v>0</v>
      </c>
      <c r="R305" s="370">
        <v>0</v>
      </c>
      <c r="S305" s="370">
        <v>12500</v>
      </c>
      <c r="T305" s="370">
        <v>0</v>
      </c>
      <c r="U305" s="370">
        <v>0</v>
      </c>
      <c r="V305" s="370">
        <v>0</v>
      </c>
      <c r="W305" s="370">
        <v>0</v>
      </c>
      <c r="X305" s="370">
        <v>0</v>
      </c>
      <c r="Y305" s="370">
        <v>0</v>
      </c>
      <c r="Z305" s="370">
        <v>0</v>
      </c>
      <c r="AA305" s="370">
        <v>0</v>
      </c>
      <c r="AB305" s="370">
        <v>0</v>
      </c>
      <c r="AC305" s="370">
        <v>0</v>
      </c>
      <c r="AD305" s="370">
        <v>0</v>
      </c>
      <c r="AE305" s="370">
        <v>0</v>
      </c>
      <c r="AF305" s="370">
        <v>0</v>
      </c>
      <c r="AG305" s="370">
        <v>0</v>
      </c>
      <c r="AH305" s="370">
        <v>0</v>
      </c>
      <c r="AI305" s="370">
        <v>0</v>
      </c>
      <c r="AJ305">
        <v>12500</v>
      </c>
    </row>
    <row r="306" spans="3:36" ht="12.75" hidden="1" customHeight="1"/>
    <row r="307" spans="3:36" ht="12.75" hidden="1" customHeight="1"/>
    <row r="308" spans="3:36" ht="12.75" hidden="1" customHeight="1"/>
    <row r="309" spans="3:36" ht="12.75" customHeight="1"/>
    <row r="310" spans="3:36" ht="12.75" customHeight="1">
      <c r="O310" t="s">
        <v>458</v>
      </c>
      <c r="Z310" t="s">
        <v>458</v>
      </c>
    </row>
    <row r="311" spans="3:36" ht="12.75" customHeight="1">
      <c r="C311" s="219"/>
      <c r="O311" s="370" t="s">
        <v>366</v>
      </c>
      <c r="P311" s="370" t="s">
        <v>367</v>
      </c>
      <c r="Q311" s="370" t="s">
        <v>368</v>
      </c>
      <c r="R311" s="370" t="s">
        <v>369</v>
      </c>
      <c r="S311" s="370" t="s">
        <v>370</v>
      </c>
      <c r="T311" s="370" t="s">
        <v>371</v>
      </c>
      <c r="U311" s="370" t="s">
        <v>372</v>
      </c>
      <c r="V311" s="370" t="s">
        <v>373</v>
      </c>
      <c r="W311" s="370" t="s">
        <v>374</v>
      </c>
      <c r="X311" s="370" t="s">
        <v>375</v>
      </c>
      <c r="Y311" s="370" t="s">
        <v>376</v>
      </c>
      <c r="Z311" s="370" t="s">
        <v>377</v>
      </c>
      <c r="AA311" s="370" t="s">
        <v>378</v>
      </c>
      <c r="AB311" s="370" t="s">
        <v>379</v>
      </c>
      <c r="AC311" s="370" t="s">
        <v>380</v>
      </c>
      <c r="AD311" s="370" t="s">
        <v>381</v>
      </c>
      <c r="AE311" s="370" t="s">
        <v>382</v>
      </c>
      <c r="AF311" s="370" t="s">
        <v>383</v>
      </c>
      <c r="AG311" s="370" t="s">
        <v>384</v>
      </c>
      <c r="AH311" s="370" t="s">
        <v>385</v>
      </c>
      <c r="AI311" s="370" t="s">
        <v>386</v>
      </c>
      <c r="AJ311" t="s">
        <v>387</v>
      </c>
    </row>
    <row r="312" spans="3:36" ht="12.75" customHeight="1">
      <c r="C312" s="219"/>
      <c r="P312">
        <v>2011</v>
      </c>
      <c r="Q312">
        <v>2012</v>
      </c>
      <c r="R312">
        <v>2013</v>
      </c>
      <c r="S312">
        <v>2014</v>
      </c>
      <c r="T312">
        <v>2015</v>
      </c>
      <c r="U312">
        <v>2016</v>
      </c>
      <c r="V312">
        <v>2017</v>
      </c>
      <c r="W312">
        <v>2018</v>
      </c>
      <c r="X312">
        <v>2019</v>
      </c>
      <c r="Y312">
        <v>2020</v>
      </c>
      <c r="Z312">
        <v>2021</v>
      </c>
      <c r="AA312">
        <v>2022</v>
      </c>
      <c r="AB312">
        <v>2023</v>
      </c>
      <c r="AC312">
        <v>2024</v>
      </c>
      <c r="AD312">
        <v>2025</v>
      </c>
      <c r="AE312">
        <v>2026</v>
      </c>
      <c r="AF312">
        <v>2027</v>
      </c>
      <c r="AG312">
        <v>2028</v>
      </c>
      <c r="AH312">
        <v>2029</v>
      </c>
      <c r="AI312">
        <v>2030</v>
      </c>
    </row>
    <row r="313" spans="3:36" ht="12.75" hidden="1" customHeight="1">
      <c r="C313" s="219" t="s">
        <v>828</v>
      </c>
      <c r="O313" s="370">
        <v>0</v>
      </c>
      <c r="P313" s="370">
        <v>0</v>
      </c>
      <c r="Q313" s="370">
        <v>0</v>
      </c>
      <c r="R313" s="370">
        <v>0</v>
      </c>
      <c r="S313" s="370">
        <v>0</v>
      </c>
      <c r="T313" s="370">
        <v>50000</v>
      </c>
      <c r="U313" s="370">
        <v>0</v>
      </c>
      <c r="V313" s="370">
        <v>0</v>
      </c>
      <c r="W313" s="370">
        <v>0</v>
      </c>
      <c r="X313" s="370">
        <v>0</v>
      </c>
      <c r="Y313" s="370">
        <v>0</v>
      </c>
      <c r="Z313" s="370">
        <v>0</v>
      </c>
      <c r="AA313" s="370">
        <v>0</v>
      </c>
      <c r="AB313" s="370">
        <v>0</v>
      </c>
      <c r="AC313" s="370">
        <v>0</v>
      </c>
      <c r="AD313" s="370">
        <v>0</v>
      </c>
      <c r="AE313" s="370">
        <v>0</v>
      </c>
      <c r="AF313" s="370">
        <v>0</v>
      </c>
      <c r="AG313" s="370">
        <v>0</v>
      </c>
      <c r="AH313" s="370">
        <v>0</v>
      </c>
      <c r="AI313" s="370">
        <v>0</v>
      </c>
      <c r="AJ313">
        <v>50000</v>
      </c>
    </row>
    <row r="314" spans="3:36" ht="12.75" customHeight="1">
      <c r="C314" s="219" t="s">
        <v>829</v>
      </c>
      <c r="O314" s="370">
        <v>0</v>
      </c>
      <c r="P314" s="370">
        <v>0</v>
      </c>
      <c r="Q314" s="370">
        <v>0</v>
      </c>
      <c r="R314" s="370">
        <v>0</v>
      </c>
      <c r="S314" s="370">
        <v>0</v>
      </c>
      <c r="T314" s="370">
        <v>50000</v>
      </c>
      <c r="U314" s="370">
        <v>0</v>
      </c>
      <c r="V314" s="370">
        <v>0</v>
      </c>
      <c r="W314" s="370">
        <v>0</v>
      </c>
      <c r="X314" s="370">
        <v>0</v>
      </c>
      <c r="Y314" s="370">
        <v>0</v>
      </c>
      <c r="Z314" s="370">
        <v>0</v>
      </c>
      <c r="AA314" s="370">
        <v>0</v>
      </c>
      <c r="AB314" s="370">
        <v>0</v>
      </c>
      <c r="AC314" s="370">
        <v>0</v>
      </c>
      <c r="AD314" s="370">
        <v>0</v>
      </c>
      <c r="AE314" s="370">
        <v>0</v>
      </c>
      <c r="AF314" s="370">
        <v>0</v>
      </c>
      <c r="AG314" s="370">
        <v>0</v>
      </c>
      <c r="AH314" s="370">
        <v>0</v>
      </c>
      <c r="AI314" s="370">
        <v>0</v>
      </c>
      <c r="AJ314">
        <v>50000</v>
      </c>
    </row>
    <row r="315" spans="3:36" ht="12.75" customHeight="1">
      <c r="C315" s="219" t="s">
        <v>830</v>
      </c>
      <c r="O315" s="370">
        <v>0</v>
      </c>
      <c r="P315" s="370">
        <v>0</v>
      </c>
      <c r="Q315" s="370">
        <v>0</v>
      </c>
      <c r="R315" s="370">
        <v>0</v>
      </c>
      <c r="S315" s="370">
        <v>0</v>
      </c>
      <c r="T315" s="370">
        <v>56000</v>
      </c>
      <c r="U315" s="370">
        <v>0</v>
      </c>
      <c r="V315" s="370">
        <v>0</v>
      </c>
      <c r="W315" s="370">
        <v>0</v>
      </c>
      <c r="X315" s="370">
        <v>0</v>
      </c>
      <c r="Y315" s="370">
        <v>0</v>
      </c>
      <c r="Z315" s="370">
        <v>0</v>
      </c>
      <c r="AA315" s="370">
        <v>0</v>
      </c>
      <c r="AB315" s="370">
        <v>0</v>
      </c>
      <c r="AC315" s="370">
        <v>0</v>
      </c>
      <c r="AD315" s="370">
        <v>0</v>
      </c>
      <c r="AE315" s="370">
        <v>0</v>
      </c>
      <c r="AF315" s="370">
        <v>0</v>
      </c>
      <c r="AG315" s="370">
        <v>0</v>
      </c>
      <c r="AH315" s="370">
        <v>0</v>
      </c>
      <c r="AI315" s="370">
        <v>0</v>
      </c>
      <c r="AJ315">
        <v>56000</v>
      </c>
    </row>
    <row r="316" spans="3:36" ht="12.75" hidden="1" customHeight="1"/>
    <row r="317" spans="3:36" ht="12.75" hidden="1" customHeight="1"/>
    <row r="318" spans="3:36" ht="12.75" hidden="1" customHeight="1"/>
    <row r="319" spans="3:36" ht="12.75" customHeight="1"/>
    <row r="320" spans="3:36" ht="12.75" customHeight="1">
      <c r="O320" t="s">
        <v>459</v>
      </c>
      <c r="Z320" t="s">
        <v>459</v>
      </c>
    </row>
    <row r="321" spans="3:36" ht="12.75" customHeight="1">
      <c r="C321" s="219"/>
      <c r="O321" s="370" t="s">
        <v>366</v>
      </c>
      <c r="P321" s="370" t="s">
        <v>367</v>
      </c>
      <c r="Q321" s="370" t="s">
        <v>368</v>
      </c>
      <c r="R321" s="370" t="s">
        <v>369</v>
      </c>
      <c r="S321" s="370" t="s">
        <v>370</v>
      </c>
      <c r="T321" s="370" t="s">
        <v>371</v>
      </c>
      <c r="U321" s="370" t="s">
        <v>372</v>
      </c>
      <c r="V321" s="370" t="s">
        <v>373</v>
      </c>
      <c r="W321" s="370" t="s">
        <v>374</v>
      </c>
      <c r="X321" s="370" t="s">
        <v>375</v>
      </c>
      <c r="Y321" s="370" t="s">
        <v>376</v>
      </c>
      <c r="Z321" s="370" t="s">
        <v>377</v>
      </c>
      <c r="AA321" s="370" t="s">
        <v>378</v>
      </c>
      <c r="AB321" s="370" t="s">
        <v>379</v>
      </c>
      <c r="AC321" s="370" t="s">
        <v>380</v>
      </c>
      <c r="AD321" s="370" t="s">
        <v>381</v>
      </c>
      <c r="AE321" s="370" t="s">
        <v>382</v>
      </c>
      <c r="AF321" s="370" t="s">
        <v>383</v>
      </c>
      <c r="AG321" s="370" t="s">
        <v>384</v>
      </c>
      <c r="AH321" s="370" t="s">
        <v>385</v>
      </c>
      <c r="AI321" s="370" t="s">
        <v>386</v>
      </c>
      <c r="AJ321" t="s">
        <v>387</v>
      </c>
    </row>
    <row r="322" spans="3:36" ht="12.75" customHeight="1">
      <c r="C322" s="219"/>
      <c r="P322">
        <v>2011</v>
      </c>
      <c r="Q322">
        <v>2012</v>
      </c>
      <c r="R322">
        <v>2013</v>
      </c>
      <c r="S322">
        <v>2014</v>
      </c>
      <c r="T322">
        <v>2015</v>
      </c>
      <c r="U322">
        <v>2016</v>
      </c>
      <c r="V322">
        <v>2017</v>
      </c>
      <c r="W322">
        <v>2018</v>
      </c>
      <c r="X322">
        <v>2019</v>
      </c>
      <c r="Y322">
        <v>2020</v>
      </c>
      <c r="Z322">
        <v>2021</v>
      </c>
      <c r="AA322">
        <v>2022</v>
      </c>
      <c r="AB322">
        <v>2023</v>
      </c>
      <c r="AC322">
        <v>2024</v>
      </c>
      <c r="AD322">
        <v>2025</v>
      </c>
      <c r="AE322">
        <v>2026</v>
      </c>
      <c r="AF322">
        <v>2027</v>
      </c>
      <c r="AG322">
        <v>2028</v>
      </c>
      <c r="AH322">
        <v>2029</v>
      </c>
      <c r="AI322">
        <v>2030</v>
      </c>
    </row>
    <row r="323" spans="3:36" ht="12.75" hidden="1" customHeight="1">
      <c r="C323" s="219" t="s">
        <v>828</v>
      </c>
      <c r="O323" s="370">
        <v>0</v>
      </c>
      <c r="P323" s="370">
        <v>0</v>
      </c>
      <c r="Q323" s="370">
        <v>0</v>
      </c>
      <c r="R323" s="370">
        <v>0</v>
      </c>
      <c r="S323" s="370">
        <v>0</v>
      </c>
      <c r="T323" s="370">
        <v>0</v>
      </c>
      <c r="U323" s="370">
        <v>1600</v>
      </c>
      <c r="V323" s="370">
        <v>0</v>
      </c>
      <c r="W323" s="370">
        <v>0</v>
      </c>
      <c r="X323" s="370">
        <v>0</v>
      </c>
      <c r="Y323" s="370">
        <v>0</v>
      </c>
      <c r="Z323" s="370">
        <v>0</v>
      </c>
      <c r="AA323" s="370">
        <v>0</v>
      </c>
      <c r="AB323" s="370">
        <v>0</v>
      </c>
      <c r="AC323" s="370">
        <v>0</v>
      </c>
      <c r="AD323" s="370">
        <v>0</v>
      </c>
      <c r="AE323" s="370">
        <v>0</v>
      </c>
      <c r="AF323" s="370">
        <v>0</v>
      </c>
      <c r="AG323" s="370">
        <v>0</v>
      </c>
      <c r="AH323" s="370">
        <v>0</v>
      </c>
      <c r="AI323" s="370">
        <v>0</v>
      </c>
      <c r="AJ323">
        <v>1600</v>
      </c>
    </row>
    <row r="324" spans="3:36" ht="12.75" customHeight="1">
      <c r="C324" s="219" t="s">
        <v>829</v>
      </c>
      <c r="O324" s="370">
        <v>0</v>
      </c>
      <c r="P324" s="370">
        <v>0</v>
      </c>
      <c r="Q324" s="370">
        <v>0</v>
      </c>
      <c r="R324" s="370">
        <v>0</v>
      </c>
      <c r="S324" s="370">
        <v>0</v>
      </c>
      <c r="T324" s="370">
        <v>0</v>
      </c>
      <c r="U324" s="370">
        <v>1600</v>
      </c>
      <c r="V324" s="370">
        <v>0</v>
      </c>
      <c r="W324" s="370">
        <v>0</v>
      </c>
      <c r="X324" s="370">
        <v>0</v>
      </c>
      <c r="Y324" s="370">
        <v>0</v>
      </c>
      <c r="Z324" s="370">
        <v>0</v>
      </c>
      <c r="AA324" s="370">
        <v>0</v>
      </c>
      <c r="AB324" s="370">
        <v>0</v>
      </c>
      <c r="AC324" s="370">
        <v>0</v>
      </c>
      <c r="AD324" s="370">
        <v>0</v>
      </c>
      <c r="AE324" s="370">
        <v>0</v>
      </c>
      <c r="AF324" s="370">
        <v>0</v>
      </c>
      <c r="AG324" s="370">
        <v>0</v>
      </c>
      <c r="AH324" s="370">
        <v>0</v>
      </c>
      <c r="AI324" s="370">
        <v>0</v>
      </c>
      <c r="AJ324">
        <v>1600</v>
      </c>
    </row>
    <row r="325" spans="3:36" ht="12.75" customHeight="1">
      <c r="C325" s="219" t="s">
        <v>830</v>
      </c>
      <c r="O325" s="370">
        <v>0</v>
      </c>
      <c r="P325" s="370">
        <v>0</v>
      </c>
      <c r="Q325" s="370">
        <v>0</v>
      </c>
      <c r="R325" s="370">
        <v>0</v>
      </c>
      <c r="S325" s="370">
        <v>0</v>
      </c>
      <c r="T325" s="370">
        <v>0</v>
      </c>
      <c r="U325" s="370">
        <v>1600</v>
      </c>
      <c r="V325" s="370">
        <v>0</v>
      </c>
      <c r="W325" s="370">
        <v>0</v>
      </c>
      <c r="X325" s="370">
        <v>0</v>
      </c>
      <c r="Y325" s="370">
        <v>0</v>
      </c>
      <c r="Z325" s="370">
        <v>0</v>
      </c>
      <c r="AA325" s="370">
        <v>0</v>
      </c>
      <c r="AB325" s="370">
        <v>0</v>
      </c>
      <c r="AC325" s="370">
        <v>0</v>
      </c>
      <c r="AD325" s="370">
        <v>0</v>
      </c>
      <c r="AE325" s="370">
        <v>0</v>
      </c>
      <c r="AF325" s="370">
        <v>0</v>
      </c>
      <c r="AG325" s="370">
        <v>0</v>
      </c>
      <c r="AH325" s="370">
        <v>0</v>
      </c>
      <c r="AI325" s="370">
        <v>0</v>
      </c>
      <c r="AJ325">
        <v>1600</v>
      </c>
    </row>
    <row r="326" spans="3:36" ht="12.75" hidden="1" customHeight="1"/>
    <row r="327" spans="3:36" ht="12.75" hidden="1" customHeight="1"/>
    <row r="328" spans="3:36" ht="12.75" hidden="1" customHeight="1"/>
    <row r="329" spans="3:36" ht="12.75" customHeight="1"/>
    <row r="330" spans="3:36" ht="12.75" customHeight="1">
      <c r="O330" t="s">
        <v>460</v>
      </c>
      <c r="Z330" t="s">
        <v>460</v>
      </c>
    </row>
    <row r="331" spans="3:36" ht="12.75" customHeight="1">
      <c r="C331" s="219"/>
      <c r="O331" s="370" t="s">
        <v>366</v>
      </c>
      <c r="P331" s="370" t="s">
        <v>367</v>
      </c>
      <c r="Q331" s="370" t="s">
        <v>368</v>
      </c>
      <c r="R331" s="370" t="s">
        <v>369</v>
      </c>
      <c r="S331" s="370" t="s">
        <v>370</v>
      </c>
      <c r="T331" s="370" t="s">
        <v>371</v>
      </c>
      <c r="U331" s="370" t="s">
        <v>372</v>
      </c>
      <c r="V331" s="370" t="s">
        <v>373</v>
      </c>
      <c r="W331" s="370" t="s">
        <v>374</v>
      </c>
      <c r="X331" s="370" t="s">
        <v>375</v>
      </c>
      <c r="Y331" s="370" t="s">
        <v>376</v>
      </c>
      <c r="Z331" s="370" t="s">
        <v>377</v>
      </c>
      <c r="AA331" s="370" t="s">
        <v>378</v>
      </c>
      <c r="AB331" s="370" t="s">
        <v>379</v>
      </c>
      <c r="AC331" s="370" t="s">
        <v>380</v>
      </c>
      <c r="AD331" s="370" t="s">
        <v>381</v>
      </c>
      <c r="AE331" s="370" t="s">
        <v>382</v>
      </c>
      <c r="AF331" s="370" t="s">
        <v>383</v>
      </c>
      <c r="AG331" s="370" t="s">
        <v>384</v>
      </c>
      <c r="AH331" s="370" t="s">
        <v>385</v>
      </c>
      <c r="AI331" s="370" t="s">
        <v>386</v>
      </c>
      <c r="AJ331" t="s">
        <v>387</v>
      </c>
    </row>
    <row r="332" spans="3:36" ht="12.75" customHeight="1">
      <c r="C332" s="219"/>
      <c r="P332">
        <v>2011</v>
      </c>
      <c r="Q332">
        <v>2012</v>
      </c>
      <c r="R332">
        <v>2013</v>
      </c>
      <c r="S332">
        <v>2014</v>
      </c>
      <c r="T332">
        <v>2015</v>
      </c>
      <c r="U332">
        <v>2016</v>
      </c>
      <c r="V332">
        <v>2017</v>
      </c>
      <c r="W332">
        <v>2018</v>
      </c>
      <c r="X332">
        <v>2019</v>
      </c>
      <c r="Y332">
        <v>2020</v>
      </c>
      <c r="Z332">
        <v>2021</v>
      </c>
      <c r="AA332">
        <v>2022</v>
      </c>
      <c r="AB332">
        <v>2023</v>
      </c>
      <c r="AC332">
        <v>2024</v>
      </c>
      <c r="AD332">
        <v>2025</v>
      </c>
      <c r="AE332">
        <v>2026</v>
      </c>
      <c r="AF332">
        <v>2027</v>
      </c>
      <c r="AG332">
        <v>2028</v>
      </c>
      <c r="AH332">
        <v>2029</v>
      </c>
      <c r="AI332">
        <v>2030</v>
      </c>
    </row>
    <row r="333" spans="3:36" ht="12.75" hidden="1" customHeight="1">
      <c r="C333" s="219" t="s">
        <v>828</v>
      </c>
      <c r="O333" s="370">
        <v>450</v>
      </c>
      <c r="P333" s="370">
        <v>0</v>
      </c>
      <c r="Q333" s="370">
        <v>0</v>
      </c>
      <c r="R333" s="370">
        <v>0</v>
      </c>
      <c r="S333" s="370">
        <v>0</v>
      </c>
      <c r="T333" s="370">
        <v>0</v>
      </c>
      <c r="U333" s="370">
        <v>0</v>
      </c>
      <c r="V333" s="370">
        <v>0</v>
      </c>
      <c r="W333" s="370">
        <v>0</v>
      </c>
      <c r="X333" s="370">
        <v>0</v>
      </c>
      <c r="Y333" s="370">
        <v>0</v>
      </c>
      <c r="Z333" s="370">
        <v>0</v>
      </c>
      <c r="AA333" s="370">
        <v>0</v>
      </c>
      <c r="AB333" s="370">
        <v>450</v>
      </c>
      <c r="AC333" s="370">
        <v>0</v>
      </c>
      <c r="AD333" s="370">
        <v>0</v>
      </c>
      <c r="AE333" s="370">
        <v>0</v>
      </c>
      <c r="AF333" s="370">
        <v>0</v>
      </c>
      <c r="AG333" s="370">
        <v>0</v>
      </c>
      <c r="AH333" s="370">
        <v>0</v>
      </c>
      <c r="AI333" s="370">
        <v>0</v>
      </c>
      <c r="AJ333">
        <v>450</v>
      </c>
    </row>
    <row r="334" spans="3:36" ht="12.75" customHeight="1">
      <c r="C334" s="219" t="s">
        <v>829</v>
      </c>
      <c r="O334" s="370">
        <v>450</v>
      </c>
      <c r="P334" s="370">
        <v>0</v>
      </c>
      <c r="Q334" s="370">
        <v>0</v>
      </c>
      <c r="R334" s="370">
        <v>0</v>
      </c>
      <c r="S334" s="370">
        <v>0</v>
      </c>
      <c r="T334" s="370">
        <v>0</v>
      </c>
      <c r="U334" s="370">
        <v>0</v>
      </c>
      <c r="V334" s="370">
        <v>0</v>
      </c>
      <c r="W334" s="370">
        <v>0</v>
      </c>
      <c r="X334" s="370">
        <v>0</v>
      </c>
      <c r="Y334" s="370">
        <v>0</v>
      </c>
      <c r="Z334" s="370">
        <v>0</v>
      </c>
      <c r="AA334" s="370">
        <v>0</v>
      </c>
      <c r="AB334" s="370">
        <v>450</v>
      </c>
      <c r="AC334" s="370">
        <v>0</v>
      </c>
      <c r="AD334" s="370">
        <v>0</v>
      </c>
      <c r="AE334" s="370">
        <v>0</v>
      </c>
      <c r="AF334" s="370">
        <v>0</v>
      </c>
      <c r="AG334" s="370">
        <v>0</v>
      </c>
      <c r="AH334" s="370">
        <v>0</v>
      </c>
      <c r="AI334" s="370">
        <v>0</v>
      </c>
      <c r="AJ334">
        <v>450</v>
      </c>
    </row>
    <row r="335" spans="3:36" ht="12.75" customHeight="1">
      <c r="C335" s="219" t="s">
        <v>830</v>
      </c>
      <c r="O335" s="370">
        <v>450</v>
      </c>
      <c r="P335" s="370">
        <v>0</v>
      </c>
      <c r="Q335" s="370">
        <v>0</v>
      </c>
      <c r="R335" s="370">
        <v>0</v>
      </c>
      <c r="S335" s="370">
        <v>0</v>
      </c>
      <c r="T335" s="370">
        <v>0</v>
      </c>
      <c r="U335" s="370">
        <v>0</v>
      </c>
      <c r="V335" s="370">
        <v>0</v>
      </c>
      <c r="W335" s="370">
        <v>0</v>
      </c>
      <c r="X335" s="370">
        <v>0</v>
      </c>
      <c r="Y335" s="370">
        <v>0</v>
      </c>
      <c r="Z335" s="370">
        <v>0</v>
      </c>
      <c r="AA335" s="370">
        <v>0</v>
      </c>
      <c r="AB335" s="370">
        <v>450</v>
      </c>
      <c r="AC335" s="370">
        <v>0</v>
      </c>
      <c r="AD335" s="370">
        <v>0</v>
      </c>
      <c r="AE335" s="370">
        <v>0</v>
      </c>
      <c r="AF335" s="370">
        <v>0</v>
      </c>
      <c r="AG335" s="370">
        <v>0</v>
      </c>
      <c r="AH335" s="370">
        <v>0</v>
      </c>
      <c r="AI335" s="370">
        <v>0</v>
      </c>
      <c r="AJ335">
        <v>450</v>
      </c>
    </row>
    <row r="336" spans="3:36" ht="12.75" hidden="1" customHeight="1"/>
    <row r="337" spans="3:36" ht="12.75" hidden="1" customHeight="1"/>
    <row r="338" spans="3:36" ht="12.75" hidden="1" customHeight="1"/>
    <row r="339" spans="3:36" ht="12.75" customHeight="1"/>
    <row r="340" spans="3:36" ht="12.75" customHeight="1">
      <c r="O340" t="s">
        <v>461</v>
      </c>
      <c r="Z340" t="s">
        <v>461</v>
      </c>
    </row>
    <row r="341" spans="3:36" ht="12.75" customHeight="1">
      <c r="C341" s="219"/>
      <c r="O341" s="370" t="s">
        <v>366</v>
      </c>
      <c r="P341" s="370" t="s">
        <v>367</v>
      </c>
      <c r="Q341" s="370" t="s">
        <v>368</v>
      </c>
      <c r="R341" s="370" t="s">
        <v>369</v>
      </c>
      <c r="S341" s="370" t="s">
        <v>370</v>
      </c>
      <c r="T341" s="370" t="s">
        <v>371</v>
      </c>
      <c r="U341" s="370" t="s">
        <v>372</v>
      </c>
      <c r="V341" s="370" t="s">
        <v>373</v>
      </c>
      <c r="W341" s="370" t="s">
        <v>374</v>
      </c>
      <c r="X341" s="370" t="s">
        <v>375</v>
      </c>
      <c r="Y341" s="370" t="s">
        <v>376</v>
      </c>
      <c r="Z341" s="370" t="s">
        <v>377</v>
      </c>
      <c r="AA341" s="370" t="s">
        <v>378</v>
      </c>
      <c r="AB341" s="370" t="s">
        <v>379</v>
      </c>
      <c r="AC341" s="370" t="s">
        <v>380</v>
      </c>
      <c r="AD341" s="370" t="s">
        <v>381</v>
      </c>
      <c r="AE341" s="370" t="s">
        <v>382</v>
      </c>
      <c r="AF341" s="370" t="s">
        <v>383</v>
      </c>
      <c r="AG341" s="370" t="s">
        <v>384</v>
      </c>
      <c r="AH341" s="370" t="s">
        <v>385</v>
      </c>
      <c r="AI341" s="370" t="s">
        <v>386</v>
      </c>
      <c r="AJ341" t="s">
        <v>387</v>
      </c>
    </row>
    <row r="342" spans="3:36" ht="12.75" customHeight="1">
      <c r="C342" s="219"/>
      <c r="P342">
        <v>2011</v>
      </c>
      <c r="Q342">
        <v>2012</v>
      </c>
      <c r="R342">
        <v>2013</v>
      </c>
      <c r="S342">
        <v>2014</v>
      </c>
      <c r="T342">
        <v>2015</v>
      </c>
      <c r="U342">
        <v>2016</v>
      </c>
      <c r="V342">
        <v>2017</v>
      </c>
      <c r="W342">
        <v>2018</v>
      </c>
      <c r="X342">
        <v>2019</v>
      </c>
      <c r="Y342">
        <v>2020</v>
      </c>
      <c r="Z342">
        <v>2021</v>
      </c>
      <c r="AA342">
        <v>2022</v>
      </c>
      <c r="AB342">
        <v>2023</v>
      </c>
      <c r="AC342">
        <v>2024</v>
      </c>
      <c r="AD342">
        <v>2025</v>
      </c>
      <c r="AE342">
        <v>2026</v>
      </c>
      <c r="AF342">
        <v>2027</v>
      </c>
      <c r="AG342">
        <v>2028</v>
      </c>
      <c r="AH342">
        <v>2029</v>
      </c>
      <c r="AI342">
        <v>2030</v>
      </c>
    </row>
    <row r="343" spans="3:36" ht="12.75" hidden="1" customHeight="1">
      <c r="C343" s="219" t="s">
        <v>828</v>
      </c>
      <c r="O343" s="370">
        <v>0</v>
      </c>
      <c r="P343" s="370">
        <v>2400</v>
      </c>
      <c r="Q343" s="370">
        <v>0</v>
      </c>
      <c r="R343" s="370">
        <v>0</v>
      </c>
      <c r="S343" s="370">
        <v>0</v>
      </c>
      <c r="T343" s="370">
        <v>0</v>
      </c>
      <c r="U343" s="370">
        <v>0</v>
      </c>
      <c r="V343" s="370">
        <v>0</v>
      </c>
      <c r="W343" s="370">
        <v>0</v>
      </c>
      <c r="X343" s="370">
        <v>0</v>
      </c>
      <c r="Y343" s="370">
        <v>0</v>
      </c>
      <c r="Z343" s="370">
        <v>0</v>
      </c>
      <c r="AA343" s="370">
        <v>0</v>
      </c>
      <c r="AB343" s="370">
        <v>0</v>
      </c>
      <c r="AC343" s="370">
        <v>0</v>
      </c>
      <c r="AD343" s="370">
        <v>2400</v>
      </c>
      <c r="AE343" s="370">
        <v>0</v>
      </c>
      <c r="AF343" s="370">
        <v>0</v>
      </c>
      <c r="AG343" s="370">
        <v>0</v>
      </c>
      <c r="AH343" s="370">
        <v>0</v>
      </c>
      <c r="AI343" s="370">
        <v>0</v>
      </c>
      <c r="AJ343">
        <v>4800</v>
      </c>
    </row>
    <row r="344" spans="3:36" ht="12.75" customHeight="1">
      <c r="C344" s="219" t="s">
        <v>829</v>
      </c>
      <c r="O344" s="370">
        <v>0</v>
      </c>
      <c r="P344" s="370">
        <v>2400</v>
      </c>
      <c r="Q344" s="370">
        <v>0</v>
      </c>
      <c r="R344" s="370">
        <v>0</v>
      </c>
      <c r="S344" s="370">
        <v>0</v>
      </c>
      <c r="T344" s="370">
        <v>0</v>
      </c>
      <c r="U344" s="370">
        <v>0</v>
      </c>
      <c r="V344" s="370">
        <v>0</v>
      </c>
      <c r="W344" s="370">
        <v>0</v>
      </c>
      <c r="X344" s="370">
        <v>0</v>
      </c>
      <c r="Y344" s="370">
        <v>0</v>
      </c>
      <c r="Z344" s="370">
        <v>0</v>
      </c>
      <c r="AA344" s="370">
        <v>0</v>
      </c>
      <c r="AB344" s="370">
        <v>0</v>
      </c>
      <c r="AC344" s="370">
        <v>0</v>
      </c>
      <c r="AD344" s="370">
        <v>2400</v>
      </c>
      <c r="AE344" s="370">
        <v>0</v>
      </c>
      <c r="AF344" s="370">
        <v>0</v>
      </c>
      <c r="AG344" s="370">
        <v>0</v>
      </c>
      <c r="AH344" s="370">
        <v>0</v>
      </c>
      <c r="AI344" s="370">
        <v>0</v>
      </c>
      <c r="AJ344">
        <v>4800</v>
      </c>
    </row>
    <row r="345" spans="3:36" ht="12.75" customHeight="1">
      <c r="C345" s="219" t="s">
        <v>830</v>
      </c>
      <c r="O345" s="370">
        <v>0</v>
      </c>
      <c r="P345" s="370">
        <v>3800</v>
      </c>
      <c r="Q345" s="370">
        <v>0</v>
      </c>
      <c r="R345" s="370">
        <v>0</v>
      </c>
      <c r="S345" s="370">
        <v>0</v>
      </c>
      <c r="T345" s="370">
        <v>0</v>
      </c>
      <c r="U345" s="370">
        <v>0</v>
      </c>
      <c r="V345" s="370">
        <v>0</v>
      </c>
      <c r="W345" s="370">
        <v>0</v>
      </c>
      <c r="X345" s="370">
        <v>0</v>
      </c>
      <c r="Y345" s="370">
        <v>0</v>
      </c>
      <c r="Z345" s="370">
        <v>0</v>
      </c>
      <c r="AA345" s="370">
        <v>0</v>
      </c>
      <c r="AB345" s="370">
        <v>0</v>
      </c>
      <c r="AC345" s="370">
        <v>0</v>
      </c>
      <c r="AD345" s="370">
        <v>3800</v>
      </c>
      <c r="AE345" s="370">
        <v>0</v>
      </c>
      <c r="AF345" s="370">
        <v>0</v>
      </c>
      <c r="AG345" s="370">
        <v>0</v>
      </c>
      <c r="AH345" s="370">
        <v>0</v>
      </c>
      <c r="AI345" s="370">
        <v>0</v>
      </c>
      <c r="AJ345">
        <v>7600</v>
      </c>
    </row>
    <row r="346" spans="3:36" ht="12.75" hidden="1" customHeight="1"/>
    <row r="347" spans="3:36" ht="12.75" hidden="1" customHeight="1"/>
    <row r="348" spans="3:36" ht="12.75" hidden="1" customHeight="1"/>
    <row r="349" spans="3:36" ht="12.75" customHeight="1"/>
    <row r="350" spans="3:36" ht="12.75" customHeight="1">
      <c r="O350" t="s">
        <v>462</v>
      </c>
      <c r="Z350" t="s">
        <v>462</v>
      </c>
    </row>
    <row r="351" spans="3:36" ht="12.75" customHeight="1">
      <c r="C351" s="219"/>
      <c r="O351" s="370" t="s">
        <v>366</v>
      </c>
      <c r="P351" s="370" t="s">
        <v>367</v>
      </c>
      <c r="Q351" s="370" t="s">
        <v>368</v>
      </c>
      <c r="R351" s="370" t="s">
        <v>369</v>
      </c>
      <c r="S351" s="370" t="s">
        <v>370</v>
      </c>
      <c r="T351" s="370" t="s">
        <v>371</v>
      </c>
      <c r="U351" s="370" t="s">
        <v>372</v>
      </c>
      <c r="V351" s="370" t="s">
        <v>373</v>
      </c>
      <c r="W351" s="370" t="s">
        <v>374</v>
      </c>
      <c r="X351" s="370" t="s">
        <v>375</v>
      </c>
      <c r="Y351" s="370" t="s">
        <v>376</v>
      </c>
      <c r="Z351" s="370" t="s">
        <v>377</v>
      </c>
      <c r="AA351" s="370" t="s">
        <v>378</v>
      </c>
      <c r="AB351" s="370" t="s">
        <v>379</v>
      </c>
      <c r="AC351" s="370" t="s">
        <v>380</v>
      </c>
      <c r="AD351" s="370" t="s">
        <v>381</v>
      </c>
      <c r="AE351" s="370" t="s">
        <v>382</v>
      </c>
      <c r="AF351" s="370" t="s">
        <v>383</v>
      </c>
      <c r="AG351" s="370" t="s">
        <v>384</v>
      </c>
      <c r="AH351" s="370" t="s">
        <v>385</v>
      </c>
      <c r="AI351" s="370" t="s">
        <v>386</v>
      </c>
      <c r="AJ351" t="s">
        <v>387</v>
      </c>
    </row>
    <row r="352" spans="3:36" ht="12.75" customHeight="1">
      <c r="C352" s="219"/>
      <c r="P352">
        <v>2011</v>
      </c>
      <c r="Q352">
        <v>2012</v>
      </c>
      <c r="R352">
        <v>2013</v>
      </c>
      <c r="S352">
        <v>2014</v>
      </c>
      <c r="T352">
        <v>2015</v>
      </c>
      <c r="U352">
        <v>2016</v>
      </c>
      <c r="V352">
        <v>2017</v>
      </c>
      <c r="W352">
        <v>2018</v>
      </c>
      <c r="X352">
        <v>2019</v>
      </c>
      <c r="Y352">
        <v>2020</v>
      </c>
      <c r="Z352">
        <v>2021</v>
      </c>
      <c r="AA352">
        <v>2022</v>
      </c>
      <c r="AB352">
        <v>2023</v>
      </c>
      <c r="AC352">
        <v>2024</v>
      </c>
      <c r="AD352">
        <v>2025</v>
      </c>
      <c r="AE352">
        <v>2026</v>
      </c>
      <c r="AF352">
        <v>2027</v>
      </c>
      <c r="AG352">
        <v>2028</v>
      </c>
      <c r="AH352">
        <v>2029</v>
      </c>
      <c r="AI352">
        <v>2030</v>
      </c>
    </row>
    <row r="353" spans="3:36" ht="12.75" hidden="1" customHeight="1">
      <c r="C353" s="219" t="s">
        <v>828</v>
      </c>
      <c r="O353" s="370">
        <v>0</v>
      </c>
      <c r="P353" s="370">
        <v>0</v>
      </c>
      <c r="Q353" s="370">
        <v>2500</v>
      </c>
      <c r="R353" s="370">
        <v>0</v>
      </c>
      <c r="S353" s="370">
        <v>0</v>
      </c>
      <c r="T353" s="370">
        <v>0</v>
      </c>
      <c r="U353" s="370">
        <v>0</v>
      </c>
      <c r="V353" s="370">
        <v>0</v>
      </c>
      <c r="W353" s="370">
        <v>0</v>
      </c>
      <c r="X353" s="370">
        <v>0</v>
      </c>
      <c r="Y353" s="370">
        <v>0</v>
      </c>
      <c r="Z353" s="370">
        <v>0</v>
      </c>
      <c r="AA353" s="370">
        <v>0</v>
      </c>
      <c r="AB353" s="370">
        <v>0</v>
      </c>
      <c r="AC353" s="370">
        <v>0</v>
      </c>
      <c r="AD353" s="370">
        <v>0</v>
      </c>
      <c r="AE353" s="370">
        <v>0</v>
      </c>
      <c r="AF353" s="370">
        <v>2500</v>
      </c>
      <c r="AG353" s="370">
        <v>0</v>
      </c>
      <c r="AH353" s="370">
        <v>0</v>
      </c>
      <c r="AI353" s="370">
        <v>0</v>
      </c>
      <c r="AJ353">
        <v>5000</v>
      </c>
    </row>
    <row r="354" spans="3:36" ht="12.75" customHeight="1">
      <c r="C354" s="219" t="s">
        <v>829</v>
      </c>
      <c r="O354" s="370">
        <v>0</v>
      </c>
      <c r="P354" s="370">
        <v>0</v>
      </c>
      <c r="Q354" s="370">
        <v>2500</v>
      </c>
      <c r="R354" s="370">
        <v>0</v>
      </c>
      <c r="S354" s="370">
        <v>0</v>
      </c>
      <c r="T354" s="370">
        <v>0</v>
      </c>
      <c r="U354" s="370">
        <v>0</v>
      </c>
      <c r="V354" s="370">
        <v>0</v>
      </c>
      <c r="W354" s="370">
        <v>0</v>
      </c>
      <c r="X354" s="370">
        <v>0</v>
      </c>
      <c r="Y354" s="370">
        <v>0</v>
      </c>
      <c r="Z354" s="370">
        <v>0</v>
      </c>
      <c r="AA354" s="370">
        <v>0</v>
      </c>
      <c r="AB354" s="370">
        <v>0</v>
      </c>
      <c r="AC354" s="370">
        <v>0</v>
      </c>
      <c r="AD354" s="370">
        <v>0</v>
      </c>
      <c r="AE354" s="370">
        <v>0</v>
      </c>
      <c r="AF354" s="370">
        <v>2500</v>
      </c>
      <c r="AG354" s="370">
        <v>0</v>
      </c>
      <c r="AH354" s="370">
        <v>0</v>
      </c>
      <c r="AI354" s="370">
        <v>0</v>
      </c>
      <c r="AJ354">
        <v>5000</v>
      </c>
    </row>
    <row r="355" spans="3:36" ht="12.75" customHeight="1">
      <c r="C355" s="219" t="s">
        <v>830</v>
      </c>
      <c r="O355" s="370">
        <v>0</v>
      </c>
      <c r="P355" s="370">
        <v>0</v>
      </c>
      <c r="Q355" s="370">
        <v>5600</v>
      </c>
      <c r="R355" s="370">
        <v>0</v>
      </c>
      <c r="S355" s="370">
        <v>0</v>
      </c>
      <c r="T355" s="370">
        <v>0</v>
      </c>
      <c r="U355" s="370">
        <v>0</v>
      </c>
      <c r="V355" s="370">
        <v>0</v>
      </c>
      <c r="W355" s="370">
        <v>0</v>
      </c>
      <c r="X355" s="370">
        <v>0</v>
      </c>
      <c r="Y355" s="370">
        <v>0</v>
      </c>
      <c r="Z355" s="370">
        <v>0</v>
      </c>
      <c r="AA355" s="370">
        <v>0</v>
      </c>
      <c r="AB355" s="370">
        <v>0</v>
      </c>
      <c r="AC355" s="370">
        <v>0</v>
      </c>
      <c r="AD355" s="370">
        <v>0</v>
      </c>
      <c r="AE355" s="370">
        <v>0</v>
      </c>
      <c r="AF355" s="370">
        <v>5600</v>
      </c>
      <c r="AG355" s="370">
        <v>0</v>
      </c>
      <c r="AH355" s="370">
        <v>0</v>
      </c>
      <c r="AI355" s="370">
        <v>0</v>
      </c>
      <c r="AJ355">
        <v>11200</v>
      </c>
    </row>
    <row r="356" spans="3:36" ht="12.75" hidden="1" customHeight="1"/>
    <row r="357" spans="3:36" ht="12.75" hidden="1" customHeight="1"/>
    <row r="358" spans="3:36" ht="12.75" hidden="1" customHeight="1"/>
    <row r="359" spans="3:36" ht="12.75" customHeight="1"/>
    <row r="360" spans="3:36" ht="12.75" customHeight="1">
      <c r="O360" t="s">
        <v>463</v>
      </c>
      <c r="Z360" t="s">
        <v>463</v>
      </c>
    </row>
    <row r="361" spans="3:36" ht="12.75" customHeight="1">
      <c r="C361" s="219"/>
      <c r="O361" s="370" t="s">
        <v>366</v>
      </c>
      <c r="P361" s="370" t="s">
        <v>367</v>
      </c>
      <c r="Q361" s="370" t="s">
        <v>368</v>
      </c>
      <c r="R361" s="370" t="s">
        <v>369</v>
      </c>
      <c r="S361" s="370" t="s">
        <v>370</v>
      </c>
      <c r="T361" s="370" t="s">
        <v>371</v>
      </c>
      <c r="U361" s="370" t="s">
        <v>372</v>
      </c>
      <c r="V361" s="370" t="s">
        <v>373</v>
      </c>
      <c r="W361" s="370" t="s">
        <v>374</v>
      </c>
      <c r="X361" s="370" t="s">
        <v>375</v>
      </c>
      <c r="Y361" s="370" t="s">
        <v>376</v>
      </c>
      <c r="Z361" s="370" t="s">
        <v>377</v>
      </c>
      <c r="AA361" s="370" t="s">
        <v>378</v>
      </c>
      <c r="AB361" s="370" t="s">
        <v>379</v>
      </c>
      <c r="AC361" s="370" t="s">
        <v>380</v>
      </c>
      <c r="AD361" s="370" t="s">
        <v>381</v>
      </c>
      <c r="AE361" s="370" t="s">
        <v>382</v>
      </c>
      <c r="AF361" s="370" t="s">
        <v>383</v>
      </c>
      <c r="AG361" s="370" t="s">
        <v>384</v>
      </c>
      <c r="AH361" s="370" t="s">
        <v>385</v>
      </c>
      <c r="AI361" s="370" t="s">
        <v>386</v>
      </c>
      <c r="AJ361" t="s">
        <v>387</v>
      </c>
    </row>
    <row r="362" spans="3:36" ht="12.75" customHeight="1">
      <c r="C362" s="219"/>
      <c r="P362">
        <v>2011</v>
      </c>
      <c r="Q362">
        <v>2012</v>
      </c>
      <c r="R362">
        <v>2013</v>
      </c>
      <c r="S362">
        <v>2014</v>
      </c>
      <c r="T362">
        <v>2015</v>
      </c>
      <c r="U362">
        <v>2016</v>
      </c>
      <c r="V362">
        <v>2017</v>
      </c>
      <c r="W362">
        <v>2018</v>
      </c>
      <c r="X362">
        <v>2019</v>
      </c>
      <c r="Y362">
        <v>2020</v>
      </c>
      <c r="Z362">
        <v>2021</v>
      </c>
      <c r="AA362">
        <v>2022</v>
      </c>
      <c r="AB362">
        <v>2023</v>
      </c>
      <c r="AC362">
        <v>2024</v>
      </c>
      <c r="AD362">
        <v>2025</v>
      </c>
      <c r="AE362">
        <v>2026</v>
      </c>
      <c r="AF362">
        <v>2027</v>
      </c>
      <c r="AG362">
        <v>2028</v>
      </c>
      <c r="AH362">
        <v>2029</v>
      </c>
      <c r="AI362">
        <v>2030</v>
      </c>
    </row>
    <row r="363" spans="3:36" ht="12.75" hidden="1" customHeight="1">
      <c r="C363" s="219" t="s">
        <v>828</v>
      </c>
      <c r="O363" s="370">
        <v>0</v>
      </c>
      <c r="P363" s="370">
        <v>0</v>
      </c>
      <c r="Q363" s="370">
        <v>0</v>
      </c>
      <c r="R363" s="370">
        <v>650</v>
      </c>
      <c r="S363" s="370">
        <v>0</v>
      </c>
      <c r="T363" s="370">
        <v>0</v>
      </c>
      <c r="U363" s="370">
        <v>0</v>
      </c>
      <c r="V363" s="370">
        <v>0</v>
      </c>
      <c r="W363" s="370">
        <v>0</v>
      </c>
      <c r="X363" s="370">
        <v>0</v>
      </c>
      <c r="Y363" s="370">
        <v>0</v>
      </c>
      <c r="Z363" s="370">
        <v>0</v>
      </c>
      <c r="AA363" s="370">
        <v>0</v>
      </c>
      <c r="AB363" s="370">
        <v>0</v>
      </c>
      <c r="AC363" s="370">
        <v>0</v>
      </c>
      <c r="AD363" s="370">
        <v>0</v>
      </c>
      <c r="AE363" s="370">
        <v>0</v>
      </c>
      <c r="AF363" s="370">
        <v>0</v>
      </c>
      <c r="AG363" s="370">
        <v>0</v>
      </c>
      <c r="AH363" s="370">
        <v>650</v>
      </c>
      <c r="AI363" s="370">
        <v>0</v>
      </c>
      <c r="AJ363">
        <v>1300</v>
      </c>
    </row>
    <row r="364" spans="3:36" ht="12.75" customHeight="1">
      <c r="C364" s="219" t="s">
        <v>829</v>
      </c>
      <c r="O364" s="370">
        <v>0</v>
      </c>
      <c r="P364" s="370">
        <v>0</v>
      </c>
      <c r="Q364" s="370">
        <v>0</v>
      </c>
      <c r="R364" s="370">
        <v>650</v>
      </c>
      <c r="S364" s="370">
        <v>0</v>
      </c>
      <c r="T364" s="370">
        <v>0</v>
      </c>
      <c r="U364" s="370">
        <v>0</v>
      </c>
      <c r="V364" s="370">
        <v>0</v>
      </c>
      <c r="W364" s="370">
        <v>0</v>
      </c>
      <c r="X364" s="370">
        <v>0</v>
      </c>
      <c r="Y364" s="370">
        <v>0</v>
      </c>
      <c r="Z364" s="370">
        <v>0</v>
      </c>
      <c r="AA364" s="370">
        <v>0</v>
      </c>
      <c r="AB364" s="370">
        <v>0</v>
      </c>
      <c r="AC364" s="370">
        <v>0</v>
      </c>
      <c r="AD364" s="370">
        <v>0</v>
      </c>
      <c r="AE364" s="370">
        <v>0</v>
      </c>
      <c r="AF364" s="370">
        <v>0</v>
      </c>
      <c r="AG364" s="370">
        <v>0</v>
      </c>
      <c r="AH364" s="370">
        <v>650</v>
      </c>
      <c r="AI364" s="370">
        <v>0</v>
      </c>
      <c r="AJ364">
        <v>1300</v>
      </c>
    </row>
    <row r="365" spans="3:36" ht="12.75" customHeight="1">
      <c r="C365" s="219" t="s">
        <v>830</v>
      </c>
      <c r="O365" s="370">
        <v>0</v>
      </c>
      <c r="P365" s="370">
        <v>0</v>
      </c>
      <c r="Q365" s="370">
        <v>0</v>
      </c>
      <c r="R365" s="370">
        <v>650</v>
      </c>
      <c r="S365" s="370">
        <v>0</v>
      </c>
      <c r="T365" s="370">
        <v>0</v>
      </c>
      <c r="U365" s="370">
        <v>0</v>
      </c>
      <c r="V365" s="370">
        <v>0</v>
      </c>
      <c r="W365" s="370">
        <v>0</v>
      </c>
      <c r="X365" s="370">
        <v>0</v>
      </c>
      <c r="Y365" s="370">
        <v>0</v>
      </c>
      <c r="Z365" s="370">
        <v>0</v>
      </c>
      <c r="AA365" s="370">
        <v>0</v>
      </c>
      <c r="AB365" s="370">
        <v>0</v>
      </c>
      <c r="AC365" s="370">
        <v>0</v>
      </c>
      <c r="AD365" s="370">
        <v>0</v>
      </c>
      <c r="AE365" s="370">
        <v>0</v>
      </c>
      <c r="AF365" s="370">
        <v>0</v>
      </c>
      <c r="AG365" s="370">
        <v>0</v>
      </c>
      <c r="AH365" s="370">
        <v>650</v>
      </c>
      <c r="AI365" s="370">
        <v>0</v>
      </c>
      <c r="AJ365">
        <v>1300</v>
      </c>
    </row>
    <row r="366" spans="3:36" ht="12.75" hidden="1" customHeight="1"/>
    <row r="367" spans="3:36" ht="12.75" hidden="1" customHeight="1"/>
    <row r="368" spans="3:36" ht="12.75" hidden="1" customHeight="1"/>
    <row r="369" spans="3:36" ht="12.75" customHeight="1"/>
    <row r="370" spans="3:36" ht="12.75" customHeight="1">
      <c r="O370" t="s">
        <v>464</v>
      </c>
      <c r="Z370" t="s">
        <v>464</v>
      </c>
    </row>
    <row r="371" spans="3:36" ht="12.75" customHeight="1">
      <c r="C371" s="219"/>
      <c r="O371" s="370" t="s">
        <v>366</v>
      </c>
      <c r="P371" s="370" t="s">
        <v>367</v>
      </c>
      <c r="Q371" s="370" t="s">
        <v>368</v>
      </c>
      <c r="R371" s="370" t="s">
        <v>369</v>
      </c>
      <c r="S371" s="370" t="s">
        <v>370</v>
      </c>
      <c r="T371" s="370" t="s">
        <v>371</v>
      </c>
      <c r="U371" s="370" t="s">
        <v>372</v>
      </c>
      <c r="V371" s="370" t="s">
        <v>373</v>
      </c>
      <c r="W371" s="370" t="s">
        <v>374</v>
      </c>
      <c r="X371" s="370" t="s">
        <v>375</v>
      </c>
      <c r="Y371" s="370" t="s">
        <v>376</v>
      </c>
      <c r="Z371" s="370" t="s">
        <v>377</v>
      </c>
      <c r="AA371" s="370" t="s">
        <v>378</v>
      </c>
      <c r="AB371" s="370" t="s">
        <v>379</v>
      </c>
      <c r="AC371" s="370" t="s">
        <v>380</v>
      </c>
      <c r="AD371" s="370" t="s">
        <v>381</v>
      </c>
      <c r="AE371" s="370" t="s">
        <v>382</v>
      </c>
      <c r="AF371" s="370" t="s">
        <v>383</v>
      </c>
      <c r="AG371" s="370" t="s">
        <v>384</v>
      </c>
      <c r="AH371" s="370" t="s">
        <v>385</v>
      </c>
      <c r="AI371" s="370" t="s">
        <v>386</v>
      </c>
      <c r="AJ371" t="s">
        <v>387</v>
      </c>
    </row>
    <row r="372" spans="3:36" ht="12.75" customHeight="1">
      <c r="C372" s="219"/>
      <c r="P372">
        <v>2011</v>
      </c>
      <c r="Q372">
        <v>2012</v>
      </c>
      <c r="R372">
        <v>2013</v>
      </c>
      <c r="S372">
        <v>2014</v>
      </c>
      <c r="T372">
        <v>2015</v>
      </c>
      <c r="U372">
        <v>2016</v>
      </c>
      <c r="V372">
        <v>2017</v>
      </c>
      <c r="W372">
        <v>2018</v>
      </c>
      <c r="X372">
        <v>2019</v>
      </c>
      <c r="Y372">
        <v>2020</v>
      </c>
      <c r="Z372">
        <v>2021</v>
      </c>
      <c r="AA372">
        <v>2022</v>
      </c>
      <c r="AB372">
        <v>2023</v>
      </c>
      <c r="AC372">
        <v>2024</v>
      </c>
      <c r="AD372">
        <v>2025</v>
      </c>
      <c r="AE372">
        <v>2026</v>
      </c>
      <c r="AF372">
        <v>2027</v>
      </c>
      <c r="AG372">
        <v>2028</v>
      </c>
      <c r="AH372">
        <v>2029</v>
      </c>
      <c r="AI372">
        <v>2030</v>
      </c>
    </row>
    <row r="373" spans="3:36" ht="12.75" hidden="1" customHeight="1">
      <c r="C373" s="219" t="s">
        <v>828</v>
      </c>
      <c r="O373" s="370">
        <v>0</v>
      </c>
      <c r="P373" s="370">
        <v>0</v>
      </c>
      <c r="Q373" s="370">
        <v>0</v>
      </c>
      <c r="R373" s="370">
        <v>0</v>
      </c>
      <c r="S373" s="370">
        <v>1750</v>
      </c>
      <c r="T373" s="370">
        <v>0</v>
      </c>
      <c r="U373" s="370">
        <v>0</v>
      </c>
      <c r="V373" s="370">
        <v>0</v>
      </c>
      <c r="W373" s="370">
        <v>0</v>
      </c>
      <c r="X373" s="370">
        <v>0</v>
      </c>
      <c r="Y373" s="370">
        <v>0</v>
      </c>
      <c r="Z373" s="370">
        <v>0</v>
      </c>
      <c r="AA373" s="370">
        <v>0</v>
      </c>
      <c r="AB373" s="370">
        <v>0</v>
      </c>
      <c r="AC373" s="370">
        <v>0</v>
      </c>
      <c r="AD373" s="370">
        <v>0</v>
      </c>
      <c r="AE373" s="370">
        <v>0</v>
      </c>
      <c r="AF373" s="370">
        <v>0</v>
      </c>
      <c r="AG373" s="370">
        <v>0</v>
      </c>
      <c r="AH373" s="370">
        <v>0</v>
      </c>
      <c r="AI373" s="370">
        <v>0</v>
      </c>
      <c r="AJ373">
        <v>1750</v>
      </c>
    </row>
    <row r="374" spans="3:36" ht="12.75" customHeight="1">
      <c r="C374" s="219" t="s">
        <v>829</v>
      </c>
      <c r="O374" s="370">
        <v>0</v>
      </c>
      <c r="P374" s="370">
        <v>0</v>
      </c>
      <c r="Q374" s="370">
        <v>0</v>
      </c>
      <c r="R374" s="370">
        <v>0</v>
      </c>
      <c r="S374" s="370">
        <v>1750</v>
      </c>
      <c r="T374" s="370">
        <v>0</v>
      </c>
      <c r="U374" s="370">
        <v>0</v>
      </c>
      <c r="V374" s="370">
        <v>0</v>
      </c>
      <c r="W374" s="370">
        <v>0</v>
      </c>
      <c r="X374" s="370">
        <v>0</v>
      </c>
      <c r="Y374" s="370">
        <v>0</v>
      </c>
      <c r="Z374" s="370">
        <v>0</v>
      </c>
      <c r="AA374" s="370">
        <v>0</v>
      </c>
      <c r="AB374" s="370">
        <v>0</v>
      </c>
      <c r="AC374" s="370">
        <v>0</v>
      </c>
      <c r="AD374" s="370">
        <v>0</v>
      </c>
      <c r="AE374" s="370">
        <v>0</v>
      </c>
      <c r="AF374" s="370">
        <v>0</v>
      </c>
      <c r="AG374" s="370">
        <v>0</v>
      </c>
      <c r="AH374" s="370">
        <v>0</v>
      </c>
      <c r="AI374" s="370">
        <v>0</v>
      </c>
      <c r="AJ374">
        <v>1750</v>
      </c>
    </row>
    <row r="375" spans="3:36" ht="12.75" customHeight="1">
      <c r="C375" s="219" t="s">
        <v>830</v>
      </c>
      <c r="O375" s="370">
        <v>0</v>
      </c>
      <c r="P375" s="370">
        <v>0</v>
      </c>
      <c r="Q375" s="370">
        <v>0</v>
      </c>
      <c r="R375" s="370">
        <v>0</v>
      </c>
      <c r="S375" s="370">
        <v>2400</v>
      </c>
      <c r="T375" s="370">
        <v>0</v>
      </c>
      <c r="U375" s="370">
        <v>0</v>
      </c>
      <c r="V375" s="370">
        <v>0</v>
      </c>
      <c r="W375" s="370">
        <v>0</v>
      </c>
      <c r="X375" s="370">
        <v>0</v>
      </c>
      <c r="Y375" s="370">
        <v>0</v>
      </c>
      <c r="Z375" s="370">
        <v>0</v>
      </c>
      <c r="AA375" s="370">
        <v>0</v>
      </c>
      <c r="AB375" s="370">
        <v>0</v>
      </c>
      <c r="AC375" s="370">
        <v>0</v>
      </c>
      <c r="AD375" s="370">
        <v>0</v>
      </c>
      <c r="AE375" s="370">
        <v>0</v>
      </c>
      <c r="AF375" s="370">
        <v>0</v>
      </c>
      <c r="AG375" s="370">
        <v>0</v>
      </c>
      <c r="AH375" s="370">
        <v>0</v>
      </c>
      <c r="AI375" s="370">
        <v>0</v>
      </c>
      <c r="AJ375">
        <v>2400</v>
      </c>
    </row>
    <row r="376" spans="3:36" ht="12.75" hidden="1" customHeight="1"/>
    <row r="377" spans="3:36" ht="12.75" hidden="1" customHeight="1"/>
    <row r="378" spans="3:36" ht="12.75" hidden="1" customHeight="1"/>
    <row r="379" spans="3:36" ht="12.75" customHeight="1"/>
    <row r="380" spans="3:36" ht="12.75" customHeight="1">
      <c r="O380" t="s">
        <v>465</v>
      </c>
      <c r="Z380" t="s">
        <v>465</v>
      </c>
    </row>
    <row r="381" spans="3:36" ht="12.75" customHeight="1">
      <c r="C381" s="219"/>
      <c r="O381" s="370" t="s">
        <v>366</v>
      </c>
      <c r="P381" s="370" t="s">
        <v>367</v>
      </c>
      <c r="Q381" s="370" t="s">
        <v>368</v>
      </c>
      <c r="R381" s="370" t="s">
        <v>369</v>
      </c>
      <c r="S381" s="370" t="s">
        <v>370</v>
      </c>
      <c r="T381" s="370" t="s">
        <v>371</v>
      </c>
      <c r="U381" s="370" t="s">
        <v>372</v>
      </c>
      <c r="V381" s="370" t="s">
        <v>373</v>
      </c>
      <c r="W381" s="370" t="s">
        <v>374</v>
      </c>
      <c r="X381" s="370" t="s">
        <v>375</v>
      </c>
      <c r="Y381" s="370" t="s">
        <v>376</v>
      </c>
      <c r="Z381" s="370" t="s">
        <v>377</v>
      </c>
      <c r="AA381" s="370" t="s">
        <v>378</v>
      </c>
      <c r="AB381" s="370" t="s">
        <v>379</v>
      </c>
      <c r="AC381" s="370" t="s">
        <v>380</v>
      </c>
      <c r="AD381" s="370" t="s">
        <v>381</v>
      </c>
      <c r="AE381" s="370" t="s">
        <v>382</v>
      </c>
      <c r="AF381" s="370" t="s">
        <v>383</v>
      </c>
      <c r="AG381" s="370" t="s">
        <v>384</v>
      </c>
      <c r="AH381" s="370" t="s">
        <v>385</v>
      </c>
      <c r="AI381" s="370" t="s">
        <v>386</v>
      </c>
      <c r="AJ381" t="s">
        <v>387</v>
      </c>
    </row>
    <row r="382" spans="3:36" ht="12.75" customHeight="1">
      <c r="C382" s="219"/>
      <c r="P382">
        <v>2011</v>
      </c>
      <c r="Q382">
        <v>2012</v>
      </c>
      <c r="R382">
        <v>2013</v>
      </c>
      <c r="S382">
        <v>2014</v>
      </c>
      <c r="T382">
        <v>2015</v>
      </c>
      <c r="U382">
        <v>2016</v>
      </c>
      <c r="V382">
        <v>2017</v>
      </c>
      <c r="W382">
        <v>2018</v>
      </c>
      <c r="X382">
        <v>2019</v>
      </c>
      <c r="Y382">
        <v>2020</v>
      </c>
      <c r="Z382">
        <v>2021</v>
      </c>
      <c r="AA382">
        <v>2022</v>
      </c>
      <c r="AB382">
        <v>2023</v>
      </c>
      <c r="AC382">
        <v>2024</v>
      </c>
      <c r="AD382">
        <v>2025</v>
      </c>
      <c r="AE382">
        <v>2026</v>
      </c>
      <c r="AF382">
        <v>2027</v>
      </c>
      <c r="AG382">
        <v>2028</v>
      </c>
      <c r="AH382">
        <v>2029</v>
      </c>
      <c r="AI382">
        <v>2030</v>
      </c>
    </row>
    <row r="383" spans="3:36" ht="12.75" hidden="1" customHeight="1">
      <c r="C383" s="219" t="s">
        <v>828</v>
      </c>
      <c r="O383" s="370">
        <v>0</v>
      </c>
      <c r="P383" s="370">
        <v>0</v>
      </c>
      <c r="Q383" s="370">
        <v>0</v>
      </c>
      <c r="R383" s="370">
        <v>0</v>
      </c>
      <c r="S383" s="370">
        <v>0</v>
      </c>
      <c r="T383" s="370">
        <v>4680</v>
      </c>
      <c r="U383" s="370">
        <v>0</v>
      </c>
      <c r="V383" s="370">
        <v>0</v>
      </c>
      <c r="W383" s="370">
        <v>0</v>
      </c>
      <c r="X383" s="370">
        <v>0</v>
      </c>
      <c r="Y383" s="370">
        <v>0</v>
      </c>
      <c r="Z383" s="370">
        <v>0</v>
      </c>
      <c r="AA383" s="370">
        <v>0</v>
      </c>
      <c r="AB383" s="370">
        <v>0</v>
      </c>
      <c r="AC383" s="370">
        <v>0</v>
      </c>
      <c r="AD383" s="370">
        <v>0</v>
      </c>
      <c r="AE383" s="370">
        <v>0</v>
      </c>
      <c r="AF383" s="370">
        <v>0</v>
      </c>
      <c r="AG383" s="370">
        <v>0</v>
      </c>
      <c r="AH383" s="370">
        <v>0</v>
      </c>
      <c r="AI383" s="370">
        <v>0</v>
      </c>
      <c r="AJ383">
        <v>4680</v>
      </c>
    </row>
    <row r="384" spans="3:36" ht="12.75" customHeight="1">
      <c r="C384" s="219" t="s">
        <v>829</v>
      </c>
      <c r="O384" s="370">
        <v>0</v>
      </c>
      <c r="P384" s="370">
        <v>0</v>
      </c>
      <c r="Q384" s="370">
        <v>0</v>
      </c>
      <c r="R384" s="370">
        <v>0</v>
      </c>
      <c r="S384" s="370">
        <v>0</v>
      </c>
      <c r="T384" s="370">
        <v>4680</v>
      </c>
      <c r="U384" s="370">
        <v>0</v>
      </c>
      <c r="V384" s="370">
        <v>0</v>
      </c>
      <c r="W384" s="370">
        <v>0</v>
      </c>
      <c r="X384" s="370">
        <v>0</v>
      </c>
      <c r="Y384" s="370">
        <v>0</v>
      </c>
      <c r="Z384" s="370">
        <v>0</v>
      </c>
      <c r="AA384" s="370">
        <v>0</v>
      </c>
      <c r="AB384" s="370">
        <v>0</v>
      </c>
      <c r="AC384" s="370">
        <v>0</v>
      </c>
      <c r="AD384" s="370">
        <v>0</v>
      </c>
      <c r="AE384" s="370">
        <v>0</v>
      </c>
      <c r="AF384" s="370">
        <v>0</v>
      </c>
      <c r="AG384" s="370">
        <v>0</v>
      </c>
      <c r="AH384" s="370">
        <v>0</v>
      </c>
      <c r="AI384" s="370">
        <v>0</v>
      </c>
      <c r="AJ384">
        <v>4680</v>
      </c>
    </row>
    <row r="385" spans="3:36" ht="12.75" customHeight="1">
      <c r="C385" s="219" t="s">
        <v>830</v>
      </c>
      <c r="O385" s="370">
        <v>0</v>
      </c>
      <c r="P385" s="370">
        <v>0</v>
      </c>
      <c r="Q385" s="370">
        <v>0</v>
      </c>
      <c r="R385" s="370">
        <v>0</v>
      </c>
      <c r="S385" s="370">
        <v>0</v>
      </c>
      <c r="T385" s="370">
        <v>5780</v>
      </c>
      <c r="U385" s="370">
        <v>0</v>
      </c>
      <c r="V385" s="370">
        <v>0</v>
      </c>
      <c r="W385" s="370">
        <v>0</v>
      </c>
      <c r="X385" s="370">
        <v>0</v>
      </c>
      <c r="Y385" s="370">
        <v>0</v>
      </c>
      <c r="Z385" s="370">
        <v>0</v>
      </c>
      <c r="AA385" s="370">
        <v>0</v>
      </c>
      <c r="AB385" s="370">
        <v>0</v>
      </c>
      <c r="AC385" s="370">
        <v>0</v>
      </c>
      <c r="AD385" s="370">
        <v>0</v>
      </c>
      <c r="AE385" s="370">
        <v>0</v>
      </c>
      <c r="AF385" s="370">
        <v>0</v>
      </c>
      <c r="AG385" s="370">
        <v>0</v>
      </c>
      <c r="AH385" s="370">
        <v>0</v>
      </c>
      <c r="AI385" s="370">
        <v>0</v>
      </c>
      <c r="AJ385">
        <v>5780</v>
      </c>
    </row>
    <row r="386" spans="3:36" ht="12.75" hidden="1" customHeight="1"/>
    <row r="387" spans="3:36" ht="12.75" hidden="1" customHeight="1"/>
    <row r="388" spans="3:36" ht="12.75" hidden="1" customHeight="1"/>
    <row r="389" spans="3:36" ht="12.75" customHeight="1"/>
    <row r="390" spans="3:36" ht="12.75" customHeight="1">
      <c r="O390" t="s">
        <v>466</v>
      </c>
      <c r="Z390" t="s">
        <v>466</v>
      </c>
    </row>
    <row r="391" spans="3:36" ht="12.75" customHeight="1">
      <c r="C391" s="219"/>
      <c r="O391" s="370" t="s">
        <v>366</v>
      </c>
      <c r="P391" s="370" t="s">
        <v>367</v>
      </c>
      <c r="Q391" s="370" t="s">
        <v>368</v>
      </c>
      <c r="R391" s="370" t="s">
        <v>369</v>
      </c>
      <c r="S391" s="370" t="s">
        <v>370</v>
      </c>
      <c r="T391" s="370" t="s">
        <v>371</v>
      </c>
      <c r="U391" s="370" t="s">
        <v>372</v>
      </c>
      <c r="V391" s="370" t="s">
        <v>373</v>
      </c>
      <c r="W391" s="370" t="s">
        <v>374</v>
      </c>
      <c r="X391" s="370" t="s">
        <v>375</v>
      </c>
      <c r="Y391" s="370" t="s">
        <v>376</v>
      </c>
      <c r="Z391" s="370" t="s">
        <v>377</v>
      </c>
      <c r="AA391" s="370" t="s">
        <v>378</v>
      </c>
      <c r="AB391" s="370" t="s">
        <v>379</v>
      </c>
      <c r="AC391" s="370" t="s">
        <v>380</v>
      </c>
      <c r="AD391" s="370" t="s">
        <v>381</v>
      </c>
      <c r="AE391" s="370" t="s">
        <v>382</v>
      </c>
      <c r="AF391" s="370" t="s">
        <v>383</v>
      </c>
      <c r="AG391" s="370" t="s">
        <v>384</v>
      </c>
      <c r="AH391" s="370" t="s">
        <v>385</v>
      </c>
      <c r="AI391" s="370" t="s">
        <v>386</v>
      </c>
      <c r="AJ391" t="s">
        <v>387</v>
      </c>
    </row>
    <row r="392" spans="3:36" ht="12.75" customHeight="1">
      <c r="C392" s="219"/>
      <c r="P392">
        <v>2011</v>
      </c>
      <c r="Q392">
        <v>2012</v>
      </c>
      <c r="R392">
        <v>2013</v>
      </c>
      <c r="S392">
        <v>2014</v>
      </c>
      <c r="T392">
        <v>2015</v>
      </c>
      <c r="U392">
        <v>2016</v>
      </c>
      <c r="V392">
        <v>2017</v>
      </c>
      <c r="W392">
        <v>2018</v>
      </c>
      <c r="X392">
        <v>2019</v>
      </c>
      <c r="Y392">
        <v>2020</v>
      </c>
      <c r="Z392">
        <v>2021</v>
      </c>
      <c r="AA392">
        <v>2022</v>
      </c>
      <c r="AB392">
        <v>2023</v>
      </c>
      <c r="AC392">
        <v>2024</v>
      </c>
      <c r="AD392">
        <v>2025</v>
      </c>
      <c r="AE392">
        <v>2026</v>
      </c>
      <c r="AF392">
        <v>2027</v>
      </c>
      <c r="AG392">
        <v>2028</v>
      </c>
      <c r="AH392">
        <v>2029</v>
      </c>
      <c r="AI392">
        <v>2030</v>
      </c>
    </row>
    <row r="393" spans="3:36" ht="12.75" hidden="1" customHeight="1">
      <c r="C393" s="219" t="s">
        <v>828</v>
      </c>
      <c r="O393" s="370">
        <v>0</v>
      </c>
      <c r="P393" s="370">
        <v>0</v>
      </c>
      <c r="Q393" s="370">
        <v>0</v>
      </c>
      <c r="R393" s="370">
        <v>0</v>
      </c>
      <c r="S393" s="370">
        <v>0</v>
      </c>
      <c r="T393" s="370">
        <v>0</v>
      </c>
      <c r="U393" s="370">
        <v>7000</v>
      </c>
      <c r="V393" s="370">
        <v>0</v>
      </c>
      <c r="W393" s="370">
        <v>0</v>
      </c>
      <c r="X393" s="370">
        <v>0</v>
      </c>
      <c r="Y393" s="370">
        <v>0</v>
      </c>
      <c r="Z393" s="370">
        <v>0</v>
      </c>
      <c r="AA393" s="370">
        <v>0</v>
      </c>
      <c r="AB393" s="370">
        <v>0</v>
      </c>
      <c r="AC393" s="370">
        <v>0</v>
      </c>
      <c r="AD393" s="370">
        <v>0</v>
      </c>
      <c r="AE393" s="370">
        <v>0</v>
      </c>
      <c r="AF393" s="370">
        <v>0</v>
      </c>
      <c r="AG393" s="370">
        <v>0</v>
      </c>
      <c r="AH393" s="370">
        <v>0</v>
      </c>
      <c r="AI393" s="370">
        <v>0</v>
      </c>
      <c r="AJ393">
        <v>7000</v>
      </c>
    </row>
    <row r="394" spans="3:36" ht="12.75" customHeight="1">
      <c r="C394" s="219" t="s">
        <v>829</v>
      </c>
      <c r="O394" s="370">
        <v>0</v>
      </c>
      <c r="P394" s="370">
        <v>0</v>
      </c>
      <c r="Q394" s="370">
        <v>0</v>
      </c>
      <c r="R394" s="370">
        <v>0</v>
      </c>
      <c r="S394" s="370">
        <v>0</v>
      </c>
      <c r="T394" s="370">
        <v>0</v>
      </c>
      <c r="U394" s="370">
        <v>7000</v>
      </c>
      <c r="V394" s="370">
        <v>0</v>
      </c>
      <c r="W394" s="370">
        <v>0</v>
      </c>
      <c r="X394" s="370">
        <v>0</v>
      </c>
      <c r="Y394" s="370">
        <v>0</v>
      </c>
      <c r="Z394" s="370">
        <v>0</v>
      </c>
      <c r="AA394" s="370">
        <v>0</v>
      </c>
      <c r="AB394" s="370">
        <v>0</v>
      </c>
      <c r="AC394" s="370">
        <v>0</v>
      </c>
      <c r="AD394" s="370">
        <v>0</v>
      </c>
      <c r="AE394" s="370">
        <v>0</v>
      </c>
      <c r="AF394" s="370">
        <v>0</v>
      </c>
      <c r="AG394" s="370">
        <v>0</v>
      </c>
      <c r="AH394" s="370">
        <v>0</v>
      </c>
      <c r="AI394" s="370">
        <v>0</v>
      </c>
      <c r="AJ394">
        <v>7000</v>
      </c>
    </row>
    <row r="395" spans="3:36" ht="12.75" customHeight="1">
      <c r="C395" s="219" t="s">
        <v>830</v>
      </c>
      <c r="O395" s="370">
        <v>0</v>
      </c>
      <c r="P395" s="370">
        <v>0</v>
      </c>
      <c r="Q395" s="370">
        <v>0</v>
      </c>
      <c r="R395" s="370">
        <v>0</v>
      </c>
      <c r="S395" s="370">
        <v>0</v>
      </c>
      <c r="T395" s="370">
        <v>0</v>
      </c>
      <c r="U395" s="370">
        <v>7700</v>
      </c>
      <c r="V395" s="370">
        <v>0</v>
      </c>
      <c r="W395" s="370">
        <v>0</v>
      </c>
      <c r="X395" s="370">
        <v>0</v>
      </c>
      <c r="Y395" s="370">
        <v>0</v>
      </c>
      <c r="Z395" s="370">
        <v>0</v>
      </c>
      <c r="AA395" s="370">
        <v>0</v>
      </c>
      <c r="AB395" s="370">
        <v>0</v>
      </c>
      <c r="AC395" s="370">
        <v>0</v>
      </c>
      <c r="AD395" s="370">
        <v>0</v>
      </c>
      <c r="AE395" s="370">
        <v>0</v>
      </c>
      <c r="AF395" s="370">
        <v>0</v>
      </c>
      <c r="AG395" s="370">
        <v>0</v>
      </c>
      <c r="AH395" s="370">
        <v>0</v>
      </c>
      <c r="AI395" s="370">
        <v>0</v>
      </c>
      <c r="AJ395">
        <v>7700</v>
      </c>
    </row>
    <row r="396" spans="3:36" ht="12.75" hidden="1" customHeight="1"/>
    <row r="397" spans="3:36" ht="12.75" hidden="1" customHeight="1"/>
    <row r="398" spans="3:36" ht="12.75" hidden="1" customHeight="1"/>
    <row r="399" spans="3:36" ht="12.75" customHeight="1"/>
    <row r="400" spans="3:36" ht="12.75" customHeight="1">
      <c r="O400" t="s">
        <v>467</v>
      </c>
      <c r="Z400" t="s">
        <v>467</v>
      </c>
    </row>
    <row r="401" spans="3:36" ht="12.75" customHeight="1">
      <c r="C401" s="219"/>
      <c r="O401" s="370" t="s">
        <v>366</v>
      </c>
      <c r="P401" s="370" t="s">
        <v>367</v>
      </c>
      <c r="Q401" s="370" t="s">
        <v>368</v>
      </c>
      <c r="R401" s="370" t="s">
        <v>369</v>
      </c>
      <c r="S401" s="370" t="s">
        <v>370</v>
      </c>
      <c r="T401" s="370" t="s">
        <v>371</v>
      </c>
      <c r="U401" s="370" t="s">
        <v>372</v>
      </c>
      <c r="V401" s="370" t="s">
        <v>373</v>
      </c>
      <c r="W401" s="370" t="s">
        <v>374</v>
      </c>
      <c r="X401" s="370" t="s">
        <v>375</v>
      </c>
      <c r="Y401" s="370" t="s">
        <v>376</v>
      </c>
      <c r="Z401" s="370" t="s">
        <v>377</v>
      </c>
      <c r="AA401" s="370" t="s">
        <v>378</v>
      </c>
      <c r="AB401" s="370" t="s">
        <v>379</v>
      </c>
      <c r="AC401" s="370" t="s">
        <v>380</v>
      </c>
      <c r="AD401" s="370" t="s">
        <v>381</v>
      </c>
      <c r="AE401" s="370" t="s">
        <v>382</v>
      </c>
      <c r="AF401" s="370" t="s">
        <v>383</v>
      </c>
      <c r="AG401" s="370" t="s">
        <v>384</v>
      </c>
      <c r="AH401" s="370" t="s">
        <v>385</v>
      </c>
      <c r="AI401" s="370" t="s">
        <v>386</v>
      </c>
      <c r="AJ401" t="s">
        <v>387</v>
      </c>
    </row>
    <row r="402" spans="3:36" ht="12.75" customHeight="1">
      <c r="C402" s="219"/>
      <c r="P402">
        <v>2011</v>
      </c>
      <c r="Q402">
        <v>2012</v>
      </c>
      <c r="R402">
        <v>2013</v>
      </c>
      <c r="S402">
        <v>2014</v>
      </c>
      <c r="T402">
        <v>2015</v>
      </c>
      <c r="U402">
        <v>2016</v>
      </c>
      <c r="V402">
        <v>2017</v>
      </c>
      <c r="W402">
        <v>2018</v>
      </c>
      <c r="X402">
        <v>2019</v>
      </c>
      <c r="Y402">
        <v>2020</v>
      </c>
      <c r="Z402">
        <v>2021</v>
      </c>
      <c r="AA402">
        <v>2022</v>
      </c>
      <c r="AB402">
        <v>2023</v>
      </c>
      <c r="AC402">
        <v>2024</v>
      </c>
      <c r="AD402">
        <v>2025</v>
      </c>
      <c r="AE402">
        <v>2026</v>
      </c>
      <c r="AF402">
        <v>2027</v>
      </c>
      <c r="AG402">
        <v>2028</v>
      </c>
      <c r="AH402">
        <v>2029</v>
      </c>
      <c r="AI402">
        <v>2030</v>
      </c>
    </row>
    <row r="403" spans="3:36" ht="12.75" hidden="1" customHeight="1">
      <c r="C403" s="219" t="s">
        <v>828</v>
      </c>
      <c r="O403" s="370">
        <v>0</v>
      </c>
      <c r="P403" s="370">
        <v>0</v>
      </c>
      <c r="Q403" s="370">
        <v>0</v>
      </c>
      <c r="R403" s="370">
        <v>0</v>
      </c>
      <c r="S403" s="370">
        <v>0</v>
      </c>
      <c r="T403" s="370">
        <v>0</v>
      </c>
      <c r="U403" s="370">
        <v>0</v>
      </c>
      <c r="V403" s="370">
        <v>10000</v>
      </c>
      <c r="W403" s="370">
        <v>0</v>
      </c>
      <c r="X403" s="370">
        <v>0</v>
      </c>
      <c r="Y403" s="370">
        <v>0</v>
      </c>
      <c r="Z403" s="370">
        <v>0</v>
      </c>
      <c r="AA403" s="370">
        <v>0</v>
      </c>
      <c r="AB403" s="370">
        <v>0</v>
      </c>
      <c r="AC403" s="370">
        <v>0</v>
      </c>
      <c r="AD403" s="370">
        <v>0</v>
      </c>
      <c r="AE403" s="370">
        <v>0</v>
      </c>
      <c r="AF403" s="370">
        <v>0</v>
      </c>
      <c r="AG403" s="370">
        <v>0</v>
      </c>
      <c r="AH403" s="370">
        <v>0</v>
      </c>
      <c r="AI403" s="370">
        <v>0</v>
      </c>
      <c r="AJ403">
        <v>10000</v>
      </c>
    </row>
    <row r="404" spans="3:36" ht="12.75" customHeight="1">
      <c r="C404" s="219" t="s">
        <v>829</v>
      </c>
      <c r="O404" s="370">
        <v>0</v>
      </c>
      <c r="P404" s="370">
        <v>0</v>
      </c>
      <c r="Q404" s="370">
        <v>0</v>
      </c>
      <c r="R404" s="370">
        <v>0</v>
      </c>
      <c r="S404" s="370">
        <v>0</v>
      </c>
      <c r="T404" s="370">
        <v>0</v>
      </c>
      <c r="U404" s="370">
        <v>0</v>
      </c>
      <c r="V404" s="370">
        <v>10000</v>
      </c>
      <c r="W404" s="370">
        <v>0</v>
      </c>
      <c r="X404" s="370">
        <v>0</v>
      </c>
      <c r="Y404" s="370">
        <v>0</v>
      </c>
      <c r="Z404" s="370">
        <v>0</v>
      </c>
      <c r="AA404" s="370">
        <v>0</v>
      </c>
      <c r="AB404" s="370">
        <v>0</v>
      </c>
      <c r="AC404" s="370">
        <v>0</v>
      </c>
      <c r="AD404" s="370">
        <v>0</v>
      </c>
      <c r="AE404" s="370">
        <v>0</v>
      </c>
      <c r="AF404" s="370">
        <v>0</v>
      </c>
      <c r="AG404" s="370">
        <v>0</v>
      </c>
      <c r="AH404" s="370">
        <v>0</v>
      </c>
      <c r="AI404" s="370">
        <v>0</v>
      </c>
      <c r="AJ404">
        <v>10000</v>
      </c>
    </row>
    <row r="405" spans="3:36" ht="12.75" customHeight="1">
      <c r="C405" s="219" t="s">
        <v>830</v>
      </c>
      <c r="O405" s="370">
        <v>0</v>
      </c>
      <c r="P405" s="370">
        <v>0</v>
      </c>
      <c r="Q405" s="370">
        <v>0</v>
      </c>
      <c r="R405" s="370">
        <v>0</v>
      </c>
      <c r="S405" s="370">
        <v>0</v>
      </c>
      <c r="T405" s="370">
        <v>0</v>
      </c>
      <c r="U405" s="370">
        <v>0</v>
      </c>
      <c r="V405" s="370">
        <v>10800</v>
      </c>
      <c r="W405" s="370">
        <v>0</v>
      </c>
      <c r="X405" s="370">
        <v>0</v>
      </c>
      <c r="Y405" s="370">
        <v>0</v>
      </c>
      <c r="Z405" s="370">
        <v>0</v>
      </c>
      <c r="AA405" s="370">
        <v>0</v>
      </c>
      <c r="AB405" s="370">
        <v>0</v>
      </c>
      <c r="AC405" s="370">
        <v>0</v>
      </c>
      <c r="AD405" s="370">
        <v>0</v>
      </c>
      <c r="AE405" s="370">
        <v>0</v>
      </c>
      <c r="AF405" s="370">
        <v>0</v>
      </c>
      <c r="AG405" s="370">
        <v>0</v>
      </c>
      <c r="AH405" s="370">
        <v>0</v>
      </c>
      <c r="AI405" s="370">
        <v>0</v>
      </c>
      <c r="AJ405">
        <v>10800</v>
      </c>
    </row>
    <row r="406" spans="3:36" ht="12.75" hidden="1" customHeight="1"/>
    <row r="407" spans="3:36" ht="12.75" hidden="1" customHeight="1"/>
    <row r="408" spans="3:36" ht="12.75" hidden="1" customHeight="1"/>
    <row r="409" spans="3:36" ht="12.75" customHeight="1"/>
    <row r="410" spans="3:36" ht="12.75" customHeight="1">
      <c r="O410" t="s">
        <v>468</v>
      </c>
      <c r="Z410" t="s">
        <v>468</v>
      </c>
    </row>
    <row r="411" spans="3:36" ht="12.75" customHeight="1">
      <c r="C411" s="219"/>
      <c r="O411" s="370" t="s">
        <v>366</v>
      </c>
      <c r="P411" s="370" t="s">
        <v>367</v>
      </c>
      <c r="Q411" s="370" t="s">
        <v>368</v>
      </c>
      <c r="R411" s="370" t="s">
        <v>369</v>
      </c>
      <c r="S411" s="370" t="s">
        <v>370</v>
      </c>
      <c r="T411" s="370" t="s">
        <v>371</v>
      </c>
      <c r="U411" s="370" t="s">
        <v>372</v>
      </c>
      <c r="V411" s="370" t="s">
        <v>373</v>
      </c>
      <c r="W411" s="370" t="s">
        <v>374</v>
      </c>
      <c r="X411" s="370" t="s">
        <v>375</v>
      </c>
      <c r="Y411" s="370" t="s">
        <v>376</v>
      </c>
      <c r="Z411" s="370" t="s">
        <v>377</v>
      </c>
      <c r="AA411" s="370" t="s">
        <v>378</v>
      </c>
      <c r="AB411" s="370" t="s">
        <v>379</v>
      </c>
      <c r="AC411" s="370" t="s">
        <v>380</v>
      </c>
      <c r="AD411" s="370" t="s">
        <v>381</v>
      </c>
      <c r="AE411" s="370" t="s">
        <v>382</v>
      </c>
      <c r="AF411" s="370" t="s">
        <v>383</v>
      </c>
      <c r="AG411" s="370" t="s">
        <v>384</v>
      </c>
      <c r="AH411" s="370" t="s">
        <v>385</v>
      </c>
      <c r="AI411" s="370" t="s">
        <v>386</v>
      </c>
      <c r="AJ411" t="s">
        <v>387</v>
      </c>
    </row>
    <row r="412" spans="3:36" ht="12.75" customHeight="1">
      <c r="C412" s="219"/>
      <c r="P412">
        <v>2011</v>
      </c>
      <c r="Q412">
        <v>2012</v>
      </c>
      <c r="R412">
        <v>2013</v>
      </c>
      <c r="S412">
        <v>2014</v>
      </c>
      <c r="T412">
        <v>2015</v>
      </c>
      <c r="U412">
        <v>2016</v>
      </c>
      <c r="V412">
        <v>2017</v>
      </c>
      <c r="W412">
        <v>2018</v>
      </c>
      <c r="X412">
        <v>2019</v>
      </c>
      <c r="Y412">
        <v>2020</v>
      </c>
      <c r="Z412">
        <v>2021</v>
      </c>
      <c r="AA412">
        <v>2022</v>
      </c>
      <c r="AB412">
        <v>2023</v>
      </c>
      <c r="AC412">
        <v>2024</v>
      </c>
      <c r="AD412">
        <v>2025</v>
      </c>
      <c r="AE412">
        <v>2026</v>
      </c>
      <c r="AF412">
        <v>2027</v>
      </c>
      <c r="AG412">
        <v>2028</v>
      </c>
      <c r="AH412">
        <v>2029</v>
      </c>
      <c r="AI412">
        <v>2030</v>
      </c>
    </row>
    <row r="413" spans="3:36" ht="12.75" hidden="1" customHeight="1">
      <c r="C413" s="219" t="s">
        <v>828</v>
      </c>
      <c r="O413" s="370">
        <v>5400</v>
      </c>
      <c r="P413" s="370">
        <v>0</v>
      </c>
      <c r="Q413" s="370">
        <v>0</v>
      </c>
      <c r="R413" s="370">
        <v>0</v>
      </c>
      <c r="S413" s="370">
        <v>0</v>
      </c>
      <c r="T413" s="370">
        <v>0</v>
      </c>
      <c r="U413" s="370">
        <v>0</v>
      </c>
      <c r="V413" s="370">
        <v>0</v>
      </c>
      <c r="W413" s="370">
        <v>0</v>
      </c>
      <c r="X413" s="370">
        <v>0</v>
      </c>
      <c r="Y413" s="370">
        <v>0</v>
      </c>
      <c r="Z413" s="370">
        <v>0</v>
      </c>
      <c r="AA413" s="370">
        <v>5400</v>
      </c>
      <c r="AB413" s="370">
        <v>0</v>
      </c>
      <c r="AC413" s="370">
        <v>0</v>
      </c>
      <c r="AD413" s="370">
        <v>0</v>
      </c>
      <c r="AE413" s="370">
        <v>0</v>
      </c>
      <c r="AF413" s="370">
        <v>0</v>
      </c>
      <c r="AG413" s="370">
        <v>0</v>
      </c>
      <c r="AH413" s="370">
        <v>0</v>
      </c>
      <c r="AI413" s="370">
        <v>0</v>
      </c>
      <c r="AJ413">
        <v>5400</v>
      </c>
    </row>
    <row r="414" spans="3:36" ht="12.75" customHeight="1">
      <c r="C414" s="219" t="s">
        <v>829</v>
      </c>
      <c r="O414" s="370">
        <v>5400</v>
      </c>
      <c r="P414" s="370">
        <v>0</v>
      </c>
      <c r="Q414" s="370">
        <v>0</v>
      </c>
      <c r="R414" s="370">
        <v>0</v>
      </c>
      <c r="S414" s="370">
        <v>0</v>
      </c>
      <c r="T414" s="370">
        <v>0</v>
      </c>
      <c r="U414" s="370">
        <v>0</v>
      </c>
      <c r="V414" s="370">
        <v>0</v>
      </c>
      <c r="W414" s="370">
        <v>0</v>
      </c>
      <c r="X414" s="370">
        <v>0</v>
      </c>
      <c r="Y414" s="370">
        <v>0</v>
      </c>
      <c r="Z414" s="370">
        <v>0</v>
      </c>
      <c r="AA414" s="370">
        <v>5400</v>
      </c>
      <c r="AB414" s="370">
        <v>0</v>
      </c>
      <c r="AC414" s="370">
        <v>0</v>
      </c>
      <c r="AD414" s="370">
        <v>0</v>
      </c>
      <c r="AE414" s="370">
        <v>0</v>
      </c>
      <c r="AF414" s="370">
        <v>0</v>
      </c>
      <c r="AG414" s="370">
        <v>0</v>
      </c>
      <c r="AH414" s="370">
        <v>0</v>
      </c>
      <c r="AI414" s="370">
        <v>0</v>
      </c>
      <c r="AJ414">
        <v>5400</v>
      </c>
    </row>
    <row r="415" spans="3:36" ht="12.75" customHeight="1">
      <c r="C415" s="219" t="s">
        <v>830</v>
      </c>
      <c r="O415" s="370">
        <v>5700</v>
      </c>
      <c r="P415" s="370">
        <v>0</v>
      </c>
      <c r="Q415" s="370">
        <v>0</v>
      </c>
      <c r="R415" s="370">
        <v>0</v>
      </c>
      <c r="S415" s="370">
        <v>0</v>
      </c>
      <c r="T415" s="370">
        <v>0</v>
      </c>
      <c r="U415" s="370">
        <v>0</v>
      </c>
      <c r="V415" s="370">
        <v>0</v>
      </c>
      <c r="W415" s="370">
        <v>0</v>
      </c>
      <c r="X415" s="370">
        <v>0</v>
      </c>
      <c r="Y415" s="370">
        <v>0</v>
      </c>
      <c r="Z415" s="370">
        <v>0</v>
      </c>
      <c r="AA415" s="370">
        <v>5700</v>
      </c>
      <c r="AB415" s="370">
        <v>0</v>
      </c>
      <c r="AC415" s="370">
        <v>0</v>
      </c>
      <c r="AD415" s="370">
        <v>0</v>
      </c>
      <c r="AE415" s="370">
        <v>0</v>
      </c>
      <c r="AF415" s="370">
        <v>0</v>
      </c>
      <c r="AG415" s="370">
        <v>0</v>
      </c>
      <c r="AH415" s="370">
        <v>0</v>
      </c>
      <c r="AI415" s="370">
        <v>0</v>
      </c>
      <c r="AJ415">
        <v>5700</v>
      </c>
    </row>
    <row r="416" spans="3:36" ht="12.75" hidden="1" customHeight="1"/>
    <row r="417" spans="3:36" ht="12.75" hidden="1" customHeight="1"/>
    <row r="418" spans="3:36" ht="12.75" hidden="1" customHeight="1"/>
    <row r="419" spans="3:36" ht="12.75" customHeight="1"/>
    <row r="420" spans="3:36" ht="12.75" customHeight="1">
      <c r="O420" t="s">
        <v>469</v>
      </c>
      <c r="Z420" t="s">
        <v>469</v>
      </c>
    </row>
    <row r="421" spans="3:36" ht="12.75" customHeight="1">
      <c r="C421" s="219"/>
      <c r="O421" s="370" t="s">
        <v>366</v>
      </c>
      <c r="P421" s="370" t="s">
        <v>367</v>
      </c>
      <c r="Q421" s="370" t="s">
        <v>368</v>
      </c>
      <c r="R421" s="370" t="s">
        <v>369</v>
      </c>
      <c r="S421" s="370" t="s">
        <v>370</v>
      </c>
      <c r="T421" s="370" t="s">
        <v>371</v>
      </c>
      <c r="U421" s="370" t="s">
        <v>372</v>
      </c>
      <c r="V421" s="370" t="s">
        <v>373</v>
      </c>
      <c r="W421" s="370" t="s">
        <v>374</v>
      </c>
      <c r="X421" s="370" t="s">
        <v>375</v>
      </c>
      <c r="Y421" s="370" t="s">
        <v>376</v>
      </c>
      <c r="Z421" s="370" t="s">
        <v>377</v>
      </c>
      <c r="AA421" s="370" t="s">
        <v>378</v>
      </c>
      <c r="AB421" s="370" t="s">
        <v>379</v>
      </c>
      <c r="AC421" s="370" t="s">
        <v>380</v>
      </c>
      <c r="AD421" s="370" t="s">
        <v>381</v>
      </c>
      <c r="AE421" s="370" t="s">
        <v>382</v>
      </c>
      <c r="AF421" s="370" t="s">
        <v>383</v>
      </c>
      <c r="AG421" s="370" t="s">
        <v>384</v>
      </c>
      <c r="AH421" s="370" t="s">
        <v>385</v>
      </c>
      <c r="AI421" s="370" t="s">
        <v>386</v>
      </c>
      <c r="AJ421" t="s">
        <v>387</v>
      </c>
    </row>
    <row r="422" spans="3:36" ht="12.75" customHeight="1">
      <c r="C422" s="219"/>
      <c r="P422">
        <v>2011</v>
      </c>
      <c r="Q422">
        <v>2012</v>
      </c>
      <c r="R422">
        <v>2013</v>
      </c>
      <c r="S422">
        <v>2014</v>
      </c>
      <c r="T422">
        <v>2015</v>
      </c>
      <c r="U422">
        <v>2016</v>
      </c>
      <c r="V422">
        <v>2017</v>
      </c>
      <c r="W422">
        <v>2018</v>
      </c>
      <c r="X422">
        <v>2019</v>
      </c>
      <c r="Y422">
        <v>2020</v>
      </c>
      <c r="Z422">
        <v>2021</v>
      </c>
      <c r="AA422">
        <v>2022</v>
      </c>
      <c r="AB422">
        <v>2023</v>
      </c>
      <c r="AC422">
        <v>2024</v>
      </c>
      <c r="AD422">
        <v>2025</v>
      </c>
      <c r="AE422">
        <v>2026</v>
      </c>
      <c r="AF422">
        <v>2027</v>
      </c>
      <c r="AG422">
        <v>2028</v>
      </c>
      <c r="AH422">
        <v>2029</v>
      </c>
      <c r="AI422">
        <v>2030</v>
      </c>
    </row>
    <row r="423" spans="3:36" ht="12.75" hidden="1" customHeight="1">
      <c r="C423" s="219" t="s">
        <v>828</v>
      </c>
      <c r="O423" s="370">
        <v>0</v>
      </c>
      <c r="P423" s="370">
        <v>700</v>
      </c>
      <c r="Q423" s="370">
        <v>0</v>
      </c>
      <c r="R423" s="370">
        <v>0</v>
      </c>
      <c r="S423" s="370">
        <v>0</v>
      </c>
      <c r="T423" s="370">
        <v>0</v>
      </c>
      <c r="U423" s="370">
        <v>0</v>
      </c>
      <c r="V423" s="370">
        <v>0</v>
      </c>
      <c r="W423" s="370">
        <v>0</v>
      </c>
      <c r="X423" s="370">
        <v>0</v>
      </c>
      <c r="Y423" s="370">
        <v>0</v>
      </c>
      <c r="Z423" s="370">
        <v>0</v>
      </c>
      <c r="AA423" s="370">
        <v>0</v>
      </c>
      <c r="AB423" s="370">
        <v>0</v>
      </c>
      <c r="AC423" s="370">
        <v>700</v>
      </c>
      <c r="AD423" s="370">
        <v>0</v>
      </c>
      <c r="AE423" s="370">
        <v>0</v>
      </c>
      <c r="AF423" s="370">
        <v>0</v>
      </c>
      <c r="AG423" s="370">
        <v>0</v>
      </c>
      <c r="AH423" s="370">
        <v>0</v>
      </c>
      <c r="AI423" s="370">
        <v>0</v>
      </c>
      <c r="AJ423">
        <v>1400</v>
      </c>
    </row>
    <row r="424" spans="3:36" ht="12.75" customHeight="1">
      <c r="C424" s="219" t="s">
        <v>829</v>
      </c>
      <c r="O424" s="370">
        <v>0</v>
      </c>
      <c r="P424" s="370">
        <v>700</v>
      </c>
      <c r="Q424" s="370">
        <v>0</v>
      </c>
      <c r="R424" s="370">
        <v>0</v>
      </c>
      <c r="S424" s="370">
        <v>0</v>
      </c>
      <c r="T424" s="370">
        <v>0</v>
      </c>
      <c r="U424" s="370">
        <v>0</v>
      </c>
      <c r="V424" s="370">
        <v>0</v>
      </c>
      <c r="W424" s="370">
        <v>0</v>
      </c>
      <c r="X424" s="370">
        <v>0</v>
      </c>
      <c r="Y424" s="370">
        <v>0</v>
      </c>
      <c r="Z424" s="370">
        <v>0</v>
      </c>
      <c r="AA424" s="370">
        <v>0</v>
      </c>
      <c r="AB424" s="370">
        <v>0</v>
      </c>
      <c r="AC424" s="370">
        <v>700</v>
      </c>
      <c r="AD424" s="370">
        <v>0</v>
      </c>
      <c r="AE424" s="370">
        <v>0</v>
      </c>
      <c r="AF424" s="370">
        <v>0</v>
      </c>
      <c r="AG424" s="370">
        <v>0</v>
      </c>
      <c r="AH424" s="370">
        <v>0</v>
      </c>
      <c r="AI424" s="370">
        <v>0</v>
      </c>
      <c r="AJ424">
        <v>1400</v>
      </c>
    </row>
    <row r="425" spans="3:36" ht="12.75" customHeight="1">
      <c r="C425" s="219" t="s">
        <v>830</v>
      </c>
      <c r="O425" s="370">
        <v>0</v>
      </c>
      <c r="P425" s="370">
        <v>900</v>
      </c>
      <c r="Q425" s="370">
        <v>0</v>
      </c>
      <c r="R425" s="370">
        <v>0</v>
      </c>
      <c r="S425" s="370">
        <v>0</v>
      </c>
      <c r="T425" s="370">
        <v>0</v>
      </c>
      <c r="U425" s="370">
        <v>0</v>
      </c>
      <c r="V425" s="370">
        <v>0</v>
      </c>
      <c r="W425" s="370">
        <v>0</v>
      </c>
      <c r="X425" s="370">
        <v>0</v>
      </c>
      <c r="Y425" s="370">
        <v>0</v>
      </c>
      <c r="Z425" s="370">
        <v>0</v>
      </c>
      <c r="AA425" s="370">
        <v>0</v>
      </c>
      <c r="AB425" s="370">
        <v>0</v>
      </c>
      <c r="AC425" s="370">
        <v>900</v>
      </c>
      <c r="AD425" s="370">
        <v>0</v>
      </c>
      <c r="AE425" s="370">
        <v>0</v>
      </c>
      <c r="AF425" s="370">
        <v>0</v>
      </c>
      <c r="AG425" s="370">
        <v>0</v>
      </c>
      <c r="AH425" s="370">
        <v>0</v>
      </c>
      <c r="AI425" s="370">
        <v>0</v>
      </c>
      <c r="AJ425">
        <v>1800</v>
      </c>
    </row>
    <row r="426" spans="3:36" ht="12.75" hidden="1" customHeight="1"/>
    <row r="427" spans="3:36" ht="12.75" hidden="1" customHeight="1"/>
    <row r="428" spans="3:36" ht="12.75" hidden="1" customHeight="1"/>
    <row r="429" spans="3:36" ht="12.75" customHeight="1"/>
    <row r="430" spans="3:36" ht="12.75" customHeight="1">
      <c r="O430" t="s">
        <v>470</v>
      </c>
      <c r="Z430" t="s">
        <v>470</v>
      </c>
    </row>
    <row r="431" spans="3:36" ht="12.75" customHeight="1">
      <c r="C431" s="219"/>
      <c r="O431" s="370" t="s">
        <v>366</v>
      </c>
      <c r="P431" s="370" t="s">
        <v>367</v>
      </c>
      <c r="Q431" s="370" t="s">
        <v>368</v>
      </c>
      <c r="R431" s="370" t="s">
        <v>369</v>
      </c>
      <c r="S431" s="370" t="s">
        <v>370</v>
      </c>
      <c r="T431" s="370" t="s">
        <v>371</v>
      </c>
      <c r="U431" s="370" t="s">
        <v>372</v>
      </c>
      <c r="V431" s="370" t="s">
        <v>373</v>
      </c>
      <c r="W431" s="370" t="s">
        <v>374</v>
      </c>
      <c r="X431" s="370" t="s">
        <v>375</v>
      </c>
      <c r="Y431" s="370" t="s">
        <v>376</v>
      </c>
      <c r="Z431" s="370" t="s">
        <v>377</v>
      </c>
      <c r="AA431" s="370" t="s">
        <v>378</v>
      </c>
      <c r="AB431" s="370" t="s">
        <v>379</v>
      </c>
      <c r="AC431" s="370" t="s">
        <v>380</v>
      </c>
      <c r="AD431" s="370" t="s">
        <v>381</v>
      </c>
      <c r="AE431" s="370" t="s">
        <v>382</v>
      </c>
      <c r="AF431" s="370" t="s">
        <v>383</v>
      </c>
      <c r="AG431" s="370" t="s">
        <v>384</v>
      </c>
      <c r="AH431" s="370" t="s">
        <v>385</v>
      </c>
      <c r="AI431" s="370" t="s">
        <v>386</v>
      </c>
      <c r="AJ431" t="s">
        <v>387</v>
      </c>
    </row>
    <row r="432" spans="3:36" ht="12.75" customHeight="1">
      <c r="C432" s="219"/>
      <c r="P432">
        <v>2011</v>
      </c>
      <c r="Q432">
        <v>2012</v>
      </c>
      <c r="R432">
        <v>2013</v>
      </c>
      <c r="S432">
        <v>2014</v>
      </c>
      <c r="T432">
        <v>2015</v>
      </c>
      <c r="U432">
        <v>2016</v>
      </c>
      <c r="V432">
        <v>2017</v>
      </c>
      <c r="W432">
        <v>2018</v>
      </c>
      <c r="X432">
        <v>2019</v>
      </c>
      <c r="Y432">
        <v>2020</v>
      </c>
      <c r="Z432">
        <v>2021</v>
      </c>
      <c r="AA432">
        <v>2022</v>
      </c>
      <c r="AB432">
        <v>2023</v>
      </c>
      <c r="AC432">
        <v>2024</v>
      </c>
      <c r="AD432">
        <v>2025</v>
      </c>
      <c r="AE432">
        <v>2026</v>
      </c>
      <c r="AF432">
        <v>2027</v>
      </c>
      <c r="AG432">
        <v>2028</v>
      </c>
      <c r="AH432">
        <v>2029</v>
      </c>
      <c r="AI432">
        <v>2030</v>
      </c>
    </row>
    <row r="433" spans="3:36" ht="12.75" hidden="1" customHeight="1">
      <c r="C433" s="219" t="s">
        <v>828</v>
      </c>
      <c r="O433" s="370">
        <v>0</v>
      </c>
      <c r="P433" s="370">
        <v>0</v>
      </c>
      <c r="Q433" s="370">
        <v>3500</v>
      </c>
      <c r="R433" s="370">
        <v>0</v>
      </c>
      <c r="S433" s="370">
        <v>0</v>
      </c>
      <c r="T433" s="370">
        <v>0</v>
      </c>
      <c r="U433" s="370">
        <v>0</v>
      </c>
      <c r="V433" s="370">
        <v>0</v>
      </c>
      <c r="W433" s="370">
        <v>0</v>
      </c>
      <c r="X433" s="370">
        <v>0</v>
      </c>
      <c r="Y433" s="370">
        <v>0</v>
      </c>
      <c r="Z433" s="370">
        <v>0</v>
      </c>
      <c r="AA433" s="370">
        <v>0</v>
      </c>
      <c r="AB433" s="370">
        <v>0</v>
      </c>
      <c r="AC433" s="370">
        <v>0</v>
      </c>
      <c r="AD433" s="370">
        <v>0</v>
      </c>
      <c r="AE433" s="370">
        <v>3500</v>
      </c>
      <c r="AF433" s="370">
        <v>0</v>
      </c>
      <c r="AG433" s="370">
        <v>0</v>
      </c>
      <c r="AH433" s="370">
        <v>0</v>
      </c>
      <c r="AI433" s="370">
        <v>0</v>
      </c>
      <c r="AJ433">
        <v>7000</v>
      </c>
    </row>
    <row r="434" spans="3:36" ht="12.75" customHeight="1">
      <c r="C434" s="219" t="s">
        <v>829</v>
      </c>
      <c r="O434" s="370">
        <v>0</v>
      </c>
      <c r="P434" s="370">
        <v>0</v>
      </c>
      <c r="Q434" s="370">
        <v>3500</v>
      </c>
      <c r="R434" s="370">
        <v>0</v>
      </c>
      <c r="S434" s="370">
        <v>0</v>
      </c>
      <c r="T434" s="370">
        <v>0</v>
      </c>
      <c r="U434" s="370">
        <v>0</v>
      </c>
      <c r="V434" s="370">
        <v>0</v>
      </c>
      <c r="W434" s="370">
        <v>0</v>
      </c>
      <c r="X434" s="370">
        <v>0</v>
      </c>
      <c r="Y434" s="370">
        <v>0</v>
      </c>
      <c r="Z434" s="370">
        <v>0</v>
      </c>
      <c r="AA434" s="370">
        <v>0</v>
      </c>
      <c r="AB434" s="370">
        <v>0</v>
      </c>
      <c r="AC434" s="370">
        <v>0</v>
      </c>
      <c r="AD434" s="370">
        <v>0</v>
      </c>
      <c r="AE434" s="370">
        <v>3500</v>
      </c>
      <c r="AF434" s="370">
        <v>0</v>
      </c>
      <c r="AG434" s="370">
        <v>0</v>
      </c>
      <c r="AH434" s="370">
        <v>0</v>
      </c>
      <c r="AI434" s="370">
        <v>0</v>
      </c>
      <c r="AJ434">
        <v>7000</v>
      </c>
    </row>
    <row r="435" spans="3:36" ht="12.75" customHeight="1">
      <c r="C435" s="219" t="s">
        <v>830</v>
      </c>
      <c r="O435" s="370">
        <v>0</v>
      </c>
      <c r="P435" s="370">
        <v>0</v>
      </c>
      <c r="Q435" s="370">
        <v>3700</v>
      </c>
      <c r="R435" s="370">
        <v>0</v>
      </c>
      <c r="S435" s="370">
        <v>0</v>
      </c>
      <c r="T435" s="370">
        <v>0</v>
      </c>
      <c r="U435" s="370">
        <v>0</v>
      </c>
      <c r="V435" s="370">
        <v>0</v>
      </c>
      <c r="W435" s="370">
        <v>0</v>
      </c>
      <c r="X435" s="370">
        <v>0</v>
      </c>
      <c r="Y435" s="370">
        <v>0</v>
      </c>
      <c r="Z435" s="370">
        <v>0</v>
      </c>
      <c r="AA435" s="370">
        <v>0</v>
      </c>
      <c r="AB435" s="370">
        <v>0</v>
      </c>
      <c r="AC435" s="370">
        <v>0</v>
      </c>
      <c r="AD435" s="370">
        <v>0</v>
      </c>
      <c r="AE435" s="370">
        <v>3700</v>
      </c>
      <c r="AF435" s="370">
        <v>0</v>
      </c>
      <c r="AG435" s="370">
        <v>0</v>
      </c>
      <c r="AH435" s="370">
        <v>0</v>
      </c>
      <c r="AI435" s="370">
        <v>0</v>
      </c>
      <c r="AJ435">
        <v>7400</v>
      </c>
    </row>
    <row r="436" spans="3:36" ht="12.75" hidden="1" customHeight="1"/>
    <row r="437" spans="3:36" ht="12.75" hidden="1" customHeight="1"/>
    <row r="438" spans="3:36" ht="12.75" hidden="1" customHeight="1"/>
    <row r="439" spans="3:36" ht="12.75" customHeight="1"/>
    <row r="440" spans="3:36" ht="12.75" customHeight="1">
      <c r="O440" t="s">
        <v>471</v>
      </c>
      <c r="Z440" t="s">
        <v>471</v>
      </c>
    </row>
    <row r="441" spans="3:36" ht="12.75" customHeight="1">
      <c r="C441" s="219"/>
      <c r="O441" s="370" t="s">
        <v>366</v>
      </c>
      <c r="P441" s="370" t="s">
        <v>367</v>
      </c>
      <c r="Q441" s="370" t="s">
        <v>368</v>
      </c>
      <c r="R441" s="370" t="s">
        <v>369</v>
      </c>
      <c r="S441" s="370" t="s">
        <v>370</v>
      </c>
      <c r="T441" s="370" t="s">
        <v>371</v>
      </c>
      <c r="U441" s="370" t="s">
        <v>372</v>
      </c>
      <c r="V441" s="370" t="s">
        <v>373</v>
      </c>
      <c r="W441" s="370" t="s">
        <v>374</v>
      </c>
      <c r="X441" s="370" t="s">
        <v>375</v>
      </c>
      <c r="Y441" s="370" t="s">
        <v>376</v>
      </c>
      <c r="Z441" s="370" t="s">
        <v>377</v>
      </c>
      <c r="AA441" s="370" t="s">
        <v>378</v>
      </c>
      <c r="AB441" s="370" t="s">
        <v>379</v>
      </c>
      <c r="AC441" s="370" t="s">
        <v>380</v>
      </c>
      <c r="AD441" s="370" t="s">
        <v>381</v>
      </c>
      <c r="AE441" s="370" t="s">
        <v>382</v>
      </c>
      <c r="AF441" s="370" t="s">
        <v>383</v>
      </c>
      <c r="AG441" s="370" t="s">
        <v>384</v>
      </c>
      <c r="AH441" s="370" t="s">
        <v>385</v>
      </c>
      <c r="AI441" s="370" t="s">
        <v>386</v>
      </c>
      <c r="AJ441" t="s">
        <v>387</v>
      </c>
    </row>
    <row r="442" spans="3:36" ht="12.75" customHeight="1">
      <c r="C442" s="219"/>
      <c r="P442">
        <v>2011</v>
      </c>
      <c r="Q442">
        <v>2012</v>
      </c>
      <c r="R442">
        <v>2013</v>
      </c>
      <c r="S442">
        <v>2014</v>
      </c>
      <c r="T442">
        <v>2015</v>
      </c>
      <c r="U442">
        <v>2016</v>
      </c>
      <c r="V442">
        <v>2017</v>
      </c>
      <c r="W442">
        <v>2018</v>
      </c>
      <c r="X442">
        <v>2019</v>
      </c>
      <c r="Y442">
        <v>2020</v>
      </c>
      <c r="Z442">
        <v>2021</v>
      </c>
      <c r="AA442">
        <v>2022</v>
      </c>
      <c r="AB442">
        <v>2023</v>
      </c>
      <c r="AC442">
        <v>2024</v>
      </c>
      <c r="AD442">
        <v>2025</v>
      </c>
      <c r="AE442">
        <v>2026</v>
      </c>
      <c r="AF442">
        <v>2027</v>
      </c>
      <c r="AG442">
        <v>2028</v>
      </c>
      <c r="AH442">
        <v>2029</v>
      </c>
      <c r="AI442">
        <v>2030</v>
      </c>
    </row>
    <row r="443" spans="3:36" ht="12.75" hidden="1" customHeight="1">
      <c r="C443" s="219" t="s">
        <v>828</v>
      </c>
      <c r="O443" s="370">
        <v>0</v>
      </c>
      <c r="P443" s="370">
        <v>0</v>
      </c>
      <c r="Q443" s="370">
        <v>0</v>
      </c>
      <c r="R443" s="370">
        <v>0</v>
      </c>
      <c r="S443" s="370">
        <v>0</v>
      </c>
      <c r="T443" s="370">
        <v>0</v>
      </c>
      <c r="U443" s="370">
        <v>0</v>
      </c>
      <c r="V443" s="370">
        <v>0</v>
      </c>
      <c r="W443" s="370">
        <v>0</v>
      </c>
      <c r="X443" s="370">
        <v>0</v>
      </c>
      <c r="Y443" s="370">
        <v>0</v>
      </c>
      <c r="Z443" s="370">
        <v>0</v>
      </c>
      <c r="AA443" s="370">
        <v>0</v>
      </c>
      <c r="AB443" s="370">
        <v>0</v>
      </c>
      <c r="AC443" s="370">
        <v>0</v>
      </c>
      <c r="AD443" s="370">
        <v>0</v>
      </c>
      <c r="AE443" s="370">
        <v>0</v>
      </c>
      <c r="AF443" s="370">
        <v>0</v>
      </c>
      <c r="AG443" s="370">
        <v>0</v>
      </c>
      <c r="AH443" s="370">
        <v>0</v>
      </c>
      <c r="AI443" s="370">
        <v>0</v>
      </c>
      <c r="AJ443">
        <v>0</v>
      </c>
    </row>
    <row r="444" spans="3:36" ht="12.75" customHeight="1">
      <c r="C444" s="219" t="s">
        <v>829</v>
      </c>
      <c r="O444" s="370">
        <v>0</v>
      </c>
      <c r="P444" s="370">
        <v>0</v>
      </c>
      <c r="Q444" s="370">
        <v>0</v>
      </c>
      <c r="R444" s="370">
        <v>0</v>
      </c>
      <c r="S444" s="370">
        <v>0</v>
      </c>
      <c r="T444" s="370">
        <v>0</v>
      </c>
      <c r="U444" s="370">
        <v>0</v>
      </c>
      <c r="V444" s="370">
        <v>0</v>
      </c>
      <c r="W444" s="370">
        <v>0</v>
      </c>
      <c r="X444" s="370">
        <v>0</v>
      </c>
      <c r="Y444" s="370">
        <v>0</v>
      </c>
      <c r="Z444" s="370">
        <v>0</v>
      </c>
      <c r="AA444" s="370">
        <v>0</v>
      </c>
      <c r="AB444" s="370">
        <v>0</v>
      </c>
      <c r="AC444" s="370">
        <v>0</v>
      </c>
      <c r="AD444" s="370">
        <v>0</v>
      </c>
      <c r="AE444" s="370">
        <v>0</v>
      </c>
      <c r="AF444" s="370">
        <v>0</v>
      </c>
      <c r="AG444" s="370">
        <v>0</v>
      </c>
      <c r="AH444" s="370">
        <v>0</v>
      </c>
      <c r="AI444" s="370">
        <v>0</v>
      </c>
      <c r="AJ444">
        <v>0</v>
      </c>
    </row>
    <row r="445" spans="3:36" ht="12.75" customHeight="1">
      <c r="C445" s="219" t="s">
        <v>830</v>
      </c>
      <c r="O445" s="370">
        <v>0</v>
      </c>
      <c r="P445" s="370">
        <v>0</v>
      </c>
      <c r="Q445" s="370">
        <v>0</v>
      </c>
      <c r="R445" s="370">
        <v>0</v>
      </c>
      <c r="S445" s="370">
        <v>0</v>
      </c>
      <c r="T445" s="370">
        <v>0</v>
      </c>
      <c r="U445" s="370">
        <v>0</v>
      </c>
      <c r="V445" s="370">
        <v>0</v>
      </c>
      <c r="W445" s="370">
        <v>0</v>
      </c>
      <c r="X445" s="370">
        <v>0</v>
      </c>
      <c r="Y445" s="370">
        <v>0</v>
      </c>
      <c r="Z445" s="370">
        <v>0</v>
      </c>
      <c r="AA445" s="370">
        <v>0</v>
      </c>
      <c r="AB445" s="370">
        <v>0</v>
      </c>
      <c r="AC445" s="370">
        <v>0</v>
      </c>
      <c r="AD445" s="370">
        <v>0</v>
      </c>
      <c r="AE445" s="370">
        <v>0</v>
      </c>
      <c r="AF445" s="370">
        <v>0</v>
      </c>
      <c r="AG445" s="370">
        <v>0</v>
      </c>
      <c r="AH445" s="370">
        <v>0</v>
      </c>
      <c r="AI445" s="370">
        <v>0</v>
      </c>
      <c r="AJ445">
        <v>0</v>
      </c>
    </row>
    <row r="446" spans="3:36" ht="12.75" hidden="1" customHeight="1"/>
    <row r="447" spans="3:36" ht="12.75" hidden="1" customHeight="1"/>
    <row r="448" spans="3:36" ht="12.75" hidden="1" customHeight="1"/>
    <row r="449" spans="3:36" ht="12.75" customHeight="1"/>
    <row r="450" spans="3:36" ht="12.75" customHeight="1">
      <c r="O450" t="s">
        <v>472</v>
      </c>
      <c r="Z450" t="s">
        <v>472</v>
      </c>
    </row>
    <row r="451" spans="3:36" ht="12.75" customHeight="1">
      <c r="C451" s="219"/>
      <c r="O451" s="370" t="s">
        <v>366</v>
      </c>
      <c r="P451" s="370" t="s">
        <v>367</v>
      </c>
      <c r="Q451" s="370" t="s">
        <v>368</v>
      </c>
      <c r="R451" s="370" t="s">
        <v>369</v>
      </c>
      <c r="S451" s="370" t="s">
        <v>370</v>
      </c>
      <c r="T451" s="370" t="s">
        <v>371</v>
      </c>
      <c r="U451" s="370" t="s">
        <v>372</v>
      </c>
      <c r="V451" s="370" t="s">
        <v>373</v>
      </c>
      <c r="W451" s="370" t="s">
        <v>374</v>
      </c>
      <c r="X451" s="370" t="s">
        <v>375</v>
      </c>
      <c r="Y451" s="370" t="s">
        <v>376</v>
      </c>
      <c r="Z451" s="370" t="s">
        <v>377</v>
      </c>
      <c r="AA451" s="370" t="s">
        <v>378</v>
      </c>
      <c r="AB451" s="370" t="s">
        <v>379</v>
      </c>
      <c r="AC451" s="370" t="s">
        <v>380</v>
      </c>
      <c r="AD451" s="370" t="s">
        <v>381</v>
      </c>
      <c r="AE451" s="370" t="s">
        <v>382</v>
      </c>
      <c r="AF451" s="370" t="s">
        <v>383</v>
      </c>
      <c r="AG451" s="370" t="s">
        <v>384</v>
      </c>
      <c r="AH451" s="370" t="s">
        <v>385</v>
      </c>
      <c r="AI451" s="370" t="s">
        <v>386</v>
      </c>
      <c r="AJ451" t="s">
        <v>387</v>
      </c>
    </row>
    <row r="452" spans="3:36" ht="12.75" customHeight="1">
      <c r="C452" s="219"/>
      <c r="P452">
        <v>2011</v>
      </c>
      <c r="Q452">
        <v>2012</v>
      </c>
      <c r="R452">
        <v>2013</v>
      </c>
      <c r="S452">
        <v>2014</v>
      </c>
      <c r="T452">
        <v>2015</v>
      </c>
      <c r="U452">
        <v>2016</v>
      </c>
      <c r="V452">
        <v>2017</v>
      </c>
      <c r="W452">
        <v>2018</v>
      </c>
      <c r="X452">
        <v>2019</v>
      </c>
      <c r="Y452">
        <v>2020</v>
      </c>
      <c r="Z452">
        <v>2021</v>
      </c>
      <c r="AA452">
        <v>2022</v>
      </c>
      <c r="AB452">
        <v>2023</v>
      </c>
      <c r="AC452">
        <v>2024</v>
      </c>
      <c r="AD452">
        <v>2025</v>
      </c>
      <c r="AE452">
        <v>2026</v>
      </c>
      <c r="AF452">
        <v>2027</v>
      </c>
      <c r="AG452">
        <v>2028</v>
      </c>
      <c r="AH452">
        <v>2029</v>
      </c>
      <c r="AI452">
        <v>2030</v>
      </c>
    </row>
    <row r="453" spans="3:36" ht="12.75" hidden="1" customHeight="1">
      <c r="C453" s="219" t="s">
        <v>828</v>
      </c>
      <c r="O453" s="370">
        <v>0</v>
      </c>
      <c r="P453" s="370">
        <v>0</v>
      </c>
      <c r="Q453" s="370">
        <v>0</v>
      </c>
      <c r="R453" s="370">
        <v>0</v>
      </c>
      <c r="S453" s="370">
        <v>0</v>
      </c>
      <c r="T453" s="370">
        <v>0</v>
      </c>
      <c r="U453" s="370">
        <v>0</v>
      </c>
      <c r="V453" s="370">
        <v>0</v>
      </c>
      <c r="W453" s="370">
        <v>0</v>
      </c>
      <c r="X453" s="370">
        <v>0</v>
      </c>
      <c r="Y453" s="370">
        <v>0</v>
      </c>
      <c r="Z453" s="370">
        <v>0</v>
      </c>
      <c r="AA453" s="370">
        <v>0</v>
      </c>
      <c r="AB453" s="370">
        <v>0</v>
      </c>
      <c r="AC453" s="370">
        <v>0</v>
      </c>
      <c r="AD453" s="370">
        <v>0</v>
      </c>
      <c r="AE453" s="370">
        <v>0</v>
      </c>
      <c r="AF453" s="370">
        <v>0</v>
      </c>
      <c r="AG453" s="370">
        <v>0</v>
      </c>
      <c r="AH453" s="370">
        <v>0</v>
      </c>
      <c r="AI453" s="370">
        <v>0</v>
      </c>
      <c r="AJ453">
        <v>0</v>
      </c>
    </row>
    <row r="454" spans="3:36" ht="12.75" customHeight="1">
      <c r="C454" s="219" t="s">
        <v>829</v>
      </c>
      <c r="O454" s="370">
        <v>0</v>
      </c>
      <c r="P454" s="370">
        <v>0</v>
      </c>
      <c r="Q454" s="370">
        <v>0</v>
      </c>
      <c r="R454" s="370">
        <v>0</v>
      </c>
      <c r="S454" s="370">
        <v>0</v>
      </c>
      <c r="T454" s="370">
        <v>0</v>
      </c>
      <c r="U454" s="370">
        <v>0</v>
      </c>
      <c r="V454" s="370">
        <v>0</v>
      </c>
      <c r="W454" s="370">
        <v>0</v>
      </c>
      <c r="X454" s="370">
        <v>0</v>
      </c>
      <c r="Y454" s="370">
        <v>0</v>
      </c>
      <c r="Z454" s="370">
        <v>0</v>
      </c>
      <c r="AA454" s="370">
        <v>0</v>
      </c>
      <c r="AB454" s="370">
        <v>0</v>
      </c>
      <c r="AC454" s="370">
        <v>0</v>
      </c>
      <c r="AD454" s="370">
        <v>0</v>
      </c>
      <c r="AE454" s="370">
        <v>0</v>
      </c>
      <c r="AF454" s="370">
        <v>0</v>
      </c>
      <c r="AG454" s="370">
        <v>0</v>
      </c>
      <c r="AH454" s="370">
        <v>0</v>
      </c>
      <c r="AI454" s="370">
        <v>0</v>
      </c>
      <c r="AJ454">
        <v>0</v>
      </c>
    </row>
    <row r="455" spans="3:36" ht="12.75" customHeight="1">
      <c r="C455" s="219" t="s">
        <v>830</v>
      </c>
      <c r="O455" s="370">
        <v>0</v>
      </c>
      <c r="P455" s="370">
        <v>0</v>
      </c>
      <c r="Q455" s="370">
        <v>0</v>
      </c>
      <c r="R455" s="370">
        <v>0</v>
      </c>
      <c r="S455" s="370">
        <v>0</v>
      </c>
      <c r="T455" s="370">
        <v>0</v>
      </c>
      <c r="U455" s="370">
        <v>0</v>
      </c>
      <c r="V455" s="370">
        <v>0</v>
      </c>
      <c r="W455" s="370">
        <v>0</v>
      </c>
      <c r="X455" s="370">
        <v>0</v>
      </c>
      <c r="Y455" s="370">
        <v>0</v>
      </c>
      <c r="Z455" s="370">
        <v>0</v>
      </c>
      <c r="AA455" s="370">
        <v>0</v>
      </c>
      <c r="AB455" s="370">
        <v>0</v>
      </c>
      <c r="AC455" s="370">
        <v>0</v>
      </c>
      <c r="AD455" s="370">
        <v>0</v>
      </c>
      <c r="AE455" s="370">
        <v>0</v>
      </c>
      <c r="AF455" s="370">
        <v>0</v>
      </c>
      <c r="AG455" s="370">
        <v>0</v>
      </c>
      <c r="AH455" s="370">
        <v>0</v>
      </c>
      <c r="AI455" s="370">
        <v>0</v>
      </c>
      <c r="AJ455">
        <v>0</v>
      </c>
    </row>
    <row r="456" spans="3:36" ht="12.75" hidden="1" customHeight="1"/>
    <row r="457" spans="3:36" ht="12.75" hidden="1" customHeight="1"/>
    <row r="458" spans="3:36" ht="12.75" hidden="1" customHeight="1"/>
    <row r="459" spans="3:36" ht="12.75" customHeight="1"/>
    <row r="460" spans="3:36" ht="12.75" customHeight="1">
      <c r="O460" t="s">
        <v>473</v>
      </c>
      <c r="Z460" t="s">
        <v>473</v>
      </c>
    </row>
    <row r="461" spans="3:36" ht="12.75" customHeight="1">
      <c r="C461" s="219"/>
      <c r="O461" s="370" t="s">
        <v>366</v>
      </c>
      <c r="P461" s="370" t="s">
        <v>367</v>
      </c>
      <c r="Q461" s="370" t="s">
        <v>368</v>
      </c>
      <c r="R461" s="370" t="s">
        <v>369</v>
      </c>
      <c r="S461" s="370" t="s">
        <v>370</v>
      </c>
      <c r="T461" s="370" t="s">
        <v>371</v>
      </c>
      <c r="U461" s="370" t="s">
        <v>372</v>
      </c>
      <c r="V461" s="370" t="s">
        <v>373</v>
      </c>
      <c r="W461" s="370" t="s">
        <v>374</v>
      </c>
      <c r="X461" s="370" t="s">
        <v>375</v>
      </c>
      <c r="Y461" s="370" t="s">
        <v>376</v>
      </c>
      <c r="Z461" s="370" t="s">
        <v>377</v>
      </c>
      <c r="AA461" s="370" t="s">
        <v>378</v>
      </c>
      <c r="AB461" s="370" t="s">
        <v>379</v>
      </c>
      <c r="AC461" s="370" t="s">
        <v>380</v>
      </c>
      <c r="AD461" s="370" t="s">
        <v>381</v>
      </c>
      <c r="AE461" s="370" t="s">
        <v>382</v>
      </c>
      <c r="AF461" s="370" t="s">
        <v>383</v>
      </c>
      <c r="AG461" s="370" t="s">
        <v>384</v>
      </c>
      <c r="AH461" s="370" t="s">
        <v>385</v>
      </c>
      <c r="AI461" s="370" t="s">
        <v>386</v>
      </c>
      <c r="AJ461" t="s">
        <v>387</v>
      </c>
    </row>
    <row r="462" spans="3:36" ht="12.75" customHeight="1">
      <c r="C462" s="219"/>
      <c r="P462">
        <v>2011</v>
      </c>
      <c r="Q462">
        <v>2012</v>
      </c>
      <c r="R462">
        <v>2013</v>
      </c>
      <c r="S462">
        <v>2014</v>
      </c>
      <c r="T462">
        <v>2015</v>
      </c>
      <c r="U462">
        <v>2016</v>
      </c>
      <c r="V462">
        <v>2017</v>
      </c>
      <c r="W462">
        <v>2018</v>
      </c>
      <c r="X462">
        <v>2019</v>
      </c>
      <c r="Y462">
        <v>2020</v>
      </c>
      <c r="Z462">
        <v>2021</v>
      </c>
      <c r="AA462">
        <v>2022</v>
      </c>
      <c r="AB462">
        <v>2023</v>
      </c>
      <c r="AC462">
        <v>2024</v>
      </c>
      <c r="AD462">
        <v>2025</v>
      </c>
      <c r="AE462">
        <v>2026</v>
      </c>
      <c r="AF462">
        <v>2027</v>
      </c>
      <c r="AG462">
        <v>2028</v>
      </c>
      <c r="AH462">
        <v>2029</v>
      </c>
      <c r="AI462">
        <v>2030</v>
      </c>
    </row>
    <row r="463" spans="3:36" ht="12.75" hidden="1" customHeight="1">
      <c r="C463" s="219" t="s">
        <v>828</v>
      </c>
      <c r="O463" s="370">
        <v>0</v>
      </c>
      <c r="P463" s="370">
        <v>0</v>
      </c>
      <c r="Q463" s="370">
        <v>0</v>
      </c>
      <c r="R463" s="370">
        <v>0</v>
      </c>
      <c r="S463" s="370">
        <v>0</v>
      </c>
      <c r="T463" s="370">
        <v>0</v>
      </c>
      <c r="U463" s="370">
        <v>0</v>
      </c>
      <c r="V463" s="370">
        <v>0</v>
      </c>
      <c r="W463" s="370">
        <v>0</v>
      </c>
      <c r="X463" s="370">
        <v>0</v>
      </c>
      <c r="Y463" s="370">
        <v>0</v>
      </c>
      <c r="Z463" s="370">
        <v>0</v>
      </c>
      <c r="AA463" s="370">
        <v>0</v>
      </c>
      <c r="AB463" s="370">
        <v>0</v>
      </c>
      <c r="AC463" s="370">
        <v>0</v>
      </c>
      <c r="AD463" s="370">
        <v>0</v>
      </c>
      <c r="AE463" s="370">
        <v>0</v>
      </c>
      <c r="AF463" s="370">
        <v>0</v>
      </c>
      <c r="AG463" s="370">
        <v>0</v>
      </c>
      <c r="AH463" s="370">
        <v>0</v>
      </c>
      <c r="AI463" s="370">
        <v>0</v>
      </c>
      <c r="AJ463">
        <v>0</v>
      </c>
    </row>
    <row r="464" spans="3:36" ht="12.75" customHeight="1">
      <c r="C464" s="219" t="s">
        <v>829</v>
      </c>
      <c r="O464" s="370">
        <v>0</v>
      </c>
      <c r="P464" s="370">
        <v>0</v>
      </c>
      <c r="Q464" s="370">
        <v>0</v>
      </c>
      <c r="R464" s="370">
        <v>0</v>
      </c>
      <c r="S464" s="370">
        <v>0</v>
      </c>
      <c r="T464" s="370">
        <v>0</v>
      </c>
      <c r="U464" s="370">
        <v>0</v>
      </c>
      <c r="V464" s="370">
        <v>0</v>
      </c>
      <c r="W464" s="370">
        <v>0</v>
      </c>
      <c r="X464" s="370">
        <v>0</v>
      </c>
      <c r="Y464" s="370">
        <v>0</v>
      </c>
      <c r="Z464" s="370">
        <v>0</v>
      </c>
      <c r="AA464" s="370">
        <v>0</v>
      </c>
      <c r="AB464" s="370">
        <v>0</v>
      </c>
      <c r="AC464" s="370">
        <v>0</v>
      </c>
      <c r="AD464" s="370">
        <v>0</v>
      </c>
      <c r="AE464" s="370">
        <v>0</v>
      </c>
      <c r="AF464" s="370">
        <v>0</v>
      </c>
      <c r="AG464" s="370">
        <v>0</v>
      </c>
      <c r="AH464" s="370">
        <v>0</v>
      </c>
      <c r="AI464" s="370">
        <v>0</v>
      </c>
      <c r="AJ464">
        <v>0</v>
      </c>
    </row>
    <row r="465" spans="3:36" ht="12.75" customHeight="1">
      <c r="C465" s="219" t="s">
        <v>830</v>
      </c>
      <c r="O465" s="370">
        <v>0</v>
      </c>
      <c r="P465" s="370">
        <v>0</v>
      </c>
      <c r="Q465" s="370">
        <v>0</v>
      </c>
      <c r="R465" s="370">
        <v>0</v>
      </c>
      <c r="S465" s="370">
        <v>0</v>
      </c>
      <c r="T465" s="370">
        <v>0</v>
      </c>
      <c r="U465" s="370">
        <v>0</v>
      </c>
      <c r="V465" s="370">
        <v>0</v>
      </c>
      <c r="W465" s="370">
        <v>0</v>
      </c>
      <c r="X465" s="370">
        <v>0</v>
      </c>
      <c r="Y465" s="370">
        <v>0</v>
      </c>
      <c r="Z465" s="370">
        <v>0</v>
      </c>
      <c r="AA465" s="370">
        <v>0</v>
      </c>
      <c r="AB465" s="370">
        <v>0</v>
      </c>
      <c r="AC465" s="370">
        <v>0</v>
      </c>
      <c r="AD465" s="370">
        <v>0</v>
      </c>
      <c r="AE465" s="370">
        <v>0</v>
      </c>
      <c r="AF465" s="370">
        <v>0</v>
      </c>
      <c r="AG465" s="370">
        <v>0</v>
      </c>
      <c r="AH465" s="370">
        <v>0</v>
      </c>
      <c r="AI465" s="370">
        <v>0</v>
      </c>
      <c r="AJ465">
        <v>0</v>
      </c>
    </row>
    <row r="466" spans="3:36" ht="12.75" hidden="1" customHeight="1"/>
    <row r="467" spans="3:36" ht="12.75" hidden="1" customHeight="1"/>
    <row r="468" spans="3:36" ht="12.75" hidden="1" customHeight="1"/>
    <row r="469" spans="3:36" ht="12.75" customHeight="1"/>
    <row r="470" spans="3:36" ht="12.75" customHeight="1">
      <c r="O470" t="s">
        <v>474</v>
      </c>
      <c r="Z470" t="s">
        <v>474</v>
      </c>
    </row>
    <row r="471" spans="3:36" ht="12.75" customHeight="1">
      <c r="C471" s="219"/>
      <c r="O471" s="370" t="s">
        <v>366</v>
      </c>
      <c r="P471" s="370" t="s">
        <v>367</v>
      </c>
      <c r="Q471" s="370" t="s">
        <v>368</v>
      </c>
      <c r="R471" s="370" t="s">
        <v>369</v>
      </c>
      <c r="S471" s="370" t="s">
        <v>370</v>
      </c>
      <c r="T471" s="370" t="s">
        <v>371</v>
      </c>
      <c r="U471" s="370" t="s">
        <v>372</v>
      </c>
      <c r="V471" s="370" t="s">
        <v>373</v>
      </c>
      <c r="W471" s="370" t="s">
        <v>374</v>
      </c>
      <c r="X471" s="370" t="s">
        <v>375</v>
      </c>
      <c r="Y471" s="370" t="s">
        <v>376</v>
      </c>
      <c r="Z471" s="370" t="s">
        <v>377</v>
      </c>
      <c r="AA471" s="370" t="s">
        <v>378</v>
      </c>
      <c r="AB471" s="370" t="s">
        <v>379</v>
      </c>
      <c r="AC471" s="370" t="s">
        <v>380</v>
      </c>
      <c r="AD471" s="370" t="s">
        <v>381</v>
      </c>
      <c r="AE471" s="370" t="s">
        <v>382</v>
      </c>
      <c r="AF471" s="370" t="s">
        <v>383</v>
      </c>
      <c r="AG471" s="370" t="s">
        <v>384</v>
      </c>
      <c r="AH471" s="370" t="s">
        <v>385</v>
      </c>
      <c r="AI471" s="370" t="s">
        <v>386</v>
      </c>
      <c r="AJ471" t="s">
        <v>387</v>
      </c>
    </row>
    <row r="472" spans="3:36" ht="12.75" customHeight="1">
      <c r="C472" s="219"/>
      <c r="P472">
        <v>2011</v>
      </c>
      <c r="Q472">
        <v>2012</v>
      </c>
      <c r="R472">
        <v>2013</v>
      </c>
      <c r="S472">
        <v>2014</v>
      </c>
      <c r="T472">
        <v>2015</v>
      </c>
      <c r="U472">
        <v>2016</v>
      </c>
      <c r="V472">
        <v>2017</v>
      </c>
      <c r="W472">
        <v>2018</v>
      </c>
      <c r="X472">
        <v>2019</v>
      </c>
      <c r="Y472">
        <v>2020</v>
      </c>
      <c r="Z472">
        <v>2021</v>
      </c>
      <c r="AA472">
        <v>2022</v>
      </c>
      <c r="AB472">
        <v>2023</v>
      </c>
      <c r="AC472">
        <v>2024</v>
      </c>
      <c r="AD472">
        <v>2025</v>
      </c>
      <c r="AE472">
        <v>2026</v>
      </c>
      <c r="AF472">
        <v>2027</v>
      </c>
      <c r="AG472">
        <v>2028</v>
      </c>
      <c r="AH472">
        <v>2029</v>
      </c>
      <c r="AI472">
        <v>2030</v>
      </c>
    </row>
    <row r="473" spans="3:36" ht="12.75" hidden="1" customHeight="1">
      <c r="C473" s="219" t="s">
        <v>828</v>
      </c>
      <c r="O473" s="370">
        <v>0</v>
      </c>
      <c r="P473" s="370">
        <v>0</v>
      </c>
      <c r="Q473" s="370">
        <v>0</v>
      </c>
      <c r="R473" s="370">
        <v>0</v>
      </c>
      <c r="S473" s="370">
        <v>0</v>
      </c>
      <c r="T473" s="370">
        <v>0</v>
      </c>
      <c r="U473" s="370">
        <v>0</v>
      </c>
      <c r="V473" s="370">
        <v>0</v>
      </c>
      <c r="W473" s="370">
        <v>0</v>
      </c>
      <c r="X473" s="370">
        <v>0</v>
      </c>
      <c r="Y473" s="370">
        <v>0</v>
      </c>
      <c r="Z473" s="370">
        <v>0</v>
      </c>
      <c r="AA473" s="370">
        <v>0</v>
      </c>
      <c r="AB473" s="370">
        <v>0</v>
      </c>
      <c r="AC473" s="370">
        <v>0</v>
      </c>
      <c r="AD473" s="370">
        <v>0</v>
      </c>
      <c r="AE473" s="370">
        <v>0</v>
      </c>
      <c r="AF473" s="370">
        <v>0</v>
      </c>
      <c r="AG473" s="370">
        <v>0</v>
      </c>
      <c r="AH473" s="370">
        <v>0</v>
      </c>
      <c r="AI473" s="370">
        <v>0</v>
      </c>
      <c r="AJ473">
        <v>0</v>
      </c>
    </row>
    <row r="474" spans="3:36" ht="12.75" customHeight="1">
      <c r="C474" s="219" t="s">
        <v>829</v>
      </c>
      <c r="O474" s="370">
        <v>0</v>
      </c>
      <c r="P474" s="370">
        <v>0</v>
      </c>
      <c r="Q474" s="370">
        <v>0</v>
      </c>
      <c r="R474" s="370">
        <v>0</v>
      </c>
      <c r="S474" s="370">
        <v>0</v>
      </c>
      <c r="T474" s="370">
        <v>0</v>
      </c>
      <c r="U474" s="370">
        <v>0</v>
      </c>
      <c r="V474" s="370">
        <v>0</v>
      </c>
      <c r="W474" s="370">
        <v>0</v>
      </c>
      <c r="X474" s="370">
        <v>0</v>
      </c>
      <c r="Y474" s="370">
        <v>0</v>
      </c>
      <c r="Z474" s="370">
        <v>0</v>
      </c>
      <c r="AA474" s="370">
        <v>0</v>
      </c>
      <c r="AB474" s="370">
        <v>0</v>
      </c>
      <c r="AC474" s="370">
        <v>0</v>
      </c>
      <c r="AD474" s="370">
        <v>0</v>
      </c>
      <c r="AE474" s="370">
        <v>0</v>
      </c>
      <c r="AF474" s="370">
        <v>0</v>
      </c>
      <c r="AG474" s="370">
        <v>0</v>
      </c>
      <c r="AH474" s="370">
        <v>0</v>
      </c>
      <c r="AI474" s="370">
        <v>0</v>
      </c>
      <c r="AJ474">
        <v>0</v>
      </c>
    </row>
    <row r="475" spans="3:36" ht="12.75" customHeight="1">
      <c r="C475" s="219" t="s">
        <v>830</v>
      </c>
      <c r="O475" s="370">
        <v>0</v>
      </c>
      <c r="P475" s="370">
        <v>0</v>
      </c>
      <c r="Q475" s="370">
        <v>0</v>
      </c>
      <c r="R475" s="370">
        <v>0</v>
      </c>
      <c r="S475" s="370">
        <v>0</v>
      </c>
      <c r="T475" s="370">
        <v>0</v>
      </c>
      <c r="U475" s="370">
        <v>0</v>
      </c>
      <c r="V475" s="370">
        <v>0</v>
      </c>
      <c r="W475" s="370">
        <v>0</v>
      </c>
      <c r="X475" s="370">
        <v>0</v>
      </c>
      <c r="Y475" s="370">
        <v>0</v>
      </c>
      <c r="Z475" s="370">
        <v>0</v>
      </c>
      <c r="AA475" s="370">
        <v>0</v>
      </c>
      <c r="AB475" s="370">
        <v>0</v>
      </c>
      <c r="AC475" s="370">
        <v>0</v>
      </c>
      <c r="AD475" s="370">
        <v>0</v>
      </c>
      <c r="AE475" s="370">
        <v>0</v>
      </c>
      <c r="AF475" s="370">
        <v>0</v>
      </c>
      <c r="AG475" s="370">
        <v>0</v>
      </c>
      <c r="AH475" s="370">
        <v>0</v>
      </c>
      <c r="AI475" s="370">
        <v>0</v>
      </c>
      <c r="AJ475">
        <v>0</v>
      </c>
    </row>
    <row r="476" spans="3:36" ht="12.75" hidden="1" customHeight="1"/>
    <row r="477" spans="3:36" ht="12.75" hidden="1" customHeight="1"/>
    <row r="478" spans="3:36" ht="12.75" hidden="1" customHeight="1"/>
    <row r="479" spans="3:36" ht="12.75" customHeight="1"/>
    <row r="480" spans="3:36" ht="12.75" customHeight="1">
      <c r="O480" t="s">
        <v>475</v>
      </c>
      <c r="Z480" t="s">
        <v>475</v>
      </c>
    </row>
    <row r="481" spans="3:36" ht="12.75" customHeight="1">
      <c r="C481" s="219"/>
      <c r="O481" s="370" t="s">
        <v>366</v>
      </c>
      <c r="P481" s="370" t="s">
        <v>367</v>
      </c>
      <c r="Q481" s="370" t="s">
        <v>368</v>
      </c>
      <c r="R481" s="370" t="s">
        <v>369</v>
      </c>
      <c r="S481" s="370" t="s">
        <v>370</v>
      </c>
      <c r="T481" s="370" t="s">
        <v>371</v>
      </c>
      <c r="U481" s="370" t="s">
        <v>372</v>
      </c>
      <c r="V481" s="370" t="s">
        <v>373</v>
      </c>
      <c r="W481" s="370" t="s">
        <v>374</v>
      </c>
      <c r="X481" s="370" t="s">
        <v>375</v>
      </c>
      <c r="Y481" s="370" t="s">
        <v>376</v>
      </c>
      <c r="Z481" s="370" t="s">
        <v>377</v>
      </c>
      <c r="AA481" s="370" t="s">
        <v>378</v>
      </c>
      <c r="AB481" s="370" t="s">
        <v>379</v>
      </c>
      <c r="AC481" s="370" t="s">
        <v>380</v>
      </c>
      <c r="AD481" s="370" t="s">
        <v>381</v>
      </c>
      <c r="AE481" s="370" t="s">
        <v>382</v>
      </c>
      <c r="AF481" s="370" t="s">
        <v>383</v>
      </c>
      <c r="AG481" s="370" t="s">
        <v>384</v>
      </c>
      <c r="AH481" s="370" t="s">
        <v>385</v>
      </c>
      <c r="AI481" s="370" t="s">
        <v>386</v>
      </c>
      <c r="AJ481" t="s">
        <v>387</v>
      </c>
    </row>
    <row r="482" spans="3:36" ht="12.75" customHeight="1">
      <c r="C482" s="219"/>
      <c r="P482">
        <v>2011</v>
      </c>
      <c r="Q482">
        <v>2012</v>
      </c>
      <c r="R482">
        <v>2013</v>
      </c>
      <c r="S482">
        <v>2014</v>
      </c>
      <c r="T482">
        <v>2015</v>
      </c>
      <c r="U482">
        <v>2016</v>
      </c>
      <c r="V482">
        <v>2017</v>
      </c>
      <c r="W482">
        <v>2018</v>
      </c>
      <c r="X482">
        <v>2019</v>
      </c>
      <c r="Y482">
        <v>2020</v>
      </c>
      <c r="Z482">
        <v>2021</v>
      </c>
      <c r="AA482">
        <v>2022</v>
      </c>
      <c r="AB482">
        <v>2023</v>
      </c>
      <c r="AC482">
        <v>2024</v>
      </c>
      <c r="AD482">
        <v>2025</v>
      </c>
      <c r="AE482">
        <v>2026</v>
      </c>
      <c r="AF482">
        <v>2027</v>
      </c>
      <c r="AG482">
        <v>2028</v>
      </c>
      <c r="AH482">
        <v>2029</v>
      </c>
      <c r="AI482">
        <v>2030</v>
      </c>
    </row>
    <row r="483" spans="3:36" ht="12.75" hidden="1" customHeight="1">
      <c r="C483" s="219" t="s">
        <v>828</v>
      </c>
      <c r="O483" s="370">
        <v>0</v>
      </c>
      <c r="P483" s="370">
        <v>0</v>
      </c>
      <c r="Q483" s="370">
        <v>0</v>
      </c>
      <c r="R483" s="370">
        <v>0</v>
      </c>
      <c r="S483" s="370">
        <v>0</v>
      </c>
      <c r="T483" s="370">
        <v>0</v>
      </c>
      <c r="U483" s="370">
        <v>0</v>
      </c>
      <c r="V483" s="370">
        <v>0</v>
      </c>
      <c r="W483" s="370">
        <v>0</v>
      </c>
      <c r="X483" s="370">
        <v>0</v>
      </c>
      <c r="Y483" s="370">
        <v>0</v>
      </c>
      <c r="Z483" s="370">
        <v>0</v>
      </c>
      <c r="AA483" s="370">
        <v>0</v>
      </c>
      <c r="AB483" s="370">
        <v>0</v>
      </c>
      <c r="AC483" s="370">
        <v>0</v>
      </c>
      <c r="AD483" s="370">
        <v>0</v>
      </c>
      <c r="AE483" s="370">
        <v>0</v>
      </c>
      <c r="AF483" s="370">
        <v>0</v>
      </c>
      <c r="AG483" s="370">
        <v>0</v>
      </c>
      <c r="AH483" s="370">
        <v>0</v>
      </c>
      <c r="AI483" s="370">
        <v>0</v>
      </c>
      <c r="AJ483">
        <v>0</v>
      </c>
    </row>
    <row r="484" spans="3:36" ht="12.75" customHeight="1">
      <c r="C484" s="219" t="s">
        <v>829</v>
      </c>
      <c r="O484" s="370">
        <v>0</v>
      </c>
      <c r="P484" s="370">
        <v>0</v>
      </c>
      <c r="Q484" s="370">
        <v>0</v>
      </c>
      <c r="R484" s="370">
        <v>0</v>
      </c>
      <c r="S484" s="370">
        <v>0</v>
      </c>
      <c r="T484" s="370">
        <v>0</v>
      </c>
      <c r="U484" s="370">
        <v>0</v>
      </c>
      <c r="V484" s="370">
        <v>0</v>
      </c>
      <c r="W484" s="370">
        <v>0</v>
      </c>
      <c r="X484" s="370">
        <v>0</v>
      </c>
      <c r="Y484" s="370">
        <v>0</v>
      </c>
      <c r="Z484" s="370">
        <v>0</v>
      </c>
      <c r="AA484" s="370">
        <v>0</v>
      </c>
      <c r="AB484" s="370">
        <v>0</v>
      </c>
      <c r="AC484" s="370">
        <v>0</v>
      </c>
      <c r="AD484" s="370">
        <v>0</v>
      </c>
      <c r="AE484" s="370">
        <v>0</v>
      </c>
      <c r="AF484" s="370">
        <v>0</v>
      </c>
      <c r="AG484" s="370">
        <v>0</v>
      </c>
      <c r="AH484" s="370">
        <v>0</v>
      </c>
      <c r="AI484" s="370">
        <v>0</v>
      </c>
      <c r="AJ484">
        <v>0</v>
      </c>
    </row>
    <row r="485" spans="3:36" ht="12.75" customHeight="1">
      <c r="C485" s="219" t="s">
        <v>830</v>
      </c>
      <c r="O485" s="370">
        <v>0</v>
      </c>
      <c r="P485" s="370">
        <v>0</v>
      </c>
      <c r="Q485" s="370">
        <v>0</v>
      </c>
      <c r="R485" s="370">
        <v>0</v>
      </c>
      <c r="S485" s="370">
        <v>0</v>
      </c>
      <c r="T485" s="370">
        <v>0</v>
      </c>
      <c r="U485" s="370">
        <v>0</v>
      </c>
      <c r="V485" s="370">
        <v>0</v>
      </c>
      <c r="W485" s="370">
        <v>0</v>
      </c>
      <c r="X485" s="370">
        <v>0</v>
      </c>
      <c r="Y485" s="370">
        <v>0</v>
      </c>
      <c r="Z485" s="370">
        <v>0</v>
      </c>
      <c r="AA485" s="370">
        <v>0</v>
      </c>
      <c r="AB485" s="370">
        <v>0</v>
      </c>
      <c r="AC485" s="370">
        <v>0</v>
      </c>
      <c r="AD485" s="370">
        <v>0</v>
      </c>
      <c r="AE485" s="370">
        <v>0</v>
      </c>
      <c r="AF485" s="370">
        <v>0</v>
      </c>
      <c r="AG485" s="370">
        <v>0</v>
      </c>
      <c r="AH485" s="370">
        <v>0</v>
      </c>
      <c r="AI485" s="370">
        <v>0</v>
      </c>
      <c r="AJ485">
        <v>0</v>
      </c>
    </row>
    <row r="486" spans="3:36" ht="12.75" hidden="1" customHeight="1"/>
    <row r="487" spans="3:36" ht="12.75" hidden="1" customHeight="1"/>
    <row r="488" spans="3:36" ht="12.75" hidden="1" customHeight="1"/>
    <row r="489" spans="3:36" ht="12.75" customHeight="1"/>
    <row r="490" spans="3:36" ht="12.75" customHeight="1">
      <c r="O490" t="s">
        <v>476</v>
      </c>
      <c r="Z490" t="s">
        <v>476</v>
      </c>
    </row>
    <row r="491" spans="3:36" ht="12.75" customHeight="1">
      <c r="C491" s="219"/>
      <c r="O491" s="370" t="s">
        <v>366</v>
      </c>
      <c r="P491" s="370" t="s">
        <v>367</v>
      </c>
      <c r="Q491" s="370" t="s">
        <v>368</v>
      </c>
      <c r="R491" s="370" t="s">
        <v>369</v>
      </c>
      <c r="S491" s="370" t="s">
        <v>370</v>
      </c>
      <c r="T491" s="370" t="s">
        <v>371</v>
      </c>
      <c r="U491" s="370" t="s">
        <v>372</v>
      </c>
      <c r="V491" s="370" t="s">
        <v>373</v>
      </c>
      <c r="W491" s="370" t="s">
        <v>374</v>
      </c>
      <c r="X491" s="370" t="s">
        <v>375</v>
      </c>
      <c r="Y491" s="370" t="s">
        <v>376</v>
      </c>
      <c r="Z491" s="370" t="s">
        <v>377</v>
      </c>
      <c r="AA491" s="370" t="s">
        <v>378</v>
      </c>
      <c r="AB491" s="370" t="s">
        <v>379</v>
      </c>
      <c r="AC491" s="370" t="s">
        <v>380</v>
      </c>
      <c r="AD491" s="370" t="s">
        <v>381</v>
      </c>
      <c r="AE491" s="370" t="s">
        <v>382</v>
      </c>
      <c r="AF491" s="370" t="s">
        <v>383</v>
      </c>
      <c r="AG491" s="370" t="s">
        <v>384</v>
      </c>
      <c r="AH491" s="370" t="s">
        <v>385</v>
      </c>
      <c r="AI491" s="370" t="s">
        <v>386</v>
      </c>
      <c r="AJ491" t="s">
        <v>387</v>
      </c>
    </row>
    <row r="492" spans="3:36" ht="12.75" customHeight="1">
      <c r="C492" s="219"/>
      <c r="P492">
        <v>2011</v>
      </c>
      <c r="Q492">
        <v>2012</v>
      </c>
      <c r="R492">
        <v>2013</v>
      </c>
      <c r="S492">
        <v>2014</v>
      </c>
      <c r="T492">
        <v>2015</v>
      </c>
      <c r="U492">
        <v>2016</v>
      </c>
      <c r="V492">
        <v>2017</v>
      </c>
      <c r="W492">
        <v>2018</v>
      </c>
      <c r="X492">
        <v>2019</v>
      </c>
      <c r="Y492">
        <v>2020</v>
      </c>
      <c r="Z492">
        <v>2021</v>
      </c>
      <c r="AA492">
        <v>2022</v>
      </c>
      <c r="AB492">
        <v>2023</v>
      </c>
      <c r="AC492">
        <v>2024</v>
      </c>
      <c r="AD492">
        <v>2025</v>
      </c>
      <c r="AE492">
        <v>2026</v>
      </c>
      <c r="AF492">
        <v>2027</v>
      </c>
      <c r="AG492">
        <v>2028</v>
      </c>
      <c r="AH492">
        <v>2029</v>
      </c>
      <c r="AI492">
        <v>2030</v>
      </c>
    </row>
    <row r="493" spans="3:36" ht="12.75" hidden="1" customHeight="1">
      <c r="C493" s="219" t="s">
        <v>828</v>
      </c>
      <c r="O493" s="370">
        <v>0</v>
      </c>
      <c r="P493" s="370">
        <v>0</v>
      </c>
      <c r="Q493" s="370">
        <v>0</v>
      </c>
      <c r="R493" s="370">
        <v>0</v>
      </c>
      <c r="S493" s="370">
        <v>0</v>
      </c>
      <c r="T493" s="370">
        <v>0</v>
      </c>
      <c r="U493" s="370">
        <v>0</v>
      </c>
      <c r="V493" s="370">
        <v>0</v>
      </c>
      <c r="W493" s="370">
        <v>0</v>
      </c>
      <c r="X493" s="370">
        <v>0</v>
      </c>
      <c r="Y493" s="370">
        <v>0</v>
      </c>
      <c r="Z493" s="370">
        <v>0</v>
      </c>
      <c r="AA493" s="370">
        <v>0</v>
      </c>
      <c r="AB493" s="370">
        <v>0</v>
      </c>
      <c r="AC493" s="370">
        <v>0</v>
      </c>
      <c r="AD493" s="370">
        <v>0</v>
      </c>
      <c r="AE493" s="370">
        <v>0</v>
      </c>
      <c r="AF493" s="370">
        <v>0</v>
      </c>
      <c r="AG493" s="370">
        <v>0</v>
      </c>
      <c r="AH493" s="370">
        <v>0</v>
      </c>
      <c r="AI493" s="370">
        <v>0</v>
      </c>
      <c r="AJ493">
        <v>0</v>
      </c>
    </row>
    <row r="494" spans="3:36" ht="12.75" customHeight="1">
      <c r="C494" s="219" t="s">
        <v>829</v>
      </c>
      <c r="O494" s="370">
        <v>0</v>
      </c>
      <c r="P494" s="370">
        <v>0</v>
      </c>
      <c r="Q494" s="370">
        <v>0</v>
      </c>
      <c r="R494" s="370">
        <v>0</v>
      </c>
      <c r="S494" s="370">
        <v>0</v>
      </c>
      <c r="T494" s="370">
        <v>0</v>
      </c>
      <c r="U494" s="370">
        <v>0</v>
      </c>
      <c r="V494" s="370">
        <v>0</v>
      </c>
      <c r="W494" s="370">
        <v>0</v>
      </c>
      <c r="X494" s="370">
        <v>0</v>
      </c>
      <c r="Y494" s="370">
        <v>0</v>
      </c>
      <c r="Z494" s="370">
        <v>0</v>
      </c>
      <c r="AA494" s="370">
        <v>0</v>
      </c>
      <c r="AB494" s="370">
        <v>0</v>
      </c>
      <c r="AC494" s="370">
        <v>0</v>
      </c>
      <c r="AD494" s="370">
        <v>0</v>
      </c>
      <c r="AE494" s="370">
        <v>0</v>
      </c>
      <c r="AF494" s="370">
        <v>0</v>
      </c>
      <c r="AG494" s="370">
        <v>0</v>
      </c>
      <c r="AH494" s="370">
        <v>0</v>
      </c>
      <c r="AI494" s="370">
        <v>0</v>
      </c>
      <c r="AJ494">
        <v>0</v>
      </c>
    </row>
    <row r="495" spans="3:36" ht="12.75" customHeight="1">
      <c r="C495" s="219" t="s">
        <v>830</v>
      </c>
      <c r="O495" s="370">
        <v>0</v>
      </c>
      <c r="P495" s="370">
        <v>0</v>
      </c>
      <c r="Q495" s="370">
        <v>0</v>
      </c>
      <c r="R495" s="370">
        <v>0</v>
      </c>
      <c r="S495" s="370">
        <v>0</v>
      </c>
      <c r="T495" s="370">
        <v>0</v>
      </c>
      <c r="U495" s="370">
        <v>0</v>
      </c>
      <c r="V495" s="370">
        <v>0</v>
      </c>
      <c r="W495" s="370">
        <v>0</v>
      </c>
      <c r="X495" s="370">
        <v>0</v>
      </c>
      <c r="Y495" s="370">
        <v>0</v>
      </c>
      <c r="Z495" s="370">
        <v>0</v>
      </c>
      <c r="AA495" s="370">
        <v>0</v>
      </c>
      <c r="AB495" s="370">
        <v>0</v>
      </c>
      <c r="AC495" s="370">
        <v>0</v>
      </c>
      <c r="AD495" s="370">
        <v>0</v>
      </c>
      <c r="AE495" s="370">
        <v>0</v>
      </c>
      <c r="AF495" s="370">
        <v>0</v>
      </c>
      <c r="AG495" s="370">
        <v>0</v>
      </c>
      <c r="AH495" s="370">
        <v>0</v>
      </c>
      <c r="AI495" s="370">
        <v>0</v>
      </c>
      <c r="AJ495">
        <v>0</v>
      </c>
    </row>
    <row r="496" spans="3:36" ht="12.75" hidden="1" customHeight="1"/>
    <row r="497" spans="3:36" ht="12.75" hidden="1" customHeight="1"/>
    <row r="498" spans="3:36" ht="12.75" hidden="1" customHeight="1"/>
    <row r="499" spans="3:36" ht="12.75" customHeight="1"/>
    <row r="500" spans="3:36" ht="12.75" customHeight="1">
      <c r="O500" t="s">
        <v>477</v>
      </c>
      <c r="Z500" t="s">
        <v>477</v>
      </c>
    </row>
    <row r="501" spans="3:36" ht="12.75" customHeight="1">
      <c r="C501" s="219"/>
      <c r="O501" s="370" t="s">
        <v>366</v>
      </c>
      <c r="P501" s="370" t="s">
        <v>367</v>
      </c>
      <c r="Q501" s="370" t="s">
        <v>368</v>
      </c>
      <c r="R501" s="370" t="s">
        <v>369</v>
      </c>
      <c r="S501" s="370" t="s">
        <v>370</v>
      </c>
      <c r="T501" s="370" t="s">
        <v>371</v>
      </c>
      <c r="U501" s="370" t="s">
        <v>372</v>
      </c>
      <c r="V501" s="370" t="s">
        <v>373</v>
      </c>
      <c r="W501" s="370" t="s">
        <v>374</v>
      </c>
      <c r="X501" s="370" t="s">
        <v>375</v>
      </c>
      <c r="Y501" s="370" t="s">
        <v>376</v>
      </c>
      <c r="Z501" s="370" t="s">
        <v>377</v>
      </c>
      <c r="AA501" s="370" t="s">
        <v>378</v>
      </c>
      <c r="AB501" s="370" t="s">
        <v>379</v>
      </c>
      <c r="AC501" s="370" t="s">
        <v>380</v>
      </c>
      <c r="AD501" s="370" t="s">
        <v>381</v>
      </c>
      <c r="AE501" s="370" t="s">
        <v>382</v>
      </c>
      <c r="AF501" s="370" t="s">
        <v>383</v>
      </c>
      <c r="AG501" s="370" t="s">
        <v>384</v>
      </c>
      <c r="AH501" s="370" t="s">
        <v>385</v>
      </c>
      <c r="AI501" s="370" t="s">
        <v>386</v>
      </c>
      <c r="AJ501" t="s">
        <v>387</v>
      </c>
    </row>
    <row r="502" spans="3:36" ht="12.75" customHeight="1">
      <c r="C502" s="219"/>
      <c r="P502">
        <v>2011</v>
      </c>
      <c r="Q502">
        <v>2012</v>
      </c>
      <c r="R502">
        <v>2013</v>
      </c>
      <c r="S502">
        <v>2014</v>
      </c>
      <c r="T502">
        <v>2015</v>
      </c>
      <c r="U502">
        <v>2016</v>
      </c>
      <c r="V502">
        <v>2017</v>
      </c>
      <c r="W502">
        <v>2018</v>
      </c>
      <c r="X502">
        <v>2019</v>
      </c>
      <c r="Y502">
        <v>2020</v>
      </c>
      <c r="Z502">
        <v>2021</v>
      </c>
      <c r="AA502">
        <v>2022</v>
      </c>
      <c r="AB502">
        <v>2023</v>
      </c>
      <c r="AC502">
        <v>2024</v>
      </c>
      <c r="AD502">
        <v>2025</v>
      </c>
      <c r="AE502">
        <v>2026</v>
      </c>
      <c r="AF502">
        <v>2027</v>
      </c>
      <c r="AG502">
        <v>2028</v>
      </c>
      <c r="AH502">
        <v>2029</v>
      </c>
      <c r="AI502">
        <v>2030</v>
      </c>
    </row>
    <row r="503" spans="3:36" ht="12.75" hidden="1" customHeight="1">
      <c r="C503" s="219" t="s">
        <v>828</v>
      </c>
      <c r="O503" s="370">
        <v>0</v>
      </c>
      <c r="P503" s="370">
        <v>0</v>
      </c>
      <c r="Q503" s="370">
        <v>0</v>
      </c>
      <c r="R503" s="370">
        <v>0</v>
      </c>
      <c r="S503" s="370">
        <v>0</v>
      </c>
      <c r="T503" s="370">
        <v>0</v>
      </c>
      <c r="U503" s="370">
        <v>0</v>
      </c>
      <c r="V503" s="370">
        <v>0</v>
      </c>
      <c r="W503" s="370">
        <v>0</v>
      </c>
      <c r="X503" s="370">
        <v>0</v>
      </c>
      <c r="Y503" s="370">
        <v>0</v>
      </c>
      <c r="Z503" s="370">
        <v>0</v>
      </c>
      <c r="AA503" s="370">
        <v>0</v>
      </c>
      <c r="AB503" s="370">
        <v>0</v>
      </c>
      <c r="AC503" s="370">
        <v>0</v>
      </c>
      <c r="AD503" s="370">
        <v>0</v>
      </c>
      <c r="AE503" s="370">
        <v>0</v>
      </c>
      <c r="AF503" s="370">
        <v>0</v>
      </c>
      <c r="AG503" s="370">
        <v>0</v>
      </c>
      <c r="AH503" s="370">
        <v>0</v>
      </c>
      <c r="AI503" s="370">
        <v>0</v>
      </c>
      <c r="AJ503">
        <v>0</v>
      </c>
    </row>
    <row r="504" spans="3:36" ht="12.75" customHeight="1">
      <c r="C504" s="219" t="s">
        <v>829</v>
      </c>
      <c r="O504" s="370">
        <v>0</v>
      </c>
      <c r="P504" s="370">
        <v>0</v>
      </c>
      <c r="Q504" s="370">
        <v>0</v>
      </c>
      <c r="R504" s="370">
        <v>0</v>
      </c>
      <c r="S504" s="370">
        <v>0</v>
      </c>
      <c r="T504" s="370">
        <v>0</v>
      </c>
      <c r="U504" s="370">
        <v>0</v>
      </c>
      <c r="V504" s="370">
        <v>0</v>
      </c>
      <c r="W504" s="370">
        <v>0</v>
      </c>
      <c r="X504" s="370">
        <v>0</v>
      </c>
      <c r="Y504" s="370">
        <v>0</v>
      </c>
      <c r="Z504" s="370">
        <v>0</v>
      </c>
      <c r="AA504" s="370">
        <v>0</v>
      </c>
      <c r="AB504" s="370">
        <v>0</v>
      </c>
      <c r="AC504" s="370">
        <v>0</v>
      </c>
      <c r="AD504" s="370">
        <v>0</v>
      </c>
      <c r="AE504" s="370">
        <v>0</v>
      </c>
      <c r="AF504" s="370">
        <v>0</v>
      </c>
      <c r="AG504" s="370">
        <v>0</v>
      </c>
      <c r="AH504" s="370">
        <v>0</v>
      </c>
      <c r="AI504" s="370">
        <v>0</v>
      </c>
      <c r="AJ504">
        <v>0</v>
      </c>
    </row>
    <row r="505" spans="3:36" ht="12.75" customHeight="1">
      <c r="C505" s="219" t="s">
        <v>830</v>
      </c>
      <c r="O505" s="370">
        <v>0</v>
      </c>
      <c r="P505" s="370">
        <v>0</v>
      </c>
      <c r="Q505" s="370">
        <v>0</v>
      </c>
      <c r="R505" s="370">
        <v>0</v>
      </c>
      <c r="S505" s="370">
        <v>0</v>
      </c>
      <c r="T505" s="370">
        <v>0</v>
      </c>
      <c r="U505" s="370">
        <v>0</v>
      </c>
      <c r="V505" s="370">
        <v>0</v>
      </c>
      <c r="W505" s="370">
        <v>0</v>
      </c>
      <c r="X505" s="370">
        <v>0</v>
      </c>
      <c r="Y505" s="370">
        <v>0</v>
      </c>
      <c r="Z505" s="370">
        <v>0</v>
      </c>
      <c r="AA505" s="370">
        <v>0</v>
      </c>
      <c r="AB505" s="370">
        <v>0</v>
      </c>
      <c r="AC505" s="370">
        <v>0</v>
      </c>
      <c r="AD505" s="370">
        <v>0</v>
      </c>
      <c r="AE505" s="370">
        <v>0</v>
      </c>
      <c r="AF505" s="370">
        <v>0</v>
      </c>
      <c r="AG505" s="370">
        <v>0</v>
      </c>
      <c r="AH505" s="370">
        <v>0</v>
      </c>
      <c r="AI505" s="370">
        <v>0</v>
      </c>
      <c r="AJ505">
        <v>0</v>
      </c>
    </row>
    <row r="506" spans="3:36" ht="12.75" hidden="1" customHeight="1"/>
    <row r="507" spans="3:36" ht="12.75" hidden="1" customHeight="1"/>
    <row r="508" spans="3:36" ht="12.75" hidden="1" customHeight="1"/>
    <row r="509" spans="3:36" ht="12.75" customHeight="1"/>
    <row r="510" spans="3:36" ht="12.75" customHeight="1">
      <c r="O510" t="s">
        <v>478</v>
      </c>
      <c r="Z510" t="s">
        <v>478</v>
      </c>
    </row>
    <row r="511" spans="3:36" ht="12.75" customHeight="1">
      <c r="C511" s="219"/>
      <c r="O511" s="370" t="s">
        <v>366</v>
      </c>
      <c r="P511" s="370" t="s">
        <v>367</v>
      </c>
      <c r="Q511" s="370" t="s">
        <v>368</v>
      </c>
      <c r="R511" s="370" t="s">
        <v>369</v>
      </c>
      <c r="S511" s="370" t="s">
        <v>370</v>
      </c>
      <c r="T511" s="370" t="s">
        <v>371</v>
      </c>
      <c r="U511" s="370" t="s">
        <v>372</v>
      </c>
      <c r="V511" s="370" t="s">
        <v>373</v>
      </c>
      <c r="W511" s="370" t="s">
        <v>374</v>
      </c>
      <c r="X511" s="370" t="s">
        <v>375</v>
      </c>
      <c r="Y511" s="370" t="s">
        <v>376</v>
      </c>
      <c r="Z511" s="370" t="s">
        <v>377</v>
      </c>
      <c r="AA511" s="370" t="s">
        <v>378</v>
      </c>
      <c r="AB511" s="370" t="s">
        <v>379</v>
      </c>
      <c r="AC511" s="370" t="s">
        <v>380</v>
      </c>
      <c r="AD511" s="370" t="s">
        <v>381</v>
      </c>
      <c r="AE511" s="370" t="s">
        <v>382</v>
      </c>
      <c r="AF511" s="370" t="s">
        <v>383</v>
      </c>
      <c r="AG511" s="370" t="s">
        <v>384</v>
      </c>
      <c r="AH511" s="370" t="s">
        <v>385</v>
      </c>
      <c r="AI511" s="370" t="s">
        <v>386</v>
      </c>
      <c r="AJ511" t="s">
        <v>387</v>
      </c>
    </row>
    <row r="512" spans="3:36" ht="12.75" customHeight="1">
      <c r="C512" s="219"/>
      <c r="P512">
        <v>2011</v>
      </c>
      <c r="Q512">
        <v>2012</v>
      </c>
      <c r="R512">
        <v>2013</v>
      </c>
      <c r="S512">
        <v>2014</v>
      </c>
      <c r="T512">
        <v>2015</v>
      </c>
      <c r="U512">
        <v>2016</v>
      </c>
      <c r="V512">
        <v>2017</v>
      </c>
      <c r="W512">
        <v>2018</v>
      </c>
      <c r="X512">
        <v>2019</v>
      </c>
      <c r="Y512">
        <v>2020</v>
      </c>
      <c r="Z512">
        <v>2021</v>
      </c>
      <c r="AA512">
        <v>2022</v>
      </c>
      <c r="AB512">
        <v>2023</v>
      </c>
      <c r="AC512">
        <v>2024</v>
      </c>
      <c r="AD512">
        <v>2025</v>
      </c>
      <c r="AE512">
        <v>2026</v>
      </c>
      <c r="AF512">
        <v>2027</v>
      </c>
      <c r="AG512">
        <v>2028</v>
      </c>
      <c r="AH512">
        <v>2029</v>
      </c>
      <c r="AI512">
        <v>2030</v>
      </c>
    </row>
    <row r="513" spans="3:36" ht="12.75" hidden="1" customHeight="1">
      <c r="C513" s="219" t="s">
        <v>828</v>
      </c>
      <c r="O513" s="370">
        <v>0</v>
      </c>
      <c r="P513" s="370">
        <v>0</v>
      </c>
      <c r="Q513" s="370">
        <v>0</v>
      </c>
      <c r="R513" s="370">
        <v>0</v>
      </c>
      <c r="S513" s="370">
        <v>0</v>
      </c>
      <c r="T513" s="370">
        <v>0</v>
      </c>
      <c r="U513" s="370">
        <v>0</v>
      </c>
      <c r="V513" s="370">
        <v>0</v>
      </c>
      <c r="W513" s="370">
        <v>0</v>
      </c>
      <c r="X513" s="370">
        <v>0</v>
      </c>
      <c r="Y513" s="370">
        <v>0</v>
      </c>
      <c r="Z513" s="370">
        <v>0</v>
      </c>
      <c r="AA513" s="370">
        <v>0</v>
      </c>
      <c r="AB513" s="370">
        <v>0</v>
      </c>
      <c r="AC513" s="370">
        <v>0</v>
      </c>
      <c r="AD513" s="370">
        <v>0</v>
      </c>
      <c r="AE513" s="370">
        <v>0</v>
      </c>
      <c r="AF513" s="370">
        <v>0</v>
      </c>
      <c r="AG513" s="370">
        <v>0</v>
      </c>
      <c r="AH513" s="370">
        <v>0</v>
      </c>
      <c r="AI513" s="370">
        <v>0</v>
      </c>
      <c r="AJ513">
        <v>0</v>
      </c>
    </row>
    <row r="514" spans="3:36" ht="12.75" customHeight="1">
      <c r="C514" s="219" t="s">
        <v>829</v>
      </c>
      <c r="O514" s="370">
        <v>0</v>
      </c>
      <c r="P514" s="370">
        <v>0</v>
      </c>
      <c r="Q514" s="370">
        <v>0</v>
      </c>
      <c r="R514" s="370">
        <v>0</v>
      </c>
      <c r="S514" s="370">
        <v>0</v>
      </c>
      <c r="T514" s="370">
        <v>0</v>
      </c>
      <c r="U514" s="370">
        <v>0</v>
      </c>
      <c r="V514" s="370">
        <v>0</v>
      </c>
      <c r="W514" s="370">
        <v>0</v>
      </c>
      <c r="X514" s="370">
        <v>0</v>
      </c>
      <c r="Y514" s="370">
        <v>0</v>
      </c>
      <c r="Z514" s="370">
        <v>0</v>
      </c>
      <c r="AA514" s="370">
        <v>0</v>
      </c>
      <c r="AB514" s="370">
        <v>0</v>
      </c>
      <c r="AC514" s="370">
        <v>0</v>
      </c>
      <c r="AD514" s="370">
        <v>0</v>
      </c>
      <c r="AE514" s="370">
        <v>0</v>
      </c>
      <c r="AF514" s="370">
        <v>0</v>
      </c>
      <c r="AG514" s="370">
        <v>0</v>
      </c>
      <c r="AH514" s="370">
        <v>0</v>
      </c>
      <c r="AI514" s="370">
        <v>0</v>
      </c>
      <c r="AJ514">
        <v>0</v>
      </c>
    </row>
    <row r="515" spans="3:36" ht="12.75" customHeight="1">
      <c r="C515" s="219" t="s">
        <v>830</v>
      </c>
      <c r="O515" s="370">
        <v>0</v>
      </c>
      <c r="P515" s="370">
        <v>0</v>
      </c>
      <c r="Q515" s="370">
        <v>0</v>
      </c>
      <c r="R515" s="370">
        <v>0</v>
      </c>
      <c r="S515" s="370">
        <v>0</v>
      </c>
      <c r="T515" s="370">
        <v>0</v>
      </c>
      <c r="U515" s="370">
        <v>0</v>
      </c>
      <c r="V515" s="370">
        <v>0</v>
      </c>
      <c r="W515" s="370">
        <v>0</v>
      </c>
      <c r="X515" s="370">
        <v>0</v>
      </c>
      <c r="Y515" s="370">
        <v>0</v>
      </c>
      <c r="Z515" s="370">
        <v>0</v>
      </c>
      <c r="AA515" s="370">
        <v>0</v>
      </c>
      <c r="AB515" s="370">
        <v>0</v>
      </c>
      <c r="AC515" s="370">
        <v>0</v>
      </c>
      <c r="AD515" s="370">
        <v>0</v>
      </c>
      <c r="AE515" s="370">
        <v>0</v>
      </c>
      <c r="AF515" s="370">
        <v>0</v>
      </c>
      <c r="AG515" s="370">
        <v>0</v>
      </c>
      <c r="AH515" s="370">
        <v>0</v>
      </c>
      <c r="AI515" s="370">
        <v>0</v>
      </c>
      <c r="AJ515">
        <v>0</v>
      </c>
    </row>
    <row r="516" spans="3:36" ht="12.75" hidden="1" customHeight="1"/>
    <row r="517" spans="3:36" ht="12.75" hidden="1" customHeight="1"/>
    <row r="518" spans="3:36" ht="12.75" hidden="1" customHeight="1"/>
    <row r="519" spans="3:36" ht="12.75" customHeight="1"/>
    <row r="520" spans="3:36" ht="12.75" customHeight="1">
      <c r="O520" t="s">
        <v>479</v>
      </c>
      <c r="Z520" t="s">
        <v>479</v>
      </c>
    </row>
    <row r="521" spans="3:36" ht="12.75" customHeight="1">
      <c r="C521" s="219"/>
      <c r="O521" s="370" t="s">
        <v>366</v>
      </c>
      <c r="P521" s="370" t="s">
        <v>367</v>
      </c>
      <c r="Q521" s="370" t="s">
        <v>368</v>
      </c>
      <c r="R521" s="370" t="s">
        <v>369</v>
      </c>
      <c r="S521" s="370" t="s">
        <v>370</v>
      </c>
      <c r="T521" s="370" t="s">
        <v>371</v>
      </c>
      <c r="U521" s="370" t="s">
        <v>372</v>
      </c>
      <c r="V521" s="370" t="s">
        <v>373</v>
      </c>
      <c r="W521" s="370" t="s">
        <v>374</v>
      </c>
      <c r="X521" s="370" t="s">
        <v>375</v>
      </c>
      <c r="Y521" s="370" t="s">
        <v>376</v>
      </c>
      <c r="Z521" s="370" t="s">
        <v>377</v>
      </c>
      <c r="AA521" s="370" t="s">
        <v>378</v>
      </c>
      <c r="AB521" s="370" t="s">
        <v>379</v>
      </c>
      <c r="AC521" s="370" t="s">
        <v>380</v>
      </c>
      <c r="AD521" s="370" t="s">
        <v>381</v>
      </c>
      <c r="AE521" s="370" t="s">
        <v>382</v>
      </c>
      <c r="AF521" s="370" t="s">
        <v>383</v>
      </c>
      <c r="AG521" s="370" t="s">
        <v>384</v>
      </c>
      <c r="AH521" s="370" t="s">
        <v>385</v>
      </c>
      <c r="AI521" s="370" t="s">
        <v>386</v>
      </c>
      <c r="AJ521" t="s">
        <v>387</v>
      </c>
    </row>
    <row r="522" spans="3:36" ht="12.75" customHeight="1">
      <c r="C522" s="219"/>
      <c r="P522">
        <v>2011</v>
      </c>
      <c r="Q522">
        <v>2012</v>
      </c>
      <c r="R522">
        <v>2013</v>
      </c>
      <c r="S522">
        <v>2014</v>
      </c>
      <c r="T522">
        <v>2015</v>
      </c>
      <c r="U522">
        <v>2016</v>
      </c>
      <c r="V522">
        <v>2017</v>
      </c>
      <c r="W522">
        <v>2018</v>
      </c>
      <c r="X522">
        <v>2019</v>
      </c>
      <c r="Y522">
        <v>2020</v>
      </c>
      <c r="Z522">
        <v>2021</v>
      </c>
      <c r="AA522">
        <v>2022</v>
      </c>
      <c r="AB522">
        <v>2023</v>
      </c>
      <c r="AC522">
        <v>2024</v>
      </c>
      <c r="AD522">
        <v>2025</v>
      </c>
      <c r="AE522">
        <v>2026</v>
      </c>
      <c r="AF522">
        <v>2027</v>
      </c>
      <c r="AG522">
        <v>2028</v>
      </c>
      <c r="AH522">
        <v>2029</v>
      </c>
      <c r="AI522">
        <v>2030</v>
      </c>
    </row>
    <row r="523" spans="3:36" ht="12.75" hidden="1" customHeight="1">
      <c r="C523" s="219" t="s">
        <v>828</v>
      </c>
      <c r="O523" s="370">
        <v>0</v>
      </c>
      <c r="P523" s="370">
        <v>0</v>
      </c>
      <c r="Q523" s="370">
        <v>0</v>
      </c>
      <c r="R523" s="370">
        <v>0</v>
      </c>
      <c r="S523" s="370">
        <v>0</v>
      </c>
      <c r="T523" s="370">
        <v>0</v>
      </c>
      <c r="U523" s="370">
        <v>0</v>
      </c>
      <c r="V523" s="370">
        <v>0</v>
      </c>
      <c r="W523" s="370">
        <v>0</v>
      </c>
      <c r="X523" s="370">
        <v>0</v>
      </c>
      <c r="Y523" s="370">
        <v>0</v>
      </c>
      <c r="Z523" s="370">
        <v>0</v>
      </c>
      <c r="AA523" s="370">
        <v>0</v>
      </c>
      <c r="AB523" s="370">
        <v>0</v>
      </c>
      <c r="AC523" s="370">
        <v>0</v>
      </c>
      <c r="AD523" s="370">
        <v>0</v>
      </c>
      <c r="AE523" s="370">
        <v>0</v>
      </c>
      <c r="AF523" s="370">
        <v>0</v>
      </c>
      <c r="AG523" s="370">
        <v>0</v>
      </c>
      <c r="AH523" s="370">
        <v>0</v>
      </c>
      <c r="AI523" s="370">
        <v>0</v>
      </c>
      <c r="AJ523">
        <v>0</v>
      </c>
    </row>
    <row r="524" spans="3:36" ht="12.75" customHeight="1">
      <c r="C524" s="219" t="s">
        <v>829</v>
      </c>
      <c r="O524" s="370">
        <v>0</v>
      </c>
      <c r="P524" s="370">
        <v>0</v>
      </c>
      <c r="Q524" s="370">
        <v>0</v>
      </c>
      <c r="R524" s="370">
        <v>0</v>
      </c>
      <c r="S524" s="370">
        <v>0</v>
      </c>
      <c r="T524" s="370">
        <v>0</v>
      </c>
      <c r="U524" s="370">
        <v>0</v>
      </c>
      <c r="V524" s="370">
        <v>0</v>
      </c>
      <c r="W524" s="370">
        <v>0</v>
      </c>
      <c r="X524" s="370">
        <v>0</v>
      </c>
      <c r="Y524" s="370">
        <v>0</v>
      </c>
      <c r="Z524" s="370">
        <v>0</v>
      </c>
      <c r="AA524" s="370">
        <v>0</v>
      </c>
      <c r="AB524" s="370">
        <v>0</v>
      </c>
      <c r="AC524" s="370">
        <v>0</v>
      </c>
      <c r="AD524" s="370">
        <v>0</v>
      </c>
      <c r="AE524" s="370">
        <v>0</v>
      </c>
      <c r="AF524" s="370">
        <v>0</v>
      </c>
      <c r="AG524" s="370">
        <v>0</v>
      </c>
      <c r="AH524" s="370">
        <v>0</v>
      </c>
      <c r="AI524" s="370">
        <v>0</v>
      </c>
      <c r="AJ524">
        <v>0</v>
      </c>
    </row>
    <row r="525" spans="3:36" ht="12.75" customHeight="1">
      <c r="C525" s="219" t="s">
        <v>830</v>
      </c>
      <c r="O525" s="370">
        <v>0</v>
      </c>
      <c r="P525" s="370">
        <v>0</v>
      </c>
      <c r="Q525" s="370">
        <v>0</v>
      </c>
      <c r="R525" s="370">
        <v>0</v>
      </c>
      <c r="S525" s="370">
        <v>0</v>
      </c>
      <c r="T525" s="370">
        <v>0</v>
      </c>
      <c r="U525" s="370">
        <v>0</v>
      </c>
      <c r="V525" s="370">
        <v>0</v>
      </c>
      <c r="W525" s="370">
        <v>0</v>
      </c>
      <c r="X525" s="370">
        <v>0</v>
      </c>
      <c r="Y525" s="370">
        <v>0</v>
      </c>
      <c r="Z525" s="370">
        <v>0</v>
      </c>
      <c r="AA525" s="370">
        <v>0</v>
      </c>
      <c r="AB525" s="370">
        <v>0</v>
      </c>
      <c r="AC525" s="370">
        <v>0</v>
      </c>
      <c r="AD525" s="370">
        <v>0</v>
      </c>
      <c r="AE525" s="370">
        <v>0</v>
      </c>
      <c r="AF525" s="370">
        <v>0</v>
      </c>
      <c r="AG525" s="370">
        <v>0</v>
      </c>
      <c r="AH525" s="370">
        <v>0</v>
      </c>
      <c r="AI525" s="370">
        <v>0</v>
      </c>
      <c r="AJ525">
        <v>0</v>
      </c>
    </row>
    <row r="526" spans="3:36" ht="12.75" hidden="1" customHeight="1"/>
    <row r="527" spans="3:36" ht="12.75" hidden="1" customHeight="1"/>
    <row r="528" spans="3:36" ht="12.75" hidden="1" customHeight="1"/>
    <row r="529" spans="3:36" ht="12.75" customHeight="1"/>
    <row r="530" spans="3:36" ht="12.75" customHeight="1">
      <c r="O530" t="s">
        <v>480</v>
      </c>
      <c r="Z530" t="s">
        <v>480</v>
      </c>
    </row>
    <row r="531" spans="3:36" ht="12.75" customHeight="1">
      <c r="O531" t="s">
        <v>366</v>
      </c>
      <c r="P531" t="s">
        <v>367</v>
      </c>
      <c r="Q531" t="s">
        <v>368</v>
      </c>
      <c r="R531" t="s">
        <v>369</v>
      </c>
      <c r="S531" t="s">
        <v>370</v>
      </c>
      <c r="T531" t="s">
        <v>371</v>
      </c>
      <c r="U531" t="s">
        <v>372</v>
      </c>
      <c r="V531" t="s">
        <v>373</v>
      </c>
      <c r="W531" t="s">
        <v>374</v>
      </c>
      <c r="X531" t="s">
        <v>375</v>
      </c>
      <c r="Y531" t="s">
        <v>376</v>
      </c>
      <c r="Z531" t="s">
        <v>377</v>
      </c>
      <c r="AA531" t="s">
        <v>378</v>
      </c>
      <c r="AB531" t="s">
        <v>379</v>
      </c>
      <c r="AC531" t="s">
        <v>380</v>
      </c>
      <c r="AD531" t="s">
        <v>381</v>
      </c>
      <c r="AE531" t="s">
        <v>382</v>
      </c>
      <c r="AF531" t="s">
        <v>383</v>
      </c>
      <c r="AG531" t="s">
        <v>384</v>
      </c>
      <c r="AH531" t="s">
        <v>385</v>
      </c>
      <c r="AI531" t="s">
        <v>386</v>
      </c>
      <c r="AJ531" t="s">
        <v>387</v>
      </c>
    </row>
    <row r="532" spans="3:36" ht="12.75" customHeight="1">
      <c r="P532">
        <v>2011</v>
      </c>
      <c r="Q532">
        <v>2012</v>
      </c>
      <c r="R532">
        <v>2013</v>
      </c>
      <c r="S532">
        <v>2014</v>
      </c>
      <c r="T532">
        <v>2015</v>
      </c>
      <c r="U532">
        <v>2016</v>
      </c>
      <c r="V532">
        <v>2017</v>
      </c>
      <c r="W532">
        <v>2018</v>
      </c>
      <c r="X532">
        <v>2019</v>
      </c>
      <c r="Y532">
        <v>2020</v>
      </c>
      <c r="Z532">
        <v>2021</v>
      </c>
      <c r="AA532">
        <v>2022</v>
      </c>
      <c r="AB532">
        <v>2023</v>
      </c>
      <c r="AC532">
        <v>2024</v>
      </c>
      <c r="AD532">
        <v>2025</v>
      </c>
      <c r="AE532">
        <v>2026</v>
      </c>
      <c r="AF532">
        <v>2027</v>
      </c>
      <c r="AG532">
        <v>2028</v>
      </c>
      <c r="AH532">
        <v>2029</v>
      </c>
      <c r="AI532">
        <v>2030</v>
      </c>
    </row>
    <row r="533" spans="3:36" ht="12.75" hidden="1" customHeight="1">
      <c r="C533" s="219" t="s">
        <v>828</v>
      </c>
      <c r="O533">
        <v>0</v>
      </c>
      <c r="P533">
        <v>0</v>
      </c>
      <c r="Q533">
        <v>0</v>
      </c>
      <c r="R533">
        <v>0</v>
      </c>
      <c r="S533">
        <v>0</v>
      </c>
      <c r="T533">
        <v>0</v>
      </c>
      <c r="U533">
        <v>0</v>
      </c>
      <c r="V533">
        <v>0</v>
      </c>
      <c r="W533">
        <v>0</v>
      </c>
      <c r="X533">
        <v>0</v>
      </c>
      <c r="Y533">
        <v>0</v>
      </c>
      <c r="Z533">
        <v>0</v>
      </c>
      <c r="AA533">
        <v>0</v>
      </c>
      <c r="AB533">
        <v>0</v>
      </c>
      <c r="AC533">
        <v>0</v>
      </c>
      <c r="AD533">
        <v>0</v>
      </c>
      <c r="AE533">
        <v>0</v>
      </c>
      <c r="AF533">
        <v>0</v>
      </c>
      <c r="AG533">
        <v>0</v>
      </c>
      <c r="AH533">
        <v>0</v>
      </c>
      <c r="AI533">
        <v>0</v>
      </c>
      <c r="AJ533">
        <v>0</v>
      </c>
    </row>
    <row r="534" spans="3:36" ht="12.75" customHeight="1">
      <c r="C534" s="219" t="s">
        <v>829</v>
      </c>
      <c r="O534" s="370">
        <v>0</v>
      </c>
      <c r="P534" s="370">
        <v>0</v>
      </c>
      <c r="Q534" s="370">
        <v>0</v>
      </c>
      <c r="R534" s="370">
        <v>0</v>
      </c>
      <c r="S534" s="370">
        <v>0</v>
      </c>
      <c r="T534" s="370">
        <v>0</v>
      </c>
      <c r="U534" s="370">
        <v>0</v>
      </c>
      <c r="V534" s="370">
        <v>0</v>
      </c>
      <c r="W534" s="370">
        <v>0</v>
      </c>
      <c r="X534" s="370">
        <v>0</v>
      </c>
      <c r="Y534" s="370">
        <v>0</v>
      </c>
      <c r="Z534" s="370">
        <v>0</v>
      </c>
      <c r="AA534" s="370">
        <v>0</v>
      </c>
      <c r="AB534" s="370">
        <v>0</v>
      </c>
      <c r="AC534" s="370">
        <v>0</v>
      </c>
      <c r="AD534" s="370">
        <v>0</v>
      </c>
      <c r="AE534" s="370">
        <v>0</v>
      </c>
      <c r="AF534" s="370">
        <v>0</v>
      </c>
      <c r="AG534" s="370">
        <v>0</v>
      </c>
      <c r="AH534" s="370">
        <v>0</v>
      </c>
      <c r="AI534" s="370">
        <v>0</v>
      </c>
      <c r="AJ534">
        <v>0</v>
      </c>
    </row>
    <row r="535" spans="3:36" ht="12.75" customHeight="1">
      <c r="C535" s="219" t="s">
        <v>830</v>
      </c>
      <c r="O535" s="370">
        <v>0</v>
      </c>
      <c r="P535" s="370">
        <v>0</v>
      </c>
      <c r="Q535" s="370">
        <v>0</v>
      </c>
      <c r="R535" s="370">
        <v>0</v>
      </c>
      <c r="S535" s="370">
        <v>0</v>
      </c>
      <c r="T535" s="370">
        <v>0</v>
      </c>
      <c r="U535" s="370">
        <v>0</v>
      </c>
      <c r="V535" s="370">
        <v>0</v>
      </c>
      <c r="W535" s="370">
        <v>0</v>
      </c>
      <c r="X535" s="370">
        <v>0</v>
      </c>
      <c r="Y535" s="370">
        <v>0</v>
      </c>
      <c r="Z535" s="370">
        <v>0</v>
      </c>
      <c r="AA535" s="370">
        <v>0</v>
      </c>
      <c r="AB535" s="370">
        <v>0</v>
      </c>
      <c r="AC535" s="370">
        <v>0</v>
      </c>
      <c r="AD535" s="370">
        <v>0</v>
      </c>
      <c r="AE535" s="370">
        <v>0</v>
      </c>
      <c r="AF535" s="370">
        <v>0</v>
      </c>
      <c r="AG535" s="370">
        <v>0</v>
      </c>
      <c r="AH535" s="370">
        <v>0</v>
      </c>
      <c r="AI535" s="370">
        <v>0</v>
      </c>
      <c r="AJ535">
        <v>0</v>
      </c>
    </row>
    <row r="536" spans="3:36" ht="12.75" hidden="1" customHeight="1"/>
    <row r="537" spans="3:36" ht="12.75" hidden="1" customHeight="1"/>
    <row r="538" spans="3:36" ht="12.75" hidden="1" customHeight="1"/>
    <row r="539" spans="3:36" ht="12.75" hidden="1" customHeight="1"/>
    <row r="540" spans="3:36" ht="12.75" hidden="1" customHeight="1"/>
    <row r="541" spans="3:36" ht="12.75" hidden="1" customHeight="1">
      <c r="C541" s="219"/>
      <c r="O541" s="370"/>
      <c r="P541" s="370"/>
      <c r="Q541" s="370"/>
      <c r="R541" s="370"/>
      <c r="S541" s="370"/>
      <c r="T541" s="370"/>
      <c r="U541" s="370"/>
      <c r="V541" s="370"/>
      <c r="W541" s="370"/>
      <c r="X541" s="370"/>
      <c r="Y541" s="370"/>
      <c r="Z541" s="370"/>
      <c r="AA541" s="370"/>
      <c r="AB541" s="370"/>
      <c r="AC541" s="370"/>
      <c r="AD541" s="370"/>
      <c r="AE541" s="370"/>
      <c r="AF541" s="370"/>
      <c r="AG541" s="370"/>
      <c r="AH541" s="370"/>
      <c r="AI541" s="370"/>
    </row>
    <row r="542" spans="3:36" ht="12.75" hidden="1" customHeight="1">
      <c r="C542" s="219"/>
      <c r="O542" s="370"/>
      <c r="P542" s="370"/>
      <c r="Q542" s="370"/>
      <c r="R542" s="370"/>
      <c r="S542" s="370"/>
      <c r="T542" s="370"/>
      <c r="U542" s="370"/>
      <c r="V542" s="370"/>
      <c r="W542" s="370"/>
      <c r="X542" s="370"/>
      <c r="Y542" s="370"/>
      <c r="Z542" s="370"/>
      <c r="AA542" s="370"/>
      <c r="AB542" s="370"/>
      <c r="AC542" s="370"/>
      <c r="AD542" s="370"/>
      <c r="AE542" s="370"/>
      <c r="AF542" s="370"/>
      <c r="AG542" s="370"/>
      <c r="AH542" s="370"/>
      <c r="AI542" s="370"/>
    </row>
    <row r="543" spans="3:36" ht="12.75" hidden="1" customHeight="1">
      <c r="C543" s="219"/>
      <c r="O543" s="370"/>
      <c r="P543" s="370"/>
      <c r="Q543" s="370"/>
      <c r="R543" s="370"/>
      <c r="S543" s="370"/>
      <c r="T543" s="370"/>
      <c r="U543" s="370"/>
      <c r="V543" s="370"/>
      <c r="W543" s="370"/>
      <c r="X543" s="370"/>
      <c r="Y543" s="370"/>
      <c r="Z543" s="370"/>
      <c r="AA543" s="370"/>
      <c r="AB543" s="370"/>
      <c r="AC543" s="370"/>
      <c r="AD543" s="370"/>
      <c r="AE543" s="370"/>
      <c r="AF543" s="370"/>
      <c r="AG543" s="370"/>
      <c r="AH543" s="370"/>
      <c r="AI543" s="370"/>
    </row>
    <row r="544" spans="3:36" ht="12.75" hidden="1" customHeight="1"/>
    <row r="545" spans="3:36" ht="12.75" hidden="1" customHeight="1"/>
    <row r="546" spans="3:36" ht="12.75" hidden="1" customHeight="1"/>
    <row r="547" spans="3:36" ht="12.75" hidden="1" customHeight="1"/>
    <row r="548" spans="3:36" ht="12.75" hidden="1" customHeight="1"/>
    <row r="549" spans="3:36" ht="12.75" customHeight="1"/>
    <row r="550" spans="3:36" ht="12.75" customHeight="1">
      <c r="O550" t="s">
        <v>482</v>
      </c>
      <c r="Z550" t="s">
        <v>482</v>
      </c>
    </row>
    <row r="551" spans="3:36" ht="12.75" customHeight="1">
      <c r="C551" s="219"/>
      <c r="O551" s="370" t="s">
        <v>366</v>
      </c>
      <c r="P551" s="370" t="s">
        <v>367</v>
      </c>
      <c r="Q551" s="370" t="s">
        <v>368</v>
      </c>
      <c r="R551" s="370" t="s">
        <v>369</v>
      </c>
      <c r="S551" s="370" t="s">
        <v>370</v>
      </c>
      <c r="T551" s="370" t="s">
        <v>371</v>
      </c>
      <c r="U551" s="370" t="s">
        <v>372</v>
      </c>
      <c r="V551" s="370" t="s">
        <v>373</v>
      </c>
      <c r="W551" s="370" t="s">
        <v>374</v>
      </c>
      <c r="X551" s="370" t="s">
        <v>375</v>
      </c>
      <c r="Y551" s="370" t="s">
        <v>376</v>
      </c>
      <c r="Z551" s="370" t="s">
        <v>377</v>
      </c>
      <c r="AA551" s="370" t="s">
        <v>378</v>
      </c>
      <c r="AB551" s="370" t="s">
        <v>379</v>
      </c>
      <c r="AC551" s="370" t="s">
        <v>380</v>
      </c>
      <c r="AD551" s="370" t="s">
        <v>381</v>
      </c>
      <c r="AE551" s="370" t="s">
        <v>382</v>
      </c>
      <c r="AF551" s="370" t="s">
        <v>383</v>
      </c>
      <c r="AG551" s="370" t="s">
        <v>384</v>
      </c>
      <c r="AH551" s="370" t="s">
        <v>385</v>
      </c>
      <c r="AI551" s="370" t="s">
        <v>386</v>
      </c>
      <c r="AJ551" t="s">
        <v>387</v>
      </c>
    </row>
    <row r="552" spans="3:36" ht="12.75" customHeight="1">
      <c r="C552" s="219"/>
      <c r="O552" s="370"/>
      <c r="P552">
        <v>2011</v>
      </c>
      <c r="Q552">
        <v>2012</v>
      </c>
      <c r="R552">
        <v>2013</v>
      </c>
      <c r="S552">
        <v>2014</v>
      </c>
      <c r="T552">
        <v>2015</v>
      </c>
      <c r="U552">
        <v>2016</v>
      </c>
      <c r="V552">
        <v>2017</v>
      </c>
      <c r="W552">
        <v>2018</v>
      </c>
      <c r="X552">
        <v>2019</v>
      </c>
      <c r="Y552">
        <v>2020</v>
      </c>
      <c r="Z552">
        <v>2021</v>
      </c>
      <c r="AA552">
        <v>2022</v>
      </c>
      <c r="AB552">
        <v>2023</v>
      </c>
      <c r="AC552">
        <v>2024</v>
      </c>
      <c r="AD552">
        <v>2025</v>
      </c>
      <c r="AE552">
        <v>2026</v>
      </c>
      <c r="AF552">
        <v>2027</v>
      </c>
      <c r="AG552">
        <v>2028</v>
      </c>
      <c r="AH552">
        <v>2029</v>
      </c>
      <c r="AI552">
        <v>2030</v>
      </c>
    </row>
    <row r="553" spans="3:36" ht="12.75" hidden="1" customHeight="1">
      <c r="C553" s="219" t="s">
        <v>828</v>
      </c>
      <c r="O553" s="370">
        <v>0</v>
      </c>
      <c r="P553" s="370">
        <v>0</v>
      </c>
      <c r="Q553" s="370">
        <v>0</v>
      </c>
      <c r="R553" s="370">
        <v>0</v>
      </c>
      <c r="S553" s="370">
        <v>5000</v>
      </c>
      <c r="T553" s="370">
        <v>0</v>
      </c>
      <c r="U553" s="370">
        <v>0</v>
      </c>
      <c r="V553" s="370">
        <v>0</v>
      </c>
      <c r="W553" s="370">
        <v>0</v>
      </c>
      <c r="X553" s="370">
        <v>0</v>
      </c>
      <c r="Y553" s="370">
        <v>0</v>
      </c>
      <c r="Z553" s="370">
        <v>0</v>
      </c>
      <c r="AA553" s="370">
        <v>0</v>
      </c>
      <c r="AB553" s="370">
        <v>0</v>
      </c>
      <c r="AC553" s="370">
        <v>0</v>
      </c>
      <c r="AD553" s="370">
        <v>0</v>
      </c>
      <c r="AE553" s="370">
        <v>0</v>
      </c>
      <c r="AF553" s="370">
        <v>0</v>
      </c>
      <c r="AG553" s="370">
        <v>0</v>
      </c>
      <c r="AH553" s="370">
        <v>5000</v>
      </c>
      <c r="AI553" s="370">
        <v>0</v>
      </c>
      <c r="AJ553">
        <v>10000</v>
      </c>
    </row>
    <row r="554" spans="3:36" ht="12.75" customHeight="1">
      <c r="C554" s="219" t="s">
        <v>829</v>
      </c>
      <c r="O554" s="370">
        <v>0</v>
      </c>
      <c r="P554" s="370">
        <v>0</v>
      </c>
      <c r="Q554" s="370">
        <v>0</v>
      </c>
      <c r="R554" s="370">
        <v>0</v>
      </c>
      <c r="S554" s="370">
        <v>5000</v>
      </c>
      <c r="T554" s="370">
        <v>0</v>
      </c>
      <c r="U554" s="370">
        <v>0</v>
      </c>
      <c r="V554" s="370">
        <v>0</v>
      </c>
      <c r="W554" s="370">
        <v>0</v>
      </c>
      <c r="X554" s="370">
        <v>0</v>
      </c>
      <c r="Y554" s="370">
        <v>0</v>
      </c>
      <c r="Z554" s="370">
        <v>0</v>
      </c>
      <c r="AA554" s="370">
        <v>0</v>
      </c>
      <c r="AB554" s="370">
        <v>0</v>
      </c>
      <c r="AC554" s="370">
        <v>0</v>
      </c>
      <c r="AD554" s="370">
        <v>0</v>
      </c>
      <c r="AE554" s="370">
        <v>0</v>
      </c>
      <c r="AF554" s="370">
        <v>0</v>
      </c>
      <c r="AG554" s="370">
        <v>0</v>
      </c>
      <c r="AH554" s="370">
        <v>5000</v>
      </c>
      <c r="AI554" s="370">
        <v>0</v>
      </c>
      <c r="AJ554">
        <v>10000</v>
      </c>
    </row>
    <row r="555" spans="3:36" ht="12.75" customHeight="1">
      <c r="C555" s="219" t="s">
        <v>830</v>
      </c>
      <c r="O555" s="370">
        <v>0</v>
      </c>
      <c r="P555" s="370">
        <v>0</v>
      </c>
      <c r="Q555" s="370">
        <v>0</v>
      </c>
      <c r="R555" s="370">
        <v>0</v>
      </c>
      <c r="S555" s="370">
        <v>5600</v>
      </c>
      <c r="T555" s="370">
        <v>0</v>
      </c>
      <c r="U555" s="370">
        <v>0</v>
      </c>
      <c r="V555" s="370">
        <v>0</v>
      </c>
      <c r="W555" s="370">
        <v>0</v>
      </c>
      <c r="X555" s="370">
        <v>0</v>
      </c>
      <c r="Y555" s="370">
        <v>0</v>
      </c>
      <c r="Z555" s="370">
        <v>0</v>
      </c>
      <c r="AA555" s="370">
        <v>0</v>
      </c>
      <c r="AB555" s="370">
        <v>0</v>
      </c>
      <c r="AC555" s="370">
        <v>0</v>
      </c>
      <c r="AD555" s="370">
        <v>0</v>
      </c>
      <c r="AE555" s="370">
        <v>0</v>
      </c>
      <c r="AF555" s="370">
        <v>0</v>
      </c>
      <c r="AG555" s="370">
        <v>0</v>
      </c>
      <c r="AH555" s="370">
        <v>5600</v>
      </c>
      <c r="AI555" s="370">
        <v>0</v>
      </c>
      <c r="AJ555">
        <v>11200</v>
      </c>
    </row>
    <row r="556" spans="3:36" ht="12.75" hidden="1" customHeight="1"/>
    <row r="557" spans="3:36" ht="12.75" hidden="1" customHeight="1"/>
    <row r="558" spans="3:36" ht="12.75" hidden="1" customHeight="1"/>
    <row r="559" spans="3:36" ht="12.75" customHeight="1"/>
    <row r="560" spans="3:36" ht="12.75" customHeight="1">
      <c r="O560" t="s">
        <v>483</v>
      </c>
      <c r="Z560" t="s">
        <v>483</v>
      </c>
    </row>
    <row r="561" spans="3:36" ht="12.75" customHeight="1">
      <c r="C561" s="219"/>
      <c r="O561" s="370" t="s">
        <v>366</v>
      </c>
      <c r="P561" s="370" t="s">
        <v>367</v>
      </c>
      <c r="Q561" s="370" t="s">
        <v>368</v>
      </c>
      <c r="R561" s="370" t="s">
        <v>369</v>
      </c>
      <c r="S561" s="370" t="s">
        <v>370</v>
      </c>
      <c r="T561" s="370" t="s">
        <v>371</v>
      </c>
      <c r="U561" s="370" t="s">
        <v>372</v>
      </c>
      <c r="V561" s="370" t="s">
        <v>373</v>
      </c>
      <c r="W561" s="370" t="s">
        <v>374</v>
      </c>
      <c r="X561" s="370" t="s">
        <v>375</v>
      </c>
      <c r="Y561" s="370" t="s">
        <v>376</v>
      </c>
      <c r="Z561" s="370" t="s">
        <v>377</v>
      </c>
      <c r="AA561" s="370" t="s">
        <v>378</v>
      </c>
      <c r="AB561" s="370" t="s">
        <v>379</v>
      </c>
      <c r="AC561" s="370" t="s">
        <v>380</v>
      </c>
      <c r="AD561" s="370" t="s">
        <v>381</v>
      </c>
      <c r="AE561" s="370" t="s">
        <v>382</v>
      </c>
      <c r="AF561" s="370" t="s">
        <v>383</v>
      </c>
      <c r="AG561" s="370" t="s">
        <v>384</v>
      </c>
      <c r="AH561" s="370" t="s">
        <v>385</v>
      </c>
      <c r="AI561" s="370" t="s">
        <v>386</v>
      </c>
      <c r="AJ561" t="s">
        <v>387</v>
      </c>
    </row>
    <row r="562" spans="3:36" ht="12.75" customHeight="1">
      <c r="C562" s="219"/>
      <c r="O562" s="370"/>
      <c r="P562">
        <v>2011</v>
      </c>
      <c r="Q562">
        <v>2012</v>
      </c>
      <c r="R562">
        <v>2013</v>
      </c>
      <c r="S562">
        <v>2014</v>
      </c>
      <c r="T562">
        <v>2015</v>
      </c>
      <c r="U562">
        <v>2016</v>
      </c>
      <c r="V562">
        <v>2017</v>
      </c>
      <c r="W562">
        <v>2018</v>
      </c>
      <c r="X562">
        <v>2019</v>
      </c>
      <c r="Y562">
        <v>2020</v>
      </c>
      <c r="Z562">
        <v>2021</v>
      </c>
      <c r="AA562">
        <v>2022</v>
      </c>
      <c r="AB562">
        <v>2023</v>
      </c>
      <c r="AC562">
        <v>2024</v>
      </c>
      <c r="AD562">
        <v>2025</v>
      </c>
      <c r="AE562">
        <v>2026</v>
      </c>
      <c r="AF562">
        <v>2027</v>
      </c>
      <c r="AG562">
        <v>2028</v>
      </c>
      <c r="AH562">
        <v>2029</v>
      </c>
      <c r="AI562">
        <v>2030</v>
      </c>
    </row>
    <row r="563" spans="3:36" ht="12.75" hidden="1" customHeight="1">
      <c r="C563" s="219" t="s">
        <v>828</v>
      </c>
      <c r="O563" s="370">
        <v>0</v>
      </c>
      <c r="P563" s="370">
        <v>0</v>
      </c>
      <c r="Q563" s="370">
        <v>0</v>
      </c>
      <c r="R563" s="370">
        <v>0</v>
      </c>
      <c r="S563" s="370">
        <v>0</v>
      </c>
      <c r="T563" s="370">
        <v>0</v>
      </c>
      <c r="U563" s="370">
        <v>0</v>
      </c>
      <c r="V563" s="370">
        <v>0</v>
      </c>
      <c r="W563" s="370">
        <v>0</v>
      </c>
      <c r="X563" s="370">
        <v>0</v>
      </c>
      <c r="Y563" s="370">
        <v>0</v>
      </c>
      <c r="Z563" s="370">
        <v>0</v>
      </c>
      <c r="AA563" s="370">
        <v>0</v>
      </c>
      <c r="AB563" s="370">
        <v>0</v>
      </c>
      <c r="AC563" s="370">
        <v>0</v>
      </c>
      <c r="AD563" s="370">
        <v>0</v>
      </c>
      <c r="AE563" s="370">
        <v>0</v>
      </c>
      <c r="AF563" s="370">
        <v>0</v>
      </c>
      <c r="AG563" s="370">
        <v>0</v>
      </c>
      <c r="AH563" s="370">
        <v>0</v>
      </c>
      <c r="AI563" s="370">
        <v>0</v>
      </c>
      <c r="AJ563">
        <v>0</v>
      </c>
    </row>
    <row r="564" spans="3:36" ht="12.75" customHeight="1">
      <c r="C564" s="219" t="s">
        <v>829</v>
      </c>
      <c r="O564" s="370">
        <v>0</v>
      </c>
      <c r="P564" s="370">
        <v>0</v>
      </c>
      <c r="Q564" s="370">
        <v>0</v>
      </c>
      <c r="R564" s="370">
        <v>0</v>
      </c>
      <c r="S564" s="370">
        <v>0</v>
      </c>
      <c r="T564" s="370">
        <v>0</v>
      </c>
      <c r="U564" s="370">
        <v>0</v>
      </c>
      <c r="V564" s="370">
        <v>0</v>
      </c>
      <c r="W564" s="370">
        <v>0</v>
      </c>
      <c r="X564" s="370">
        <v>0</v>
      </c>
      <c r="Y564" s="370">
        <v>0</v>
      </c>
      <c r="Z564" s="370">
        <v>0</v>
      </c>
      <c r="AA564" s="370">
        <v>0</v>
      </c>
      <c r="AB564" s="370">
        <v>0</v>
      </c>
      <c r="AC564" s="370">
        <v>0</v>
      </c>
      <c r="AD564" s="370">
        <v>0</v>
      </c>
      <c r="AE564" s="370">
        <v>0</v>
      </c>
      <c r="AF564" s="370">
        <v>0</v>
      </c>
      <c r="AG564" s="370">
        <v>0</v>
      </c>
      <c r="AH564" s="370">
        <v>0</v>
      </c>
      <c r="AI564" s="370">
        <v>0</v>
      </c>
      <c r="AJ564">
        <v>0</v>
      </c>
    </row>
    <row r="565" spans="3:36" ht="12.75" customHeight="1">
      <c r="C565" s="219" t="s">
        <v>830</v>
      </c>
      <c r="O565" s="370">
        <v>0</v>
      </c>
      <c r="P565" s="370">
        <v>0</v>
      </c>
      <c r="Q565" s="370">
        <v>0</v>
      </c>
      <c r="R565" s="370">
        <v>0</v>
      </c>
      <c r="S565" s="370">
        <v>0</v>
      </c>
      <c r="T565" s="370">
        <v>0</v>
      </c>
      <c r="U565" s="370">
        <v>0</v>
      </c>
      <c r="V565" s="370">
        <v>0</v>
      </c>
      <c r="W565" s="370">
        <v>0</v>
      </c>
      <c r="X565" s="370">
        <v>0</v>
      </c>
      <c r="Y565" s="370">
        <v>0</v>
      </c>
      <c r="Z565" s="370">
        <v>0</v>
      </c>
      <c r="AA565" s="370">
        <v>0</v>
      </c>
      <c r="AB565" s="370">
        <v>0</v>
      </c>
      <c r="AC565" s="370">
        <v>0</v>
      </c>
      <c r="AD565" s="370">
        <v>0</v>
      </c>
      <c r="AE565" s="370">
        <v>0</v>
      </c>
      <c r="AF565" s="370">
        <v>0</v>
      </c>
      <c r="AG565" s="370">
        <v>0</v>
      </c>
      <c r="AH565" s="370">
        <v>0</v>
      </c>
      <c r="AI565" s="370">
        <v>0</v>
      </c>
      <c r="AJ565">
        <v>0</v>
      </c>
    </row>
    <row r="566" spans="3:36" ht="12.75" hidden="1" customHeight="1"/>
    <row r="567" spans="3:36" ht="12.75" hidden="1" customHeight="1"/>
    <row r="568" spans="3:36" ht="12.75" hidden="1" customHeight="1"/>
    <row r="569" spans="3:36" ht="12.75" customHeight="1"/>
    <row r="570" spans="3:36" ht="12.75" customHeight="1">
      <c r="O570" t="s">
        <v>484</v>
      </c>
      <c r="Z570" t="s">
        <v>484</v>
      </c>
    </row>
    <row r="571" spans="3:36" ht="12.75" customHeight="1">
      <c r="C571" s="219"/>
      <c r="O571" s="370" t="s">
        <v>366</v>
      </c>
      <c r="P571" s="370" t="s">
        <v>367</v>
      </c>
      <c r="Q571" s="370" t="s">
        <v>368</v>
      </c>
      <c r="R571" s="370" t="s">
        <v>369</v>
      </c>
      <c r="S571" s="370" t="s">
        <v>370</v>
      </c>
      <c r="T571" s="370" t="s">
        <v>371</v>
      </c>
      <c r="U571" s="370" t="s">
        <v>372</v>
      </c>
      <c r="V571" s="370" t="s">
        <v>373</v>
      </c>
      <c r="W571" s="370" t="s">
        <v>374</v>
      </c>
      <c r="X571" s="370" t="s">
        <v>375</v>
      </c>
      <c r="Y571" s="370" t="s">
        <v>376</v>
      </c>
      <c r="Z571" s="370" t="s">
        <v>377</v>
      </c>
      <c r="AA571" s="370" t="s">
        <v>378</v>
      </c>
      <c r="AB571" s="370" t="s">
        <v>379</v>
      </c>
      <c r="AC571" s="370" t="s">
        <v>380</v>
      </c>
      <c r="AD571" s="370" t="s">
        <v>381</v>
      </c>
      <c r="AE571" s="370" t="s">
        <v>382</v>
      </c>
      <c r="AF571" s="370" t="s">
        <v>383</v>
      </c>
      <c r="AG571" s="370" t="s">
        <v>384</v>
      </c>
      <c r="AH571" s="370" t="s">
        <v>385</v>
      </c>
      <c r="AI571" s="370" t="s">
        <v>386</v>
      </c>
      <c r="AJ571" t="s">
        <v>387</v>
      </c>
    </row>
    <row r="572" spans="3:36" ht="12.75" customHeight="1">
      <c r="C572" s="219"/>
      <c r="O572" s="370"/>
      <c r="P572">
        <v>2011</v>
      </c>
      <c r="Q572">
        <v>2012</v>
      </c>
      <c r="R572">
        <v>2013</v>
      </c>
      <c r="S572">
        <v>2014</v>
      </c>
      <c r="T572">
        <v>2015</v>
      </c>
      <c r="U572">
        <v>2016</v>
      </c>
      <c r="V572">
        <v>2017</v>
      </c>
      <c r="W572">
        <v>2018</v>
      </c>
      <c r="X572">
        <v>2019</v>
      </c>
      <c r="Y572">
        <v>2020</v>
      </c>
      <c r="Z572">
        <v>2021</v>
      </c>
      <c r="AA572">
        <v>2022</v>
      </c>
      <c r="AB572">
        <v>2023</v>
      </c>
      <c r="AC572">
        <v>2024</v>
      </c>
      <c r="AD572">
        <v>2025</v>
      </c>
      <c r="AE572">
        <v>2026</v>
      </c>
      <c r="AF572">
        <v>2027</v>
      </c>
      <c r="AG572">
        <v>2028</v>
      </c>
      <c r="AH572">
        <v>2029</v>
      </c>
      <c r="AI572">
        <v>2030</v>
      </c>
    </row>
    <row r="573" spans="3:36" ht="12.75" hidden="1" customHeight="1">
      <c r="C573" s="219" t="s">
        <v>828</v>
      </c>
      <c r="O573" s="370">
        <v>0</v>
      </c>
      <c r="P573" s="370">
        <v>0</v>
      </c>
      <c r="Q573" s="370">
        <v>0</v>
      </c>
      <c r="R573" s="370">
        <v>0</v>
      </c>
      <c r="S573" s="370">
        <v>0</v>
      </c>
      <c r="T573" s="370">
        <v>0</v>
      </c>
      <c r="U573" s="370">
        <v>0</v>
      </c>
      <c r="V573" s="370">
        <v>0</v>
      </c>
      <c r="W573" s="370">
        <v>0</v>
      </c>
      <c r="X573" s="370">
        <v>0</v>
      </c>
      <c r="Y573" s="370">
        <v>0</v>
      </c>
      <c r="Z573" s="370">
        <v>0</v>
      </c>
      <c r="AA573" s="370">
        <v>0</v>
      </c>
      <c r="AB573" s="370">
        <v>0</v>
      </c>
      <c r="AC573" s="370">
        <v>0</v>
      </c>
      <c r="AD573" s="370">
        <v>0</v>
      </c>
      <c r="AE573" s="370">
        <v>0</v>
      </c>
      <c r="AF573" s="370">
        <v>0</v>
      </c>
      <c r="AG573" s="370">
        <v>0</v>
      </c>
      <c r="AH573" s="370">
        <v>0</v>
      </c>
      <c r="AI573" s="370">
        <v>0</v>
      </c>
      <c r="AJ573">
        <v>0</v>
      </c>
    </row>
    <row r="574" spans="3:36" ht="12.75" customHeight="1">
      <c r="C574" s="219" t="s">
        <v>829</v>
      </c>
      <c r="O574" s="370">
        <v>0</v>
      </c>
      <c r="P574" s="370">
        <v>0</v>
      </c>
      <c r="Q574" s="370">
        <v>0</v>
      </c>
      <c r="R574" s="370">
        <v>0</v>
      </c>
      <c r="S574" s="370">
        <v>0</v>
      </c>
      <c r="T574" s="370">
        <v>0</v>
      </c>
      <c r="U574" s="370">
        <v>0</v>
      </c>
      <c r="V574" s="370">
        <v>0</v>
      </c>
      <c r="W574" s="370">
        <v>0</v>
      </c>
      <c r="X574" s="370">
        <v>0</v>
      </c>
      <c r="Y574" s="370">
        <v>0</v>
      </c>
      <c r="Z574" s="370">
        <v>0</v>
      </c>
      <c r="AA574" s="370">
        <v>0</v>
      </c>
      <c r="AB574" s="370">
        <v>0</v>
      </c>
      <c r="AC574" s="370">
        <v>0</v>
      </c>
      <c r="AD574" s="370">
        <v>0</v>
      </c>
      <c r="AE574" s="370">
        <v>0</v>
      </c>
      <c r="AF574" s="370">
        <v>0</v>
      </c>
      <c r="AG574" s="370">
        <v>0</v>
      </c>
      <c r="AH574" s="370">
        <v>0</v>
      </c>
      <c r="AI574" s="370">
        <v>0</v>
      </c>
      <c r="AJ574">
        <v>0</v>
      </c>
    </row>
    <row r="575" spans="3:36" ht="12.75" customHeight="1">
      <c r="C575" s="219" t="s">
        <v>830</v>
      </c>
      <c r="O575" s="370">
        <v>0</v>
      </c>
      <c r="P575" s="370">
        <v>0</v>
      </c>
      <c r="Q575" s="370">
        <v>0</v>
      </c>
      <c r="R575" s="370">
        <v>0</v>
      </c>
      <c r="S575" s="370">
        <v>0</v>
      </c>
      <c r="T575" s="370">
        <v>0</v>
      </c>
      <c r="U575" s="370">
        <v>0</v>
      </c>
      <c r="V575" s="370">
        <v>0</v>
      </c>
      <c r="W575" s="370">
        <v>0</v>
      </c>
      <c r="X575" s="370">
        <v>0</v>
      </c>
      <c r="Y575" s="370">
        <v>0</v>
      </c>
      <c r="Z575" s="370">
        <v>0</v>
      </c>
      <c r="AA575" s="370">
        <v>0</v>
      </c>
      <c r="AB575" s="370">
        <v>0</v>
      </c>
      <c r="AC575" s="370">
        <v>0</v>
      </c>
      <c r="AD575" s="370">
        <v>0</v>
      </c>
      <c r="AE575" s="370">
        <v>0</v>
      </c>
      <c r="AF575" s="370">
        <v>0</v>
      </c>
      <c r="AG575" s="370">
        <v>0</v>
      </c>
      <c r="AH575" s="370">
        <v>0</v>
      </c>
      <c r="AI575" s="370">
        <v>0</v>
      </c>
      <c r="AJ575">
        <v>0</v>
      </c>
    </row>
    <row r="576" spans="3:36" ht="12.75" hidden="1" customHeight="1"/>
    <row r="577" spans="3:36" ht="12.75" hidden="1" customHeight="1"/>
    <row r="578" spans="3:36" ht="12.75" hidden="1" customHeight="1"/>
    <row r="579" spans="3:36" ht="12.75" customHeight="1"/>
    <row r="580" spans="3:36" ht="12.75" customHeight="1">
      <c r="O580" t="s">
        <v>485</v>
      </c>
      <c r="Z580" t="s">
        <v>485</v>
      </c>
    </row>
    <row r="581" spans="3:36" ht="12.75" customHeight="1">
      <c r="C581" s="219"/>
      <c r="O581" s="370" t="s">
        <v>366</v>
      </c>
      <c r="P581" s="370" t="s">
        <v>367</v>
      </c>
      <c r="Q581" s="370" t="s">
        <v>368</v>
      </c>
      <c r="R581" s="370" t="s">
        <v>369</v>
      </c>
      <c r="S581" s="370" t="s">
        <v>370</v>
      </c>
      <c r="T581" s="370" t="s">
        <v>371</v>
      </c>
      <c r="U581" s="370" t="s">
        <v>372</v>
      </c>
      <c r="V581" s="370" t="s">
        <v>373</v>
      </c>
      <c r="W581" s="370" t="s">
        <v>374</v>
      </c>
      <c r="X581" s="370" t="s">
        <v>375</v>
      </c>
      <c r="Y581" s="370" t="s">
        <v>376</v>
      </c>
      <c r="Z581" s="370" t="s">
        <v>377</v>
      </c>
      <c r="AA581" s="370" t="s">
        <v>378</v>
      </c>
      <c r="AB581" s="370" t="s">
        <v>379</v>
      </c>
      <c r="AC581" s="370" t="s">
        <v>380</v>
      </c>
      <c r="AD581" s="370" t="s">
        <v>381</v>
      </c>
      <c r="AE581" s="370" t="s">
        <v>382</v>
      </c>
      <c r="AF581" s="370" t="s">
        <v>383</v>
      </c>
      <c r="AG581" s="370" t="s">
        <v>384</v>
      </c>
      <c r="AH581" s="370" t="s">
        <v>385</v>
      </c>
      <c r="AI581" s="370" t="s">
        <v>386</v>
      </c>
      <c r="AJ581" t="s">
        <v>387</v>
      </c>
    </row>
    <row r="582" spans="3:36" ht="12.75" customHeight="1">
      <c r="C582" s="219"/>
      <c r="O582" s="370"/>
      <c r="P582">
        <v>2011</v>
      </c>
      <c r="Q582">
        <v>2012</v>
      </c>
      <c r="R582">
        <v>2013</v>
      </c>
      <c r="S582">
        <v>2014</v>
      </c>
      <c r="T582">
        <v>2015</v>
      </c>
      <c r="U582">
        <v>2016</v>
      </c>
      <c r="V582">
        <v>2017</v>
      </c>
      <c r="W582">
        <v>2018</v>
      </c>
      <c r="X582">
        <v>2019</v>
      </c>
      <c r="Y582">
        <v>2020</v>
      </c>
      <c r="Z582">
        <v>2021</v>
      </c>
      <c r="AA582">
        <v>2022</v>
      </c>
      <c r="AB582">
        <v>2023</v>
      </c>
      <c r="AC582">
        <v>2024</v>
      </c>
      <c r="AD582">
        <v>2025</v>
      </c>
      <c r="AE582">
        <v>2026</v>
      </c>
      <c r="AF582">
        <v>2027</v>
      </c>
      <c r="AG582">
        <v>2028</v>
      </c>
      <c r="AH582">
        <v>2029</v>
      </c>
      <c r="AI582">
        <v>2030</v>
      </c>
    </row>
    <row r="583" spans="3:36" ht="12.75" hidden="1" customHeight="1">
      <c r="C583" s="219" t="s">
        <v>828</v>
      </c>
      <c r="O583" s="370">
        <v>0</v>
      </c>
      <c r="P583" s="370">
        <v>0</v>
      </c>
      <c r="Q583" s="370">
        <v>0</v>
      </c>
      <c r="R583" s="370">
        <v>0</v>
      </c>
      <c r="S583" s="370">
        <v>0</v>
      </c>
      <c r="T583" s="370">
        <v>0</v>
      </c>
      <c r="U583" s="370">
        <v>0</v>
      </c>
      <c r="V583" s="370">
        <v>0</v>
      </c>
      <c r="W583" s="370">
        <v>0</v>
      </c>
      <c r="X583" s="370">
        <v>0</v>
      </c>
      <c r="Y583" s="370">
        <v>0</v>
      </c>
      <c r="Z583" s="370">
        <v>0</v>
      </c>
      <c r="AA583" s="370">
        <v>0</v>
      </c>
      <c r="AB583" s="370">
        <v>0</v>
      </c>
      <c r="AC583" s="370">
        <v>0</v>
      </c>
      <c r="AD583" s="370">
        <v>0</v>
      </c>
      <c r="AE583" s="370">
        <v>0</v>
      </c>
      <c r="AF583" s="370">
        <v>0</v>
      </c>
      <c r="AG583" s="370">
        <v>0</v>
      </c>
      <c r="AH583" s="370">
        <v>0</v>
      </c>
      <c r="AI583" s="370">
        <v>0</v>
      </c>
      <c r="AJ583">
        <v>0</v>
      </c>
    </row>
    <row r="584" spans="3:36" ht="12.75" customHeight="1">
      <c r="C584" s="219" t="s">
        <v>829</v>
      </c>
      <c r="O584" s="370">
        <v>0</v>
      </c>
      <c r="P584" s="370">
        <v>0</v>
      </c>
      <c r="Q584" s="370">
        <v>0</v>
      </c>
      <c r="R584" s="370">
        <v>0</v>
      </c>
      <c r="S584" s="370">
        <v>0</v>
      </c>
      <c r="T584" s="370">
        <v>0</v>
      </c>
      <c r="U584" s="370">
        <v>0</v>
      </c>
      <c r="V584" s="370">
        <v>0</v>
      </c>
      <c r="W584" s="370">
        <v>0</v>
      </c>
      <c r="X584" s="370">
        <v>0</v>
      </c>
      <c r="Y584" s="370">
        <v>0</v>
      </c>
      <c r="Z584" s="370">
        <v>0</v>
      </c>
      <c r="AA584" s="370">
        <v>0</v>
      </c>
      <c r="AB584" s="370">
        <v>0</v>
      </c>
      <c r="AC584" s="370">
        <v>0</v>
      </c>
      <c r="AD584" s="370">
        <v>0</v>
      </c>
      <c r="AE584" s="370">
        <v>0</v>
      </c>
      <c r="AF584" s="370">
        <v>0</v>
      </c>
      <c r="AG584" s="370">
        <v>0</v>
      </c>
      <c r="AH584" s="370">
        <v>0</v>
      </c>
      <c r="AI584" s="370">
        <v>0</v>
      </c>
      <c r="AJ584">
        <v>0</v>
      </c>
    </row>
    <row r="585" spans="3:36" ht="12.75" customHeight="1">
      <c r="C585" s="219" t="s">
        <v>830</v>
      </c>
      <c r="O585" s="370">
        <v>0</v>
      </c>
      <c r="P585" s="370">
        <v>0</v>
      </c>
      <c r="Q585" s="370">
        <v>0</v>
      </c>
      <c r="R585" s="370">
        <v>0</v>
      </c>
      <c r="S585" s="370">
        <v>0</v>
      </c>
      <c r="T585" s="370">
        <v>0</v>
      </c>
      <c r="U585" s="370">
        <v>0</v>
      </c>
      <c r="V585" s="370">
        <v>0</v>
      </c>
      <c r="W585" s="370">
        <v>0</v>
      </c>
      <c r="X585" s="370">
        <v>0</v>
      </c>
      <c r="Y585" s="370">
        <v>0</v>
      </c>
      <c r="Z585" s="370">
        <v>0</v>
      </c>
      <c r="AA585" s="370">
        <v>0</v>
      </c>
      <c r="AB585" s="370">
        <v>0</v>
      </c>
      <c r="AC585" s="370">
        <v>0</v>
      </c>
      <c r="AD585" s="370">
        <v>0</v>
      </c>
      <c r="AE585" s="370">
        <v>0</v>
      </c>
      <c r="AF585" s="370">
        <v>0</v>
      </c>
      <c r="AG585" s="370">
        <v>0</v>
      </c>
      <c r="AH585" s="370">
        <v>0</v>
      </c>
      <c r="AI585" s="370">
        <v>0</v>
      </c>
      <c r="AJ585">
        <v>0</v>
      </c>
    </row>
    <row r="586" spans="3:36" ht="12.75" hidden="1" customHeight="1"/>
    <row r="587" spans="3:36" ht="12.75" hidden="1" customHeight="1"/>
    <row r="588" spans="3:36" ht="12.75" hidden="1" customHeight="1"/>
    <row r="589" spans="3:36" ht="12.75" hidden="1" customHeight="1"/>
    <row r="590" spans="3:36" ht="12.75" hidden="1" customHeight="1"/>
    <row r="591" spans="3:36" ht="12.75" hidden="1" customHeight="1">
      <c r="C591" s="219"/>
      <c r="O591" s="370"/>
      <c r="P591" s="370"/>
      <c r="Q591" s="370"/>
      <c r="R591" s="370"/>
      <c r="S591" s="370"/>
      <c r="T591" s="370"/>
      <c r="U591" s="370"/>
      <c r="V591" s="370"/>
      <c r="W591" s="370"/>
      <c r="X591" s="370"/>
      <c r="Y591" s="370"/>
      <c r="Z591" s="370"/>
      <c r="AA591" s="370"/>
      <c r="AB591" s="370"/>
      <c r="AC591" s="370"/>
      <c r="AD591" s="370"/>
      <c r="AE591" s="370"/>
      <c r="AF591" s="370"/>
      <c r="AG591" s="370"/>
      <c r="AH591" s="370"/>
      <c r="AI591" s="370"/>
    </row>
    <row r="592" spans="3:36" ht="12.75" hidden="1" customHeight="1">
      <c r="C592" s="219"/>
      <c r="O592" s="370"/>
      <c r="P592" s="370"/>
      <c r="Q592" s="370"/>
      <c r="R592" s="370"/>
      <c r="S592" s="370"/>
      <c r="T592" s="370"/>
      <c r="U592" s="370"/>
      <c r="V592" s="370"/>
      <c r="W592" s="370"/>
      <c r="X592" s="370"/>
      <c r="Y592" s="370"/>
      <c r="Z592" s="370"/>
      <c r="AA592" s="370"/>
      <c r="AB592" s="370"/>
      <c r="AC592" s="370"/>
      <c r="AD592" s="370"/>
      <c r="AE592" s="370"/>
      <c r="AF592" s="370"/>
      <c r="AG592" s="370"/>
      <c r="AH592" s="370"/>
      <c r="AI592" s="370"/>
    </row>
    <row r="593" spans="3:36" ht="12.75" customHeight="1">
      <c r="C593" s="219"/>
      <c r="O593" s="370"/>
      <c r="P593" s="370"/>
      <c r="Q593" s="370"/>
      <c r="R593" s="370"/>
      <c r="S593" s="370"/>
      <c r="T593" s="370"/>
      <c r="U593" s="370"/>
      <c r="V593" s="370"/>
      <c r="W593" s="370"/>
      <c r="X593" s="370"/>
      <c r="Y593" s="370"/>
      <c r="Z593" s="370"/>
      <c r="AA593" s="370"/>
      <c r="AB593" s="370"/>
      <c r="AC593" s="370"/>
      <c r="AD593" s="370"/>
      <c r="AE593" s="370"/>
      <c r="AF593" s="370"/>
      <c r="AG593" s="370"/>
      <c r="AH593" s="370"/>
      <c r="AI593" s="370"/>
    </row>
    <row r="594" spans="3:36" ht="12.75" customHeight="1">
      <c r="O594" t="s">
        <v>486</v>
      </c>
      <c r="Z594" t="s">
        <v>486</v>
      </c>
    </row>
    <row r="595" spans="3:36" ht="12.75" customHeight="1">
      <c r="O595" t="s">
        <v>366</v>
      </c>
      <c r="P595" t="s">
        <v>367</v>
      </c>
      <c r="Q595" t="s">
        <v>368</v>
      </c>
      <c r="R595" t="s">
        <v>369</v>
      </c>
      <c r="S595" t="s">
        <v>370</v>
      </c>
      <c r="T595" t="s">
        <v>371</v>
      </c>
      <c r="U595" t="s">
        <v>372</v>
      </c>
      <c r="V595" t="s">
        <v>373</v>
      </c>
      <c r="W595" t="s">
        <v>374</v>
      </c>
      <c r="X595" t="s">
        <v>375</v>
      </c>
      <c r="Y595" t="s">
        <v>376</v>
      </c>
      <c r="Z595" t="s">
        <v>377</v>
      </c>
      <c r="AA595" t="s">
        <v>378</v>
      </c>
      <c r="AB595" t="s">
        <v>379</v>
      </c>
      <c r="AC595" t="s">
        <v>380</v>
      </c>
      <c r="AD595" t="s">
        <v>381</v>
      </c>
      <c r="AE595" t="s">
        <v>382</v>
      </c>
      <c r="AF595" t="s">
        <v>383</v>
      </c>
      <c r="AG595" t="s">
        <v>384</v>
      </c>
      <c r="AH595" t="s">
        <v>385</v>
      </c>
      <c r="AI595" t="s">
        <v>386</v>
      </c>
      <c r="AJ595" t="s">
        <v>387</v>
      </c>
    </row>
    <row r="596" spans="3:36" ht="12.75" customHeight="1">
      <c r="P596">
        <v>2011</v>
      </c>
      <c r="Q596">
        <v>2012</v>
      </c>
      <c r="R596">
        <v>2013</v>
      </c>
      <c r="S596">
        <v>2014</v>
      </c>
      <c r="T596">
        <v>2015</v>
      </c>
      <c r="U596">
        <v>2016</v>
      </c>
      <c r="V596">
        <v>2017</v>
      </c>
      <c r="W596">
        <v>2018</v>
      </c>
      <c r="X596">
        <v>2019</v>
      </c>
      <c r="Y596">
        <v>2020</v>
      </c>
      <c r="Z596">
        <v>2021</v>
      </c>
      <c r="AA596">
        <v>2022</v>
      </c>
      <c r="AB596">
        <v>2023</v>
      </c>
      <c r="AC596">
        <v>2024</v>
      </c>
      <c r="AD596">
        <v>2025</v>
      </c>
      <c r="AE596">
        <v>2026</v>
      </c>
      <c r="AF596">
        <v>2027</v>
      </c>
      <c r="AG596">
        <v>2028</v>
      </c>
      <c r="AH596">
        <v>2029</v>
      </c>
      <c r="AI596">
        <v>2030</v>
      </c>
    </row>
    <row r="597" spans="3:36" ht="12.75" hidden="1" customHeight="1">
      <c r="C597" s="219" t="s">
        <v>828</v>
      </c>
      <c r="O597">
        <v>0</v>
      </c>
      <c r="P597">
        <v>0</v>
      </c>
      <c r="Q597">
        <v>0</v>
      </c>
      <c r="R597">
        <v>0</v>
      </c>
      <c r="S597">
        <v>0</v>
      </c>
      <c r="T597">
        <v>0</v>
      </c>
      <c r="U597">
        <v>0</v>
      </c>
      <c r="V597">
        <v>0</v>
      </c>
      <c r="W597">
        <v>0</v>
      </c>
      <c r="X597">
        <v>0</v>
      </c>
      <c r="Y597">
        <v>0</v>
      </c>
      <c r="Z597">
        <v>0</v>
      </c>
      <c r="AA597">
        <v>25400</v>
      </c>
      <c r="AB597">
        <v>0</v>
      </c>
      <c r="AC597">
        <v>0</v>
      </c>
      <c r="AD597">
        <v>0</v>
      </c>
      <c r="AE597">
        <v>0</v>
      </c>
      <c r="AF597">
        <v>0</v>
      </c>
      <c r="AG597">
        <v>0</v>
      </c>
      <c r="AH597">
        <v>0</v>
      </c>
      <c r="AI597">
        <v>0</v>
      </c>
      <c r="AJ597">
        <v>25400</v>
      </c>
    </row>
    <row r="598" spans="3:36" ht="12.75" hidden="1" customHeight="1">
      <c r="C598" s="219" t="s">
        <v>828</v>
      </c>
      <c r="O598">
        <v>0</v>
      </c>
      <c r="P598">
        <v>0</v>
      </c>
      <c r="Q598">
        <v>0</v>
      </c>
      <c r="R598">
        <v>0</v>
      </c>
      <c r="S598">
        <v>0</v>
      </c>
      <c r="T598">
        <v>0</v>
      </c>
      <c r="U598">
        <v>0</v>
      </c>
      <c r="V598">
        <v>0</v>
      </c>
      <c r="W598">
        <v>0</v>
      </c>
      <c r="X598">
        <v>0</v>
      </c>
      <c r="Y598">
        <v>0</v>
      </c>
      <c r="Z598">
        <v>25400</v>
      </c>
      <c r="AA598">
        <v>0</v>
      </c>
      <c r="AB598">
        <v>0</v>
      </c>
      <c r="AC598">
        <v>0</v>
      </c>
      <c r="AD598">
        <v>0</v>
      </c>
      <c r="AE598">
        <v>0</v>
      </c>
      <c r="AF598">
        <v>0</v>
      </c>
      <c r="AG598">
        <v>0</v>
      </c>
      <c r="AH598">
        <v>0</v>
      </c>
      <c r="AI598">
        <v>0</v>
      </c>
      <c r="AJ598">
        <v>25400</v>
      </c>
    </row>
    <row r="599" spans="3:36" ht="12.75" hidden="1" customHeight="1">
      <c r="C599" s="219" t="s">
        <v>828</v>
      </c>
      <c r="O599">
        <v>25400</v>
      </c>
      <c r="P599">
        <v>0</v>
      </c>
      <c r="Q599">
        <v>0</v>
      </c>
      <c r="R599">
        <v>0</v>
      </c>
      <c r="S599">
        <v>0</v>
      </c>
      <c r="T599">
        <v>0</v>
      </c>
      <c r="U599">
        <v>0</v>
      </c>
      <c r="V599">
        <v>0</v>
      </c>
      <c r="W599">
        <v>0</v>
      </c>
      <c r="X599">
        <v>0</v>
      </c>
      <c r="Y599">
        <v>0</v>
      </c>
      <c r="Z599">
        <v>0</v>
      </c>
      <c r="AA599">
        <v>0</v>
      </c>
      <c r="AB599">
        <v>0</v>
      </c>
      <c r="AC599">
        <v>0</v>
      </c>
      <c r="AD599">
        <v>25400</v>
      </c>
      <c r="AE599">
        <v>0</v>
      </c>
      <c r="AF599">
        <v>0</v>
      </c>
      <c r="AG599">
        <v>0</v>
      </c>
      <c r="AH599">
        <v>0</v>
      </c>
      <c r="AI599">
        <v>0</v>
      </c>
      <c r="AJ599">
        <v>25400</v>
      </c>
    </row>
    <row r="600" spans="3:36" ht="12.75" customHeight="1">
      <c r="C600" s="219" t="s">
        <v>829</v>
      </c>
      <c r="O600" s="370">
        <v>76200</v>
      </c>
      <c r="P600" s="370">
        <v>0</v>
      </c>
      <c r="Q600" s="370">
        <v>0</v>
      </c>
      <c r="R600" s="370">
        <v>0</v>
      </c>
      <c r="S600" s="370">
        <v>0</v>
      </c>
      <c r="T600" s="370">
        <v>0</v>
      </c>
      <c r="U600" s="370">
        <v>0</v>
      </c>
      <c r="V600" s="370">
        <v>0</v>
      </c>
      <c r="W600" s="370">
        <v>0</v>
      </c>
      <c r="X600" s="370">
        <v>0</v>
      </c>
      <c r="Y600" s="370">
        <v>0</v>
      </c>
      <c r="Z600" s="370">
        <v>0</v>
      </c>
      <c r="AA600" s="370">
        <v>0</v>
      </c>
      <c r="AB600" s="370">
        <v>0</v>
      </c>
      <c r="AC600" s="370">
        <v>0</v>
      </c>
      <c r="AD600" s="370">
        <v>76200</v>
      </c>
      <c r="AE600" s="370">
        <v>0</v>
      </c>
      <c r="AF600" s="370">
        <v>0</v>
      </c>
      <c r="AG600" s="370">
        <v>0</v>
      </c>
      <c r="AH600" s="370">
        <v>0</v>
      </c>
      <c r="AI600" s="370">
        <v>0</v>
      </c>
      <c r="AJ600">
        <v>76200</v>
      </c>
    </row>
    <row r="601" spans="3:36" ht="12.75" customHeight="1">
      <c r="C601" s="219" t="s">
        <v>830</v>
      </c>
      <c r="O601" s="370">
        <v>97500</v>
      </c>
      <c r="P601" s="370">
        <v>0</v>
      </c>
      <c r="Q601" s="370">
        <v>0</v>
      </c>
      <c r="R601" s="370">
        <v>0</v>
      </c>
      <c r="S601" s="370">
        <v>0</v>
      </c>
      <c r="T601" s="370">
        <v>0</v>
      </c>
      <c r="U601" s="370">
        <v>0</v>
      </c>
      <c r="V601" s="370">
        <v>0</v>
      </c>
      <c r="W601" s="370">
        <v>0</v>
      </c>
      <c r="X601" s="370">
        <v>0</v>
      </c>
      <c r="Y601" s="370">
        <v>0</v>
      </c>
      <c r="Z601" s="370">
        <v>0</v>
      </c>
      <c r="AA601" s="370">
        <v>0</v>
      </c>
      <c r="AB601" s="370">
        <v>0</v>
      </c>
      <c r="AC601" s="370">
        <v>0</v>
      </c>
      <c r="AD601" s="370">
        <v>97500</v>
      </c>
      <c r="AE601" s="370">
        <v>0</v>
      </c>
      <c r="AF601" s="370">
        <v>0</v>
      </c>
      <c r="AG601" s="370">
        <v>0</v>
      </c>
      <c r="AH601" s="370">
        <v>0</v>
      </c>
      <c r="AI601" s="370">
        <v>0</v>
      </c>
      <c r="AJ601">
        <v>97500</v>
      </c>
    </row>
    <row r="602" spans="3:36" ht="12.75" hidden="1" customHeight="1">
      <c r="C602" s="219"/>
      <c r="O602" s="370"/>
      <c r="P602" s="370"/>
      <c r="Q602" s="370"/>
      <c r="R602" s="370"/>
      <c r="S602" s="370"/>
      <c r="T602" s="370"/>
      <c r="U602" s="370"/>
      <c r="V602" s="370"/>
      <c r="W602" s="370"/>
      <c r="X602" s="370"/>
      <c r="Y602" s="370"/>
      <c r="Z602" s="370"/>
      <c r="AA602" s="370"/>
      <c r="AB602" s="370"/>
      <c r="AC602" s="370"/>
      <c r="AD602" s="370"/>
      <c r="AE602" s="370"/>
      <c r="AF602" s="370"/>
      <c r="AG602" s="370"/>
      <c r="AH602" s="370"/>
      <c r="AI602" s="370"/>
    </row>
    <row r="603" spans="3:36" ht="12.75" hidden="1" customHeight="1">
      <c r="C603" s="219"/>
      <c r="O603" s="370"/>
      <c r="P603" s="370"/>
      <c r="Q603" s="370"/>
      <c r="R603" s="370"/>
      <c r="S603" s="370"/>
      <c r="T603" s="370"/>
      <c r="U603" s="370"/>
      <c r="V603" s="370"/>
      <c r="W603" s="370"/>
      <c r="X603" s="370"/>
      <c r="Y603" s="370"/>
      <c r="Z603" s="370"/>
      <c r="AA603" s="370"/>
      <c r="AB603" s="370"/>
      <c r="AC603" s="370"/>
      <c r="AD603" s="370"/>
      <c r="AE603" s="370"/>
      <c r="AF603" s="370"/>
      <c r="AG603" s="370"/>
      <c r="AH603" s="370"/>
      <c r="AI603" s="370"/>
    </row>
    <row r="604" spans="3:36" ht="12.75" hidden="1" customHeight="1"/>
    <row r="605" spans="3:36" ht="12.75" hidden="1" customHeight="1"/>
    <row r="606" spans="3:36" ht="12.75" hidden="1" customHeight="1"/>
    <row r="607" spans="3:36" ht="12.75" hidden="1" customHeight="1"/>
    <row r="608" spans="3:36" ht="12.75" hidden="1" customHeight="1"/>
    <row r="609" spans="3:36" ht="12.75" customHeight="1"/>
    <row r="610" spans="3:36" ht="12.75" customHeight="1">
      <c r="O610" t="s">
        <v>487</v>
      </c>
      <c r="Z610" t="s">
        <v>487</v>
      </c>
    </row>
    <row r="611" spans="3:36" ht="12.75" customHeight="1">
      <c r="C611" s="219"/>
      <c r="O611" s="370" t="s">
        <v>366</v>
      </c>
      <c r="P611" s="370" t="s">
        <v>367</v>
      </c>
      <c r="Q611" s="370" t="s">
        <v>368</v>
      </c>
      <c r="R611" s="370" t="s">
        <v>369</v>
      </c>
      <c r="S611" s="370" t="s">
        <v>370</v>
      </c>
      <c r="T611" s="370" t="s">
        <v>371</v>
      </c>
      <c r="U611" s="370" t="s">
        <v>372</v>
      </c>
      <c r="V611" s="370" t="s">
        <v>373</v>
      </c>
      <c r="W611" s="370" t="s">
        <v>374</v>
      </c>
      <c r="X611" s="370" t="s">
        <v>375</v>
      </c>
      <c r="Y611" s="370" t="s">
        <v>376</v>
      </c>
      <c r="Z611" s="370" t="s">
        <v>377</v>
      </c>
      <c r="AA611" s="370" t="s">
        <v>378</v>
      </c>
      <c r="AB611" s="370" t="s">
        <v>379</v>
      </c>
      <c r="AC611" s="370" t="s">
        <v>380</v>
      </c>
      <c r="AD611" s="370" t="s">
        <v>381</v>
      </c>
      <c r="AE611" s="370" t="s">
        <v>382</v>
      </c>
      <c r="AF611" s="370" t="s">
        <v>383</v>
      </c>
      <c r="AG611" s="370" t="s">
        <v>384</v>
      </c>
      <c r="AH611" s="370" t="s">
        <v>385</v>
      </c>
      <c r="AI611" s="370" t="s">
        <v>386</v>
      </c>
      <c r="AJ611" t="s">
        <v>387</v>
      </c>
    </row>
    <row r="612" spans="3:36" ht="12.75" customHeight="1">
      <c r="C612" s="219"/>
      <c r="O612" s="370"/>
      <c r="P612">
        <v>2011</v>
      </c>
      <c r="Q612">
        <v>2012</v>
      </c>
      <c r="R612">
        <v>2013</v>
      </c>
      <c r="S612">
        <v>2014</v>
      </c>
      <c r="T612">
        <v>2015</v>
      </c>
      <c r="U612">
        <v>2016</v>
      </c>
      <c r="V612">
        <v>2017</v>
      </c>
      <c r="W612">
        <v>2018</v>
      </c>
      <c r="X612">
        <v>2019</v>
      </c>
      <c r="Y612">
        <v>2020</v>
      </c>
      <c r="Z612">
        <v>2021</v>
      </c>
      <c r="AA612">
        <v>2022</v>
      </c>
      <c r="AB612">
        <v>2023</v>
      </c>
      <c r="AC612">
        <v>2024</v>
      </c>
      <c r="AD612">
        <v>2025</v>
      </c>
      <c r="AE612">
        <v>2026</v>
      </c>
      <c r="AF612">
        <v>2027</v>
      </c>
      <c r="AG612">
        <v>2028</v>
      </c>
      <c r="AH612">
        <v>2029</v>
      </c>
      <c r="AI612">
        <v>2030</v>
      </c>
    </row>
    <row r="613" spans="3:36" ht="12.75" hidden="1" customHeight="1">
      <c r="C613" s="219" t="s">
        <v>828</v>
      </c>
      <c r="O613" s="370">
        <v>0</v>
      </c>
      <c r="P613" s="370">
        <v>0</v>
      </c>
      <c r="Q613" s="370">
        <v>0</v>
      </c>
      <c r="R613" s="370">
        <v>0</v>
      </c>
      <c r="S613" s="370">
        <v>0</v>
      </c>
      <c r="T613" s="370">
        <v>0</v>
      </c>
      <c r="U613" s="370">
        <v>0</v>
      </c>
      <c r="V613" s="370">
        <v>0</v>
      </c>
      <c r="W613" s="370">
        <v>0</v>
      </c>
      <c r="X613" s="370">
        <v>0</v>
      </c>
      <c r="Y613" s="370">
        <v>0</v>
      </c>
      <c r="Z613" s="370">
        <v>0</v>
      </c>
      <c r="AA613" s="370">
        <v>17600</v>
      </c>
      <c r="AB613" s="370">
        <v>0</v>
      </c>
      <c r="AC613" s="370">
        <v>0</v>
      </c>
      <c r="AD613" s="370">
        <v>0</v>
      </c>
      <c r="AE613" s="370">
        <v>0</v>
      </c>
      <c r="AF613" s="370">
        <v>0</v>
      </c>
      <c r="AG613" s="370">
        <v>0</v>
      </c>
      <c r="AH613" s="370">
        <v>0</v>
      </c>
      <c r="AI613" s="370">
        <v>0</v>
      </c>
      <c r="AJ613">
        <v>17600</v>
      </c>
    </row>
    <row r="614" spans="3:36" ht="12.75" hidden="1" customHeight="1">
      <c r="C614" s="219" t="s">
        <v>828</v>
      </c>
      <c r="O614">
        <v>0</v>
      </c>
      <c r="P614">
        <v>0</v>
      </c>
      <c r="Q614">
        <v>0</v>
      </c>
      <c r="R614">
        <v>0</v>
      </c>
      <c r="S614">
        <v>0</v>
      </c>
      <c r="T614">
        <v>0</v>
      </c>
      <c r="U614">
        <v>0</v>
      </c>
      <c r="V614">
        <v>0</v>
      </c>
      <c r="W614">
        <v>0</v>
      </c>
      <c r="X614">
        <v>0</v>
      </c>
      <c r="Y614">
        <v>0</v>
      </c>
      <c r="Z614">
        <v>5600</v>
      </c>
      <c r="AA614">
        <v>0</v>
      </c>
      <c r="AB614">
        <v>0</v>
      </c>
      <c r="AC614">
        <v>0</v>
      </c>
      <c r="AD614">
        <v>0</v>
      </c>
      <c r="AE614">
        <v>0</v>
      </c>
      <c r="AF614">
        <v>0</v>
      </c>
      <c r="AG614">
        <v>0</v>
      </c>
      <c r="AH614">
        <v>0</v>
      </c>
      <c r="AI614">
        <v>0</v>
      </c>
      <c r="AJ614">
        <v>5600</v>
      </c>
    </row>
    <row r="615" spans="3:36" ht="12.75" hidden="1" customHeight="1">
      <c r="C615" s="219" t="s">
        <v>828</v>
      </c>
      <c r="O615">
        <v>2300</v>
      </c>
      <c r="P615">
        <v>0</v>
      </c>
      <c r="Q615">
        <v>0</v>
      </c>
      <c r="R615">
        <v>0</v>
      </c>
      <c r="S615">
        <v>0</v>
      </c>
      <c r="T615">
        <v>0</v>
      </c>
      <c r="U615">
        <v>0</v>
      </c>
      <c r="V615">
        <v>0</v>
      </c>
      <c r="W615">
        <v>0</v>
      </c>
      <c r="X615">
        <v>0</v>
      </c>
      <c r="Y615">
        <v>0</v>
      </c>
      <c r="Z615">
        <v>0</v>
      </c>
      <c r="AA615">
        <v>0</v>
      </c>
      <c r="AB615">
        <v>0</v>
      </c>
      <c r="AC615">
        <v>0</v>
      </c>
      <c r="AD615">
        <v>2300</v>
      </c>
      <c r="AE615">
        <v>0</v>
      </c>
      <c r="AF615">
        <v>0</v>
      </c>
      <c r="AG615">
        <v>0</v>
      </c>
      <c r="AH615">
        <v>0</v>
      </c>
      <c r="AI615">
        <v>0</v>
      </c>
      <c r="AJ615">
        <v>2300</v>
      </c>
    </row>
    <row r="616" spans="3:36" ht="12.75" customHeight="1">
      <c r="C616" s="219" t="s">
        <v>829</v>
      </c>
      <c r="O616" s="370">
        <v>52800</v>
      </c>
      <c r="P616" s="370">
        <v>0</v>
      </c>
      <c r="Q616" s="370">
        <v>0</v>
      </c>
      <c r="R616" s="370">
        <v>0</v>
      </c>
      <c r="S616" s="370">
        <v>0</v>
      </c>
      <c r="T616" s="370">
        <v>0</v>
      </c>
      <c r="U616" s="370">
        <v>0</v>
      </c>
      <c r="V616" s="370">
        <v>0</v>
      </c>
      <c r="W616" s="370">
        <v>0</v>
      </c>
      <c r="X616" s="370">
        <v>0</v>
      </c>
      <c r="Y616" s="370">
        <v>0</v>
      </c>
      <c r="Z616" s="370">
        <v>0</v>
      </c>
      <c r="AA616" s="370">
        <v>0</v>
      </c>
      <c r="AB616" s="370">
        <v>0</v>
      </c>
      <c r="AC616" s="370">
        <v>0</v>
      </c>
      <c r="AD616" s="370">
        <v>52800</v>
      </c>
      <c r="AE616" s="370">
        <v>0</v>
      </c>
      <c r="AF616" s="370">
        <v>0</v>
      </c>
      <c r="AG616" s="370">
        <v>0</v>
      </c>
      <c r="AH616" s="370">
        <v>0</v>
      </c>
      <c r="AI616" s="370">
        <v>0</v>
      </c>
      <c r="AJ616">
        <v>52800</v>
      </c>
    </row>
    <row r="617" spans="3:36" ht="12.75" customHeight="1">
      <c r="C617" s="219" t="s">
        <v>830</v>
      </c>
      <c r="O617" s="370">
        <v>64350</v>
      </c>
      <c r="P617" s="370">
        <v>0</v>
      </c>
      <c r="Q617" s="370">
        <v>0</v>
      </c>
      <c r="R617" s="370">
        <v>0</v>
      </c>
      <c r="S617" s="370">
        <v>0</v>
      </c>
      <c r="T617" s="370">
        <v>0</v>
      </c>
      <c r="U617" s="370">
        <v>0</v>
      </c>
      <c r="V617" s="370">
        <v>0</v>
      </c>
      <c r="W617" s="370">
        <v>0</v>
      </c>
      <c r="X617" s="370">
        <v>0</v>
      </c>
      <c r="Y617" s="370">
        <v>0</v>
      </c>
      <c r="Z617" s="370">
        <v>0</v>
      </c>
      <c r="AA617" s="370">
        <v>0</v>
      </c>
      <c r="AB617" s="370">
        <v>0</v>
      </c>
      <c r="AC617" s="370">
        <v>0</v>
      </c>
      <c r="AD617" s="370">
        <v>64350</v>
      </c>
      <c r="AE617" s="370">
        <v>0</v>
      </c>
      <c r="AF617" s="370">
        <v>0</v>
      </c>
      <c r="AG617" s="370">
        <v>0</v>
      </c>
      <c r="AH617" s="370">
        <v>0</v>
      </c>
      <c r="AI617" s="370">
        <v>0</v>
      </c>
      <c r="AJ617">
        <v>64350</v>
      </c>
    </row>
    <row r="618" spans="3:36" ht="12.75" hidden="1" customHeight="1"/>
    <row r="619" spans="3:36" ht="12.75" hidden="1" customHeight="1"/>
    <row r="620" spans="3:36" ht="12.75" hidden="1" customHeight="1"/>
    <row r="621" spans="3:36" ht="12.75" customHeight="1">
      <c r="C621" s="219"/>
      <c r="O621" s="370"/>
      <c r="P621" s="370"/>
      <c r="Q621" s="370"/>
      <c r="R621" s="370"/>
      <c r="S621" s="370"/>
      <c r="T621" s="370"/>
      <c r="U621" s="370"/>
      <c r="V621" s="370"/>
      <c r="W621" s="370"/>
      <c r="X621" s="370"/>
      <c r="Y621" s="370"/>
      <c r="Z621" s="370"/>
      <c r="AA621" s="370"/>
      <c r="AB621" s="370"/>
      <c r="AC621" s="370"/>
      <c r="AD621" s="370"/>
      <c r="AE621" s="370"/>
      <c r="AF621" s="370"/>
      <c r="AG621" s="370"/>
      <c r="AH621" s="370"/>
      <c r="AI621" s="370"/>
    </row>
    <row r="622" spans="3:36" ht="12.75" customHeight="1">
      <c r="C622" s="219"/>
      <c r="O622" s="370" t="s">
        <v>488</v>
      </c>
      <c r="P622" s="370"/>
      <c r="Q622" s="370"/>
      <c r="R622" s="370"/>
      <c r="S622" s="370"/>
      <c r="T622" s="370"/>
      <c r="U622" s="370"/>
      <c r="V622" s="370"/>
      <c r="W622" s="370"/>
      <c r="X622" s="370"/>
      <c r="Y622" s="370"/>
      <c r="Z622" s="370" t="s">
        <v>488</v>
      </c>
      <c r="AA622" s="370"/>
      <c r="AB622" s="370"/>
      <c r="AC622" s="370"/>
      <c r="AD622" s="370"/>
      <c r="AE622" s="370"/>
      <c r="AF622" s="370"/>
      <c r="AG622" s="370"/>
      <c r="AH622" s="370"/>
      <c r="AI622" s="370"/>
    </row>
    <row r="623" spans="3:36" ht="12.75" customHeight="1">
      <c r="C623" s="219"/>
      <c r="O623" s="370" t="s">
        <v>366</v>
      </c>
      <c r="P623" s="370" t="s">
        <v>367</v>
      </c>
      <c r="Q623" s="370" t="s">
        <v>368</v>
      </c>
      <c r="R623" s="370" t="s">
        <v>369</v>
      </c>
      <c r="S623" s="370" t="s">
        <v>370</v>
      </c>
      <c r="T623" s="370" t="s">
        <v>371</v>
      </c>
      <c r="U623" s="370" t="s">
        <v>372</v>
      </c>
      <c r="V623" s="370" t="s">
        <v>373</v>
      </c>
      <c r="W623" s="370" t="s">
        <v>374</v>
      </c>
      <c r="X623" s="370" t="s">
        <v>375</v>
      </c>
      <c r="Y623" s="370" t="s">
        <v>376</v>
      </c>
      <c r="Z623" s="370" t="s">
        <v>377</v>
      </c>
      <c r="AA623" s="370" t="s">
        <v>378</v>
      </c>
      <c r="AB623" s="370" t="s">
        <v>379</v>
      </c>
      <c r="AC623" s="370" t="s">
        <v>380</v>
      </c>
      <c r="AD623" s="370" t="s">
        <v>381</v>
      </c>
      <c r="AE623" s="370" t="s">
        <v>382</v>
      </c>
      <c r="AF623" s="370" t="s">
        <v>383</v>
      </c>
      <c r="AG623" s="370" t="s">
        <v>384</v>
      </c>
      <c r="AH623" s="370" t="s">
        <v>385</v>
      </c>
      <c r="AI623" s="370" t="s">
        <v>386</v>
      </c>
      <c r="AJ623" t="s">
        <v>387</v>
      </c>
    </row>
    <row r="624" spans="3:36" ht="12.75" customHeight="1">
      <c r="P624">
        <v>2011</v>
      </c>
      <c r="Q624">
        <v>2012</v>
      </c>
      <c r="R624">
        <v>2013</v>
      </c>
      <c r="S624">
        <v>2014</v>
      </c>
      <c r="T624">
        <v>2015</v>
      </c>
      <c r="U624">
        <v>2016</v>
      </c>
      <c r="V624">
        <v>2017</v>
      </c>
      <c r="W624">
        <v>2018</v>
      </c>
      <c r="X624">
        <v>2019</v>
      </c>
      <c r="Y624">
        <v>2020</v>
      </c>
      <c r="Z624">
        <v>2021</v>
      </c>
      <c r="AA624">
        <v>2022</v>
      </c>
      <c r="AB624">
        <v>2023</v>
      </c>
      <c r="AC624">
        <v>2024</v>
      </c>
      <c r="AD624">
        <v>2025</v>
      </c>
      <c r="AE624">
        <v>2026</v>
      </c>
      <c r="AF624">
        <v>2027</v>
      </c>
      <c r="AG624">
        <v>2028</v>
      </c>
      <c r="AH624">
        <v>2029</v>
      </c>
      <c r="AI624">
        <v>2030</v>
      </c>
    </row>
    <row r="625" spans="3:36" ht="12.75" hidden="1" customHeight="1">
      <c r="C625" s="219" t="s">
        <v>828</v>
      </c>
      <c r="O625">
        <v>12500</v>
      </c>
      <c r="P625">
        <v>0</v>
      </c>
      <c r="Q625">
        <v>0</v>
      </c>
      <c r="R625">
        <v>0</v>
      </c>
      <c r="S625">
        <v>0</v>
      </c>
      <c r="T625">
        <v>0</v>
      </c>
      <c r="U625">
        <v>0</v>
      </c>
      <c r="V625">
        <v>0</v>
      </c>
      <c r="W625">
        <v>0</v>
      </c>
      <c r="X625">
        <v>0</v>
      </c>
      <c r="Y625">
        <v>12500</v>
      </c>
      <c r="Z625">
        <v>0</v>
      </c>
      <c r="AA625">
        <v>0</v>
      </c>
      <c r="AB625">
        <v>0</v>
      </c>
      <c r="AC625">
        <v>0</v>
      </c>
      <c r="AD625">
        <v>0</v>
      </c>
      <c r="AE625">
        <v>0</v>
      </c>
      <c r="AF625">
        <v>0</v>
      </c>
      <c r="AG625">
        <v>0</v>
      </c>
      <c r="AH625">
        <v>0</v>
      </c>
      <c r="AI625">
        <v>12500</v>
      </c>
      <c r="AJ625">
        <v>25000</v>
      </c>
    </row>
    <row r="626" spans="3:36" ht="12.75" customHeight="1">
      <c r="C626" s="219" t="s">
        <v>829</v>
      </c>
      <c r="O626" s="370">
        <v>12500</v>
      </c>
      <c r="P626" s="370">
        <v>0</v>
      </c>
      <c r="Q626" s="370">
        <v>0</v>
      </c>
      <c r="R626" s="370">
        <v>0</v>
      </c>
      <c r="S626" s="370">
        <v>0</v>
      </c>
      <c r="T626" s="370">
        <v>0</v>
      </c>
      <c r="U626" s="370">
        <v>0</v>
      </c>
      <c r="V626" s="370">
        <v>0</v>
      </c>
      <c r="W626" s="370">
        <v>0</v>
      </c>
      <c r="X626" s="370">
        <v>0</v>
      </c>
      <c r="Y626" s="370">
        <v>12500</v>
      </c>
      <c r="Z626" s="370">
        <v>0</v>
      </c>
      <c r="AA626" s="370">
        <v>0</v>
      </c>
      <c r="AB626" s="370">
        <v>0</v>
      </c>
      <c r="AC626" s="370">
        <v>0</v>
      </c>
      <c r="AD626" s="370">
        <v>0</v>
      </c>
      <c r="AE626" s="370">
        <v>0</v>
      </c>
      <c r="AF626" s="370">
        <v>0</v>
      </c>
      <c r="AG626" s="370">
        <v>0</v>
      </c>
      <c r="AH626" s="370">
        <v>0</v>
      </c>
      <c r="AI626" s="370">
        <v>12500</v>
      </c>
      <c r="AJ626">
        <v>25000</v>
      </c>
    </row>
    <row r="627" spans="3:36" ht="12.75" customHeight="1">
      <c r="C627" s="219" t="s">
        <v>830</v>
      </c>
      <c r="O627" s="370">
        <v>18900</v>
      </c>
      <c r="P627" s="370">
        <v>0</v>
      </c>
      <c r="Q627" s="370">
        <v>0</v>
      </c>
      <c r="R627" s="370">
        <v>0</v>
      </c>
      <c r="S627" s="370">
        <v>0</v>
      </c>
      <c r="T627" s="370">
        <v>0</v>
      </c>
      <c r="U627" s="370">
        <v>0</v>
      </c>
      <c r="V627" s="370">
        <v>0</v>
      </c>
      <c r="W627" s="370">
        <v>0</v>
      </c>
      <c r="X627" s="370">
        <v>0</v>
      </c>
      <c r="Y627" s="370">
        <v>18900</v>
      </c>
      <c r="Z627" s="370">
        <v>0</v>
      </c>
      <c r="AA627" s="370">
        <v>0</v>
      </c>
      <c r="AB627" s="370">
        <v>0</v>
      </c>
      <c r="AC627" s="370">
        <v>0</v>
      </c>
      <c r="AD627" s="370">
        <v>0</v>
      </c>
      <c r="AE627" s="370">
        <v>0</v>
      </c>
      <c r="AF627" s="370">
        <v>0</v>
      </c>
      <c r="AG627" s="370">
        <v>0</v>
      </c>
      <c r="AH627" s="370">
        <v>0</v>
      </c>
      <c r="AI627" s="370">
        <v>18900</v>
      </c>
      <c r="AJ627">
        <v>37800</v>
      </c>
    </row>
    <row r="628" spans="3:36" ht="12.75" hidden="1" customHeight="1"/>
    <row r="629" spans="3:36" ht="12.75" hidden="1" customHeight="1"/>
    <row r="630" spans="3:36" ht="12.75" hidden="1" customHeight="1"/>
    <row r="631" spans="3:36" ht="12.75" customHeight="1">
      <c r="C631" s="219"/>
      <c r="O631" s="370"/>
      <c r="P631" s="370"/>
      <c r="Q631" s="370"/>
      <c r="R631" s="370"/>
      <c r="S631" s="370"/>
      <c r="T631" s="370"/>
      <c r="U631" s="370"/>
      <c r="V631" s="370"/>
      <c r="W631" s="370"/>
      <c r="X631" s="370"/>
      <c r="Y631" s="370"/>
      <c r="Z631" s="370"/>
      <c r="AA631" s="370"/>
      <c r="AB631" s="370"/>
      <c r="AC631" s="370"/>
      <c r="AD631" s="370"/>
      <c r="AE631" s="370"/>
      <c r="AF631" s="370"/>
      <c r="AG631" s="370"/>
      <c r="AH631" s="370"/>
      <c r="AI631" s="370"/>
    </row>
    <row r="632" spans="3:36" ht="12.75" customHeight="1">
      <c r="C632" s="219"/>
      <c r="O632" s="370" t="s">
        <v>489</v>
      </c>
      <c r="P632" s="370"/>
      <c r="Q632" s="370"/>
      <c r="R632" s="370"/>
      <c r="S632" s="370"/>
      <c r="T632" s="370"/>
      <c r="U632" s="370"/>
      <c r="V632" s="370"/>
      <c r="W632" s="370"/>
      <c r="X632" s="370"/>
      <c r="Y632" s="370"/>
      <c r="Z632" s="370" t="s">
        <v>489</v>
      </c>
      <c r="AA632" s="370"/>
      <c r="AB632" s="370"/>
      <c r="AC632" s="370"/>
      <c r="AD632" s="370"/>
      <c r="AE632" s="370"/>
      <c r="AF632" s="370"/>
      <c r="AG632" s="370"/>
      <c r="AH632" s="370"/>
      <c r="AI632" s="370"/>
    </row>
    <row r="633" spans="3:36" ht="12.75" customHeight="1">
      <c r="C633" s="219"/>
      <c r="O633" s="370" t="s">
        <v>366</v>
      </c>
      <c r="P633" s="370" t="s">
        <v>367</v>
      </c>
      <c r="Q633" s="370" t="s">
        <v>368</v>
      </c>
      <c r="R633" s="370" t="s">
        <v>369</v>
      </c>
      <c r="S633" s="370" t="s">
        <v>370</v>
      </c>
      <c r="T633" s="370" t="s">
        <v>371</v>
      </c>
      <c r="U633" s="370" t="s">
        <v>372</v>
      </c>
      <c r="V633" s="370" t="s">
        <v>373</v>
      </c>
      <c r="W633" s="370" t="s">
        <v>374</v>
      </c>
      <c r="X633" s="370" t="s">
        <v>375</v>
      </c>
      <c r="Y633" s="370" t="s">
        <v>376</v>
      </c>
      <c r="Z633" s="370" t="s">
        <v>377</v>
      </c>
      <c r="AA633" s="370" t="s">
        <v>378</v>
      </c>
      <c r="AB633" s="370" t="s">
        <v>379</v>
      </c>
      <c r="AC633" s="370" t="s">
        <v>380</v>
      </c>
      <c r="AD633" s="370" t="s">
        <v>381</v>
      </c>
      <c r="AE633" s="370" t="s">
        <v>382</v>
      </c>
      <c r="AF633" s="370" t="s">
        <v>383</v>
      </c>
      <c r="AG633" s="370" t="s">
        <v>384</v>
      </c>
      <c r="AH633" s="370" t="s">
        <v>385</v>
      </c>
      <c r="AI633" s="370" t="s">
        <v>386</v>
      </c>
      <c r="AJ633" t="s">
        <v>387</v>
      </c>
    </row>
    <row r="634" spans="3:36" ht="12.75" customHeight="1">
      <c r="P634">
        <v>2011</v>
      </c>
      <c r="Q634">
        <v>2012</v>
      </c>
      <c r="R634">
        <v>2013</v>
      </c>
      <c r="S634">
        <v>2014</v>
      </c>
      <c r="T634">
        <v>2015</v>
      </c>
      <c r="U634">
        <v>2016</v>
      </c>
      <c r="V634">
        <v>2017</v>
      </c>
      <c r="W634">
        <v>2018</v>
      </c>
      <c r="X634">
        <v>2019</v>
      </c>
      <c r="Y634">
        <v>2020</v>
      </c>
      <c r="Z634">
        <v>2021</v>
      </c>
      <c r="AA634">
        <v>2022</v>
      </c>
      <c r="AB634">
        <v>2023</v>
      </c>
      <c r="AC634">
        <v>2024</v>
      </c>
      <c r="AD634">
        <v>2025</v>
      </c>
      <c r="AE634">
        <v>2026</v>
      </c>
      <c r="AF634">
        <v>2027</v>
      </c>
      <c r="AG634">
        <v>2028</v>
      </c>
      <c r="AH634">
        <v>2029</v>
      </c>
      <c r="AI634">
        <v>2030</v>
      </c>
    </row>
    <row r="635" spans="3:36" ht="12.75" hidden="1" customHeight="1">
      <c r="C635" s="219" t="s">
        <v>828</v>
      </c>
      <c r="O635">
        <v>0</v>
      </c>
      <c r="P635">
        <v>0</v>
      </c>
      <c r="Q635">
        <v>0</v>
      </c>
      <c r="R635">
        <v>0</v>
      </c>
      <c r="S635">
        <v>0</v>
      </c>
      <c r="T635">
        <v>0</v>
      </c>
      <c r="U635">
        <v>0</v>
      </c>
      <c r="V635">
        <v>0</v>
      </c>
      <c r="W635">
        <v>0</v>
      </c>
      <c r="X635">
        <v>0</v>
      </c>
      <c r="Y635">
        <v>0</v>
      </c>
      <c r="Z635">
        <v>0</v>
      </c>
      <c r="AA635">
        <v>0</v>
      </c>
      <c r="AB635">
        <v>0</v>
      </c>
      <c r="AC635">
        <v>0</v>
      </c>
      <c r="AD635">
        <v>0</v>
      </c>
      <c r="AE635">
        <v>0</v>
      </c>
      <c r="AF635">
        <v>0</v>
      </c>
      <c r="AG635">
        <v>0</v>
      </c>
      <c r="AH635">
        <v>0</v>
      </c>
      <c r="AI635">
        <v>0</v>
      </c>
      <c r="AJ635">
        <v>0</v>
      </c>
    </row>
    <row r="636" spans="3:36" ht="12.75" customHeight="1">
      <c r="C636" s="219" t="s">
        <v>829</v>
      </c>
      <c r="O636" s="370">
        <v>0</v>
      </c>
      <c r="P636" s="370">
        <v>0</v>
      </c>
      <c r="Q636" s="370">
        <v>0</v>
      </c>
      <c r="R636" s="370">
        <v>0</v>
      </c>
      <c r="S636" s="370">
        <v>0</v>
      </c>
      <c r="T636" s="370">
        <v>0</v>
      </c>
      <c r="U636" s="370">
        <v>0</v>
      </c>
      <c r="V636" s="370">
        <v>0</v>
      </c>
      <c r="W636" s="370">
        <v>0</v>
      </c>
      <c r="X636" s="370">
        <v>0</v>
      </c>
      <c r="Y636" s="370">
        <v>0</v>
      </c>
      <c r="Z636" s="370">
        <v>0</v>
      </c>
      <c r="AA636" s="370">
        <v>0</v>
      </c>
      <c r="AB636" s="370">
        <v>0</v>
      </c>
      <c r="AC636" s="370">
        <v>0</v>
      </c>
      <c r="AD636" s="370">
        <v>0</v>
      </c>
      <c r="AE636" s="370">
        <v>0</v>
      </c>
      <c r="AF636" s="370">
        <v>0</v>
      </c>
      <c r="AG636" s="370">
        <v>0</v>
      </c>
      <c r="AH636" s="370">
        <v>0</v>
      </c>
      <c r="AI636" s="370">
        <v>0</v>
      </c>
      <c r="AJ636">
        <v>0</v>
      </c>
    </row>
    <row r="637" spans="3:36" ht="12.75" customHeight="1">
      <c r="C637" s="219" t="s">
        <v>830</v>
      </c>
      <c r="O637" s="370">
        <v>0</v>
      </c>
      <c r="P637" s="370">
        <v>0</v>
      </c>
      <c r="Q637" s="370">
        <v>0</v>
      </c>
      <c r="R637" s="370">
        <v>0</v>
      </c>
      <c r="S637" s="370">
        <v>0</v>
      </c>
      <c r="T637" s="370">
        <v>0</v>
      </c>
      <c r="U637" s="370">
        <v>0</v>
      </c>
      <c r="V637" s="370">
        <v>0</v>
      </c>
      <c r="W637" s="370">
        <v>0</v>
      </c>
      <c r="X637" s="370">
        <v>0</v>
      </c>
      <c r="Y637" s="370">
        <v>0</v>
      </c>
      <c r="Z637" s="370">
        <v>0</v>
      </c>
      <c r="AA637" s="370">
        <v>0</v>
      </c>
      <c r="AB637" s="370">
        <v>0</v>
      </c>
      <c r="AC637" s="370">
        <v>0</v>
      </c>
      <c r="AD637" s="370">
        <v>0</v>
      </c>
      <c r="AE637" s="370">
        <v>0</v>
      </c>
      <c r="AF637" s="370">
        <v>0</v>
      </c>
      <c r="AG637" s="370">
        <v>0</v>
      </c>
      <c r="AH637" s="370">
        <v>0</v>
      </c>
      <c r="AI637" s="370">
        <v>0</v>
      </c>
      <c r="AJ637">
        <v>0</v>
      </c>
    </row>
    <row r="638" spans="3:36" ht="12.75" hidden="1" customHeight="1"/>
    <row r="639" spans="3:36" ht="12.75" hidden="1" customHeight="1"/>
    <row r="640" spans="3:36" ht="12.75" hidden="1" customHeight="1"/>
    <row r="641" spans="3:36" ht="12.75" customHeight="1">
      <c r="C641" s="219"/>
      <c r="O641" s="370"/>
      <c r="P641" s="370"/>
      <c r="Q641" s="370"/>
      <c r="R641" s="370"/>
      <c r="S641" s="370"/>
      <c r="T641" s="370"/>
      <c r="U641" s="370"/>
      <c r="V641" s="370"/>
      <c r="W641" s="370"/>
      <c r="X641" s="370"/>
      <c r="Y641" s="370"/>
      <c r="Z641" s="370"/>
      <c r="AA641" s="370"/>
      <c r="AB641" s="370"/>
      <c r="AC641" s="370"/>
      <c r="AD641" s="370"/>
      <c r="AE641" s="370"/>
      <c r="AF641" s="370"/>
      <c r="AG641" s="370"/>
      <c r="AH641" s="370"/>
      <c r="AI641" s="370"/>
    </row>
    <row r="642" spans="3:36" ht="12.75" customHeight="1">
      <c r="C642" s="219"/>
      <c r="O642" s="370" t="s">
        <v>490</v>
      </c>
      <c r="P642" s="370"/>
      <c r="Q642" s="370"/>
      <c r="R642" s="370"/>
      <c r="S642" s="370"/>
      <c r="T642" s="370"/>
      <c r="U642" s="370"/>
      <c r="V642" s="370"/>
      <c r="W642" s="370"/>
      <c r="X642" s="370"/>
      <c r="Y642" s="370"/>
      <c r="Z642" s="370" t="s">
        <v>490</v>
      </c>
      <c r="AA642" s="370"/>
      <c r="AB642" s="370"/>
      <c r="AC642" s="370"/>
      <c r="AD642" s="370"/>
      <c r="AE642" s="370"/>
      <c r="AF642" s="370"/>
      <c r="AG642" s="370"/>
      <c r="AH642" s="370"/>
      <c r="AI642" s="370"/>
    </row>
    <row r="643" spans="3:36" ht="12.75" customHeight="1">
      <c r="C643" s="219"/>
      <c r="O643" s="370" t="s">
        <v>366</v>
      </c>
      <c r="P643" s="370" t="s">
        <v>367</v>
      </c>
      <c r="Q643" s="370" t="s">
        <v>368</v>
      </c>
      <c r="R643" s="370" t="s">
        <v>369</v>
      </c>
      <c r="S643" s="370" t="s">
        <v>370</v>
      </c>
      <c r="T643" s="370" t="s">
        <v>371</v>
      </c>
      <c r="U643" s="370" t="s">
        <v>372</v>
      </c>
      <c r="V643" s="370" t="s">
        <v>373</v>
      </c>
      <c r="W643" s="370" t="s">
        <v>374</v>
      </c>
      <c r="X643" s="370" t="s">
        <v>375</v>
      </c>
      <c r="Y643" s="370" t="s">
        <v>376</v>
      </c>
      <c r="Z643" s="370" t="s">
        <v>377</v>
      </c>
      <c r="AA643" s="370" t="s">
        <v>378</v>
      </c>
      <c r="AB643" s="370" t="s">
        <v>379</v>
      </c>
      <c r="AC643" s="370" t="s">
        <v>380</v>
      </c>
      <c r="AD643" s="370" t="s">
        <v>381</v>
      </c>
      <c r="AE643" s="370" t="s">
        <v>382</v>
      </c>
      <c r="AF643" s="370" t="s">
        <v>383</v>
      </c>
      <c r="AG643" s="370" t="s">
        <v>384</v>
      </c>
      <c r="AH643" s="370" t="s">
        <v>385</v>
      </c>
      <c r="AI643" s="370" t="s">
        <v>386</v>
      </c>
      <c r="AJ643" t="s">
        <v>387</v>
      </c>
    </row>
    <row r="644" spans="3:36" ht="12.75" customHeight="1">
      <c r="P644">
        <v>2011</v>
      </c>
      <c r="Q644">
        <v>2012</v>
      </c>
      <c r="R644">
        <v>2013</v>
      </c>
      <c r="S644">
        <v>2014</v>
      </c>
      <c r="T644">
        <v>2015</v>
      </c>
      <c r="U644">
        <v>2016</v>
      </c>
      <c r="V644">
        <v>2017</v>
      </c>
      <c r="W644">
        <v>2018</v>
      </c>
      <c r="X644">
        <v>2019</v>
      </c>
      <c r="Y644">
        <v>2020</v>
      </c>
      <c r="Z644">
        <v>2021</v>
      </c>
      <c r="AA644">
        <v>2022</v>
      </c>
      <c r="AB644">
        <v>2023</v>
      </c>
      <c r="AC644">
        <v>2024</v>
      </c>
      <c r="AD644">
        <v>2025</v>
      </c>
      <c r="AE644">
        <v>2026</v>
      </c>
      <c r="AF644">
        <v>2027</v>
      </c>
      <c r="AG644">
        <v>2028</v>
      </c>
      <c r="AH644">
        <v>2029</v>
      </c>
      <c r="AI644">
        <v>2030</v>
      </c>
    </row>
    <row r="645" spans="3:36" ht="12.75" hidden="1" customHeight="1">
      <c r="C645" s="219" t="s">
        <v>828</v>
      </c>
      <c r="O645">
        <v>0</v>
      </c>
      <c r="P645">
        <v>0</v>
      </c>
      <c r="Q645">
        <v>0</v>
      </c>
      <c r="R645">
        <v>0</v>
      </c>
      <c r="S645">
        <v>0</v>
      </c>
      <c r="T645">
        <v>0</v>
      </c>
      <c r="U645">
        <v>0</v>
      </c>
      <c r="V645">
        <v>0</v>
      </c>
      <c r="W645">
        <v>0</v>
      </c>
      <c r="X645">
        <v>0</v>
      </c>
      <c r="Y645">
        <v>0</v>
      </c>
      <c r="Z645">
        <v>0</v>
      </c>
      <c r="AA645">
        <v>0</v>
      </c>
      <c r="AB645">
        <v>0</v>
      </c>
      <c r="AC645">
        <v>0</v>
      </c>
      <c r="AD645">
        <v>0</v>
      </c>
      <c r="AE645">
        <v>0</v>
      </c>
      <c r="AF645">
        <v>0</v>
      </c>
      <c r="AG645">
        <v>0</v>
      </c>
      <c r="AH645">
        <v>0</v>
      </c>
      <c r="AI645">
        <v>0</v>
      </c>
      <c r="AJ645">
        <v>0</v>
      </c>
    </row>
    <row r="646" spans="3:36" ht="12.75" customHeight="1">
      <c r="C646" s="219" t="s">
        <v>829</v>
      </c>
      <c r="O646" s="370">
        <v>0</v>
      </c>
      <c r="P646" s="370">
        <v>0</v>
      </c>
      <c r="Q646" s="370">
        <v>0</v>
      </c>
      <c r="R646" s="370">
        <v>0</v>
      </c>
      <c r="S646" s="370">
        <v>0</v>
      </c>
      <c r="T646" s="370">
        <v>0</v>
      </c>
      <c r="U646" s="370">
        <v>0</v>
      </c>
      <c r="V646" s="370">
        <v>0</v>
      </c>
      <c r="W646" s="370">
        <v>0</v>
      </c>
      <c r="X646" s="370">
        <v>0</v>
      </c>
      <c r="Y646" s="370">
        <v>0</v>
      </c>
      <c r="Z646" s="370">
        <v>0</v>
      </c>
      <c r="AA646" s="370">
        <v>0</v>
      </c>
      <c r="AB646" s="370">
        <v>0</v>
      </c>
      <c r="AC646" s="370">
        <v>0</v>
      </c>
      <c r="AD646" s="370">
        <v>0</v>
      </c>
      <c r="AE646" s="370">
        <v>0</v>
      </c>
      <c r="AF646" s="370">
        <v>0</v>
      </c>
      <c r="AG646" s="370">
        <v>0</v>
      </c>
      <c r="AH646" s="370">
        <v>0</v>
      </c>
      <c r="AI646" s="370">
        <v>0</v>
      </c>
      <c r="AJ646">
        <v>0</v>
      </c>
    </row>
    <row r="647" spans="3:36" ht="12.75" customHeight="1">
      <c r="C647" s="219" t="s">
        <v>830</v>
      </c>
      <c r="O647" s="370">
        <v>0</v>
      </c>
      <c r="P647" s="370">
        <v>0</v>
      </c>
      <c r="Q647" s="370">
        <v>0</v>
      </c>
      <c r="R647" s="370">
        <v>0</v>
      </c>
      <c r="S647" s="370">
        <v>0</v>
      </c>
      <c r="T647" s="370">
        <v>0</v>
      </c>
      <c r="U647" s="370">
        <v>0</v>
      </c>
      <c r="V647" s="370">
        <v>0</v>
      </c>
      <c r="W647" s="370">
        <v>0</v>
      </c>
      <c r="X647" s="370">
        <v>0</v>
      </c>
      <c r="Y647" s="370">
        <v>0</v>
      </c>
      <c r="Z647" s="370">
        <v>0</v>
      </c>
      <c r="AA647" s="370">
        <v>0</v>
      </c>
      <c r="AB647" s="370">
        <v>0</v>
      </c>
      <c r="AC647" s="370">
        <v>0</v>
      </c>
      <c r="AD647" s="370">
        <v>0</v>
      </c>
      <c r="AE647" s="370">
        <v>0</v>
      </c>
      <c r="AF647" s="370">
        <v>0</v>
      </c>
      <c r="AG647" s="370">
        <v>0</v>
      </c>
      <c r="AH647" s="370">
        <v>0</v>
      </c>
      <c r="AI647" s="370">
        <v>0</v>
      </c>
      <c r="AJ647">
        <v>0</v>
      </c>
    </row>
    <row r="648" spans="3:36" ht="12.75" hidden="1" customHeight="1"/>
    <row r="649" spans="3:36" ht="12.75" hidden="1" customHeight="1"/>
    <row r="650" spans="3:36" ht="12.75" hidden="1" customHeight="1"/>
    <row r="651" spans="3:36" ht="12.75" customHeight="1">
      <c r="C651" s="219"/>
      <c r="O651" s="370"/>
      <c r="P651" s="370"/>
      <c r="Q651" s="370"/>
      <c r="R651" s="370"/>
      <c r="S651" s="370"/>
      <c r="T651" s="370"/>
      <c r="U651" s="370"/>
      <c r="V651" s="370"/>
      <c r="W651" s="370"/>
      <c r="X651" s="370"/>
      <c r="Y651" s="370"/>
      <c r="Z651" s="370"/>
      <c r="AA651" s="370"/>
      <c r="AB651" s="370"/>
      <c r="AC651" s="370"/>
      <c r="AD651" s="370"/>
      <c r="AE651" s="370"/>
      <c r="AF651" s="370"/>
      <c r="AG651" s="370"/>
      <c r="AH651" s="370"/>
      <c r="AI651" s="370"/>
    </row>
    <row r="652" spans="3:36" ht="12.75" customHeight="1">
      <c r="C652" s="219"/>
      <c r="O652" s="370" t="s">
        <v>491</v>
      </c>
      <c r="P652" s="370"/>
      <c r="Q652" s="370"/>
      <c r="R652" s="370"/>
      <c r="S652" s="370"/>
      <c r="T652" s="370"/>
      <c r="U652" s="370"/>
      <c r="V652" s="370"/>
      <c r="W652" s="370"/>
      <c r="X652" s="370"/>
      <c r="Y652" s="370"/>
      <c r="Z652" s="370" t="s">
        <v>491</v>
      </c>
      <c r="AA652" s="370"/>
      <c r="AB652" s="370"/>
      <c r="AC652" s="370"/>
      <c r="AD652" s="370"/>
      <c r="AE652" s="370"/>
      <c r="AF652" s="370"/>
      <c r="AG652" s="370"/>
      <c r="AH652" s="370"/>
      <c r="AI652" s="370"/>
    </row>
    <row r="653" spans="3:36" ht="12.75" customHeight="1">
      <c r="C653" s="219"/>
      <c r="O653" s="370" t="s">
        <v>366</v>
      </c>
      <c r="P653" s="370" t="s">
        <v>367</v>
      </c>
      <c r="Q653" s="370" t="s">
        <v>368</v>
      </c>
      <c r="R653" s="370" t="s">
        <v>369</v>
      </c>
      <c r="S653" s="370" t="s">
        <v>370</v>
      </c>
      <c r="T653" s="370" t="s">
        <v>371</v>
      </c>
      <c r="U653" s="370" t="s">
        <v>372</v>
      </c>
      <c r="V653" s="370" t="s">
        <v>373</v>
      </c>
      <c r="W653" s="370" t="s">
        <v>374</v>
      </c>
      <c r="X653" s="370" t="s">
        <v>375</v>
      </c>
      <c r="Y653" s="370" t="s">
        <v>376</v>
      </c>
      <c r="Z653" s="370" t="s">
        <v>377</v>
      </c>
      <c r="AA653" s="370" t="s">
        <v>378</v>
      </c>
      <c r="AB653" s="370" t="s">
        <v>379</v>
      </c>
      <c r="AC653" s="370" t="s">
        <v>380</v>
      </c>
      <c r="AD653" s="370" t="s">
        <v>381</v>
      </c>
      <c r="AE653" s="370" t="s">
        <v>382</v>
      </c>
      <c r="AF653" s="370" t="s">
        <v>383</v>
      </c>
      <c r="AG653" s="370" t="s">
        <v>384</v>
      </c>
      <c r="AH653" s="370" t="s">
        <v>385</v>
      </c>
      <c r="AI653" s="370" t="s">
        <v>386</v>
      </c>
      <c r="AJ653" t="s">
        <v>387</v>
      </c>
    </row>
    <row r="654" spans="3:36" ht="12.75" customHeight="1">
      <c r="P654">
        <v>2011</v>
      </c>
      <c r="Q654">
        <v>2012</v>
      </c>
      <c r="R654">
        <v>2013</v>
      </c>
      <c r="S654">
        <v>2014</v>
      </c>
      <c r="T654">
        <v>2015</v>
      </c>
      <c r="U654">
        <v>2016</v>
      </c>
      <c r="V654">
        <v>2017</v>
      </c>
      <c r="W654">
        <v>2018</v>
      </c>
      <c r="X654">
        <v>2019</v>
      </c>
      <c r="Y654">
        <v>2020</v>
      </c>
      <c r="Z654">
        <v>2021</v>
      </c>
      <c r="AA654">
        <v>2022</v>
      </c>
      <c r="AB654">
        <v>2023</v>
      </c>
      <c r="AC654">
        <v>2024</v>
      </c>
      <c r="AD654">
        <v>2025</v>
      </c>
      <c r="AE654">
        <v>2026</v>
      </c>
      <c r="AF654">
        <v>2027</v>
      </c>
      <c r="AG654">
        <v>2028</v>
      </c>
      <c r="AH654">
        <v>2029</v>
      </c>
      <c r="AI654">
        <v>2030</v>
      </c>
    </row>
    <row r="655" spans="3:36" ht="12.75" hidden="1" customHeight="1">
      <c r="C655" s="219" t="s">
        <v>828</v>
      </c>
      <c r="O655">
        <v>0</v>
      </c>
      <c r="P655">
        <v>0</v>
      </c>
      <c r="Q655">
        <v>0</v>
      </c>
      <c r="R655">
        <v>23600</v>
      </c>
      <c r="S655">
        <v>0</v>
      </c>
      <c r="T655">
        <v>0</v>
      </c>
      <c r="U655">
        <v>0</v>
      </c>
      <c r="V655">
        <v>0</v>
      </c>
      <c r="W655">
        <v>0</v>
      </c>
      <c r="X655">
        <v>0</v>
      </c>
      <c r="Y655">
        <v>0</v>
      </c>
      <c r="Z655">
        <v>0</v>
      </c>
      <c r="AA655">
        <v>0</v>
      </c>
      <c r="AB655">
        <v>0</v>
      </c>
      <c r="AC655">
        <v>0</v>
      </c>
      <c r="AD655">
        <v>0</v>
      </c>
      <c r="AE655">
        <v>23600</v>
      </c>
      <c r="AF655">
        <v>0</v>
      </c>
      <c r="AG655">
        <v>0</v>
      </c>
      <c r="AH655">
        <v>0</v>
      </c>
      <c r="AI655">
        <v>0</v>
      </c>
      <c r="AJ655">
        <v>47200</v>
      </c>
    </row>
    <row r="656" spans="3:36" ht="12.75" customHeight="1">
      <c r="C656" s="219" t="s">
        <v>829</v>
      </c>
      <c r="O656" s="370">
        <v>0</v>
      </c>
      <c r="P656" s="370">
        <v>0</v>
      </c>
      <c r="Q656" s="370">
        <v>0</v>
      </c>
      <c r="R656" s="370">
        <v>23600</v>
      </c>
      <c r="S656" s="370">
        <v>0</v>
      </c>
      <c r="T656" s="370">
        <v>0</v>
      </c>
      <c r="U656" s="370">
        <v>0</v>
      </c>
      <c r="V656" s="370">
        <v>0</v>
      </c>
      <c r="W656" s="370">
        <v>0</v>
      </c>
      <c r="X656" s="370">
        <v>0</v>
      </c>
      <c r="Y656" s="370">
        <v>0</v>
      </c>
      <c r="Z656" s="370">
        <v>0</v>
      </c>
      <c r="AA656" s="370">
        <v>0</v>
      </c>
      <c r="AB656" s="370">
        <v>0</v>
      </c>
      <c r="AC656" s="370">
        <v>0</v>
      </c>
      <c r="AD656" s="370">
        <v>0</v>
      </c>
      <c r="AE656" s="370">
        <v>23600</v>
      </c>
      <c r="AF656" s="370">
        <v>0</v>
      </c>
      <c r="AG656" s="370">
        <v>0</v>
      </c>
      <c r="AH656" s="370">
        <v>0</v>
      </c>
      <c r="AI656" s="370">
        <v>0</v>
      </c>
      <c r="AJ656">
        <v>47200</v>
      </c>
    </row>
    <row r="657" spans="3:36" ht="12.75" customHeight="1">
      <c r="C657" s="219" t="s">
        <v>830</v>
      </c>
      <c r="O657" s="370">
        <v>0</v>
      </c>
      <c r="P657" s="370">
        <v>0</v>
      </c>
      <c r="Q657" s="370">
        <v>0</v>
      </c>
      <c r="R657" s="370">
        <v>35000</v>
      </c>
      <c r="S657" s="370">
        <v>0</v>
      </c>
      <c r="T657" s="370">
        <v>0</v>
      </c>
      <c r="U657" s="370">
        <v>0</v>
      </c>
      <c r="V657" s="370">
        <v>0</v>
      </c>
      <c r="W657" s="370">
        <v>0</v>
      </c>
      <c r="X657" s="370">
        <v>0</v>
      </c>
      <c r="Y657" s="370">
        <v>0</v>
      </c>
      <c r="Z657" s="370">
        <v>0</v>
      </c>
      <c r="AA657" s="370">
        <v>0</v>
      </c>
      <c r="AB657" s="370">
        <v>0</v>
      </c>
      <c r="AC657" s="370">
        <v>0</v>
      </c>
      <c r="AD657" s="370">
        <v>0</v>
      </c>
      <c r="AE657" s="370">
        <v>35000</v>
      </c>
      <c r="AF657" s="370">
        <v>0</v>
      </c>
      <c r="AG657" s="370">
        <v>0</v>
      </c>
      <c r="AH657" s="370">
        <v>0</v>
      </c>
      <c r="AI657" s="370">
        <v>0</v>
      </c>
      <c r="AJ657">
        <v>70000</v>
      </c>
    </row>
    <row r="658" spans="3:36" ht="12.75" hidden="1" customHeight="1"/>
    <row r="659" spans="3:36" ht="12.75" hidden="1" customHeight="1"/>
    <row r="660" spans="3:36" ht="12.75" hidden="1" customHeight="1"/>
    <row r="661" spans="3:36" ht="12.75" customHeight="1">
      <c r="C661" s="219"/>
      <c r="O661" s="370"/>
      <c r="P661" s="370"/>
      <c r="Q661" s="370"/>
      <c r="R661" s="370"/>
      <c r="S661" s="370"/>
      <c r="T661" s="370"/>
      <c r="U661" s="370"/>
      <c r="V661" s="370"/>
      <c r="W661" s="370"/>
      <c r="X661" s="370"/>
      <c r="Y661" s="370"/>
      <c r="Z661" s="370"/>
      <c r="AA661" s="370"/>
      <c r="AB661" s="370"/>
      <c r="AC661" s="370"/>
      <c r="AD661" s="370"/>
      <c r="AE661" s="370"/>
      <c r="AF661" s="370"/>
      <c r="AG661" s="370"/>
      <c r="AH661" s="370"/>
      <c r="AI661" s="370"/>
    </row>
    <row r="662" spans="3:36" ht="12.75" customHeight="1">
      <c r="C662" s="219"/>
      <c r="O662" s="370" t="s">
        <v>492</v>
      </c>
      <c r="P662" s="370"/>
      <c r="Q662" s="370"/>
      <c r="R662" s="370"/>
      <c r="S662" s="370"/>
      <c r="T662" s="370"/>
      <c r="U662" s="370"/>
      <c r="V662" s="370"/>
      <c r="W662" s="370"/>
      <c r="X662" s="370"/>
      <c r="Y662" s="370"/>
      <c r="Z662" s="370" t="s">
        <v>492</v>
      </c>
      <c r="AA662" s="370"/>
      <c r="AB662" s="370"/>
      <c r="AC662" s="370"/>
      <c r="AD662" s="370"/>
      <c r="AE662" s="370"/>
      <c r="AF662" s="370"/>
      <c r="AG662" s="370"/>
      <c r="AH662" s="370"/>
      <c r="AI662" s="370"/>
    </row>
    <row r="663" spans="3:36" ht="12.75" customHeight="1">
      <c r="C663" s="219"/>
      <c r="O663" s="370" t="s">
        <v>366</v>
      </c>
      <c r="P663" s="370" t="s">
        <v>367</v>
      </c>
      <c r="Q663" s="370" t="s">
        <v>368</v>
      </c>
      <c r="R663" s="370" t="s">
        <v>369</v>
      </c>
      <c r="S663" s="370" t="s">
        <v>370</v>
      </c>
      <c r="T663" s="370" t="s">
        <v>371</v>
      </c>
      <c r="U663" s="370" t="s">
        <v>372</v>
      </c>
      <c r="V663" s="370" t="s">
        <v>373</v>
      </c>
      <c r="W663" s="370" t="s">
        <v>374</v>
      </c>
      <c r="X663" s="370" t="s">
        <v>375</v>
      </c>
      <c r="Y663" s="370" t="s">
        <v>376</v>
      </c>
      <c r="Z663" s="370" t="s">
        <v>377</v>
      </c>
      <c r="AA663" s="370" t="s">
        <v>378</v>
      </c>
      <c r="AB663" s="370" t="s">
        <v>379</v>
      </c>
      <c r="AC663" s="370" t="s">
        <v>380</v>
      </c>
      <c r="AD663" s="370" t="s">
        <v>381</v>
      </c>
      <c r="AE663" s="370" t="s">
        <v>382</v>
      </c>
      <c r="AF663" s="370" t="s">
        <v>383</v>
      </c>
      <c r="AG663" s="370" t="s">
        <v>384</v>
      </c>
      <c r="AH663" s="370" t="s">
        <v>385</v>
      </c>
      <c r="AI663" s="370" t="s">
        <v>386</v>
      </c>
      <c r="AJ663" t="s">
        <v>387</v>
      </c>
    </row>
    <row r="664" spans="3:36" ht="12.75" customHeight="1">
      <c r="P664">
        <v>2011</v>
      </c>
      <c r="Q664">
        <v>2012</v>
      </c>
      <c r="R664">
        <v>2013</v>
      </c>
      <c r="S664">
        <v>2014</v>
      </c>
      <c r="T664">
        <v>2015</v>
      </c>
      <c r="U664">
        <v>2016</v>
      </c>
      <c r="V664">
        <v>2017</v>
      </c>
      <c r="W664">
        <v>2018</v>
      </c>
      <c r="X664">
        <v>2019</v>
      </c>
      <c r="Y664">
        <v>2020</v>
      </c>
      <c r="Z664">
        <v>2021</v>
      </c>
      <c r="AA664">
        <v>2022</v>
      </c>
      <c r="AB664">
        <v>2023</v>
      </c>
      <c r="AC664">
        <v>2024</v>
      </c>
      <c r="AD664">
        <v>2025</v>
      </c>
      <c r="AE664">
        <v>2026</v>
      </c>
      <c r="AF664">
        <v>2027</v>
      </c>
      <c r="AG664">
        <v>2028</v>
      </c>
      <c r="AH664">
        <v>2029</v>
      </c>
      <c r="AI664">
        <v>2030</v>
      </c>
    </row>
    <row r="665" spans="3:36" ht="12.75" hidden="1" customHeight="1">
      <c r="C665" s="219" t="s">
        <v>828</v>
      </c>
      <c r="O665">
        <v>0</v>
      </c>
      <c r="P665">
        <v>0</v>
      </c>
      <c r="Q665">
        <v>0</v>
      </c>
      <c r="R665">
        <v>0</v>
      </c>
      <c r="S665">
        <v>1500</v>
      </c>
      <c r="T665">
        <v>0</v>
      </c>
      <c r="U665">
        <v>0</v>
      </c>
      <c r="V665">
        <v>0</v>
      </c>
      <c r="W665">
        <v>0</v>
      </c>
      <c r="X665">
        <v>0</v>
      </c>
      <c r="Y665">
        <v>0</v>
      </c>
      <c r="Z665">
        <v>0</v>
      </c>
      <c r="AA665">
        <v>0</v>
      </c>
      <c r="AB665">
        <v>0</v>
      </c>
      <c r="AC665">
        <v>0</v>
      </c>
      <c r="AD665">
        <v>0</v>
      </c>
      <c r="AE665">
        <v>0</v>
      </c>
      <c r="AF665">
        <v>0</v>
      </c>
      <c r="AG665">
        <v>1500</v>
      </c>
      <c r="AH665">
        <v>0</v>
      </c>
      <c r="AI665">
        <v>0</v>
      </c>
      <c r="AJ665">
        <v>3000</v>
      </c>
    </row>
    <row r="666" spans="3:36" ht="12.75" customHeight="1">
      <c r="C666" s="219" t="s">
        <v>829</v>
      </c>
      <c r="O666" s="370">
        <v>0</v>
      </c>
      <c r="P666" s="370">
        <v>0</v>
      </c>
      <c r="Q666" s="370">
        <v>0</v>
      </c>
      <c r="R666" s="370">
        <v>0</v>
      </c>
      <c r="S666" s="370">
        <v>1500</v>
      </c>
      <c r="T666" s="370">
        <v>0</v>
      </c>
      <c r="U666" s="370">
        <v>0</v>
      </c>
      <c r="V666" s="370">
        <v>0</v>
      </c>
      <c r="W666" s="370">
        <v>0</v>
      </c>
      <c r="X666" s="370">
        <v>0</v>
      </c>
      <c r="Y666" s="370">
        <v>0</v>
      </c>
      <c r="Z666" s="370">
        <v>0</v>
      </c>
      <c r="AA666" s="370">
        <v>0</v>
      </c>
      <c r="AB666" s="370">
        <v>0</v>
      </c>
      <c r="AC666" s="370">
        <v>0</v>
      </c>
      <c r="AD666" s="370">
        <v>0</v>
      </c>
      <c r="AE666" s="370">
        <v>0</v>
      </c>
      <c r="AF666" s="370">
        <v>0</v>
      </c>
      <c r="AG666" s="370">
        <v>1500</v>
      </c>
      <c r="AH666" s="370">
        <v>0</v>
      </c>
      <c r="AI666" s="370">
        <v>0</v>
      </c>
      <c r="AJ666">
        <v>3000</v>
      </c>
    </row>
    <row r="667" spans="3:36" ht="12.75" customHeight="1">
      <c r="C667" s="219" t="s">
        <v>830</v>
      </c>
      <c r="O667" s="370">
        <v>0</v>
      </c>
      <c r="P667" s="370">
        <v>0</v>
      </c>
      <c r="Q667" s="370">
        <v>0</v>
      </c>
      <c r="R667" s="370">
        <v>0</v>
      </c>
      <c r="S667" s="370">
        <v>1570</v>
      </c>
      <c r="T667" s="370">
        <v>0</v>
      </c>
      <c r="U667" s="370">
        <v>0</v>
      </c>
      <c r="V667" s="370">
        <v>0</v>
      </c>
      <c r="W667" s="370">
        <v>0</v>
      </c>
      <c r="X667" s="370">
        <v>0</v>
      </c>
      <c r="Y667" s="370">
        <v>0</v>
      </c>
      <c r="Z667" s="370">
        <v>0</v>
      </c>
      <c r="AA667" s="370">
        <v>0</v>
      </c>
      <c r="AB667" s="370">
        <v>0</v>
      </c>
      <c r="AC667" s="370">
        <v>0</v>
      </c>
      <c r="AD667" s="370">
        <v>0</v>
      </c>
      <c r="AE667" s="370">
        <v>0</v>
      </c>
      <c r="AF667" s="370">
        <v>0</v>
      </c>
      <c r="AG667" s="370">
        <v>1570</v>
      </c>
      <c r="AH667" s="370">
        <v>0</v>
      </c>
      <c r="AI667" s="370">
        <v>0</v>
      </c>
      <c r="AJ667">
        <v>3140</v>
      </c>
    </row>
    <row r="668" spans="3:36" ht="12.75" hidden="1" customHeight="1"/>
    <row r="669" spans="3:36" ht="12.75" hidden="1" customHeight="1"/>
    <row r="670" spans="3:36" ht="12.75" hidden="1" customHeight="1"/>
    <row r="671" spans="3:36" ht="12.75" customHeight="1">
      <c r="C671" s="219"/>
      <c r="O671" s="370"/>
      <c r="P671" s="370"/>
      <c r="Q671" s="370"/>
      <c r="R671" s="370"/>
      <c r="S671" s="370"/>
      <c r="T671" s="370"/>
      <c r="U671" s="370"/>
      <c r="V671" s="370"/>
      <c r="W671" s="370"/>
      <c r="X671" s="370"/>
      <c r="Y671" s="370"/>
      <c r="Z671" s="370"/>
      <c r="AA671" s="370"/>
      <c r="AB671" s="370"/>
      <c r="AC671" s="370"/>
      <c r="AD671" s="370"/>
      <c r="AE671" s="370"/>
      <c r="AF671" s="370"/>
      <c r="AG671" s="370"/>
      <c r="AH671" s="370"/>
      <c r="AI671" s="370"/>
    </row>
    <row r="672" spans="3:36" ht="12.75" customHeight="1">
      <c r="C672" s="219"/>
      <c r="O672" s="370" t="s">
        <v>493</v>
      </c>
      <c r="P672" s="370"/>
      <c r="Q672" s="370"/>
      <c r="R672" s="370"/>
      <c r="S672" s="370"/>
      <c r="T672" s="370"/>
      <c r="U672" s="370"/>
      <c r="V672" s="370"/>
      <c r="W672" s="370"/>
      <c r="X672" s="370"/>
      <c r="Y672" s="370"/>
      <c r="Z672" s="370" t="s">
        <v>493</v>
      </c>
      <c r="AA672" s="370"/>
      <c r="AB672" s="370"/>
      <c r="AC672" s="370"/>
      <c r="AD672" s="370"/>
      <c r="AE672" s="370"/>
      <c r="AF672" s="370"/>
      <c r="AG672" s="370"/>
      <c r="AH672" s="370"/>
      <c r="AI672" s="370"/>
    </row>
    <row r="673" spans="3:36" ht="12.75" customHeight="1">
      <c r="C673" s="219"/>
      <c r="O673" s="370" t="s">
        <v>366</v>
      </c>
      <c r="P673" s="370" t="s">
        <v>367</v>
      </c>
      <c r="Q673" s="370" t="s">
        <v>368</v>
      </c>
      <c r="R673" s="370" t="s">
        <v>369</v>
      </c>
      <c r="S673" s="370" t="s">
        <v>370</v>
      </c>
      <c r="T673" s="370" t="s">
        <v>371</v>
      </c>
      <c r="U673" s="370" t="s">
        <v>372</v>
      </c>
      <c r="V673" s="370" t="s">
        <v>373</v>
      </c>
      <c r="W673" s="370" t="s">
        <v>374</v>
      </c>
      <c r="X673" s="370" t="s">
        <v>375</v>
      </c>
      <c r="Y673" s="370" t="s">
        <v>376</v>
      </c>
      <c r="Z673" s="370" t="s">
        <v>377</v>
      </c>
      <c r="AA673" s="370" t="s">
        <v>378</v>
      </c>
      <c r="AB673" s="370" t="s">
        <v>379</v>
      </c>
      <c r="AC673" s="370" t="s">
        <v>380</v>
      </c>
      <c r="AD673" s="370" t="s">
        <v>381</v>
      </c>
      <c r="AE673" s="370" t="s">
        <v>382</v>
      </c>
      <c r="AF673" s="370" t="s">
        <v>383</v>
      </c>
      <c r="AG673" s="370" t="s">
        <v>384</v>
      </c>
      <c r="AH673" s="370" t="s">
        <v>385</v>
      </c>
      <c r="AI673" s="370" t="s">
        <v>386</v>
      </c>
      <c r="AJ673" t="s">
        <v>387</v>
      </c>
    </row>
    <row r="674" spans="3:36" ht="12.75" customHeight="1">
      <c r="P674">
        <v>2011</v>
      </c>
      <c r="Q674">
        <v>2012</v>
      </c>
      <c r="R674">
        <v>2013</v>
      </c>
      <c r="S674">
        <v>2014</v>
      </c>
      <c r="T674">
        <v>2015</v>
      </c>
      <c r="U674">
        <v>2016</v>
      </c>
      <c r="V674">
        <v>2017</v>
      </c>
      <c r="W674">
        <v>2018</v>
      </c>
      <c r="X674">
        <v>2019</v>
      </c>
      <c r="Y674">
        <v>2020</v>
      </c>
      <c r="Z674">
        <v>2021</v>
      </c>
      <c r="AA674">
        <v>2022</v>
      </c>
      <c r="AB674">
        <v>2023</v>
      </c>
      <c r="AC674">
        <v>2024</v>
      </c>
      <c r="AD674">
        <v>2025</v>
      </c>
      <c r="AE674">
        <v>2026</v>
      </c>
      <c r="AF674">
        <v>2027</v>
      </c>
      <c r="AG674">
        <v>2028</v>
      </c>
      <c r="AH674">
        <v>2029</v>
      </c>
      <c r="AI674">
        <v>2030</v>
      </c>
    </row>
    <row r="675" spans="3:36" ht="12.75" hidden="1" customHeight="1">
      <c r="C675" s="219" t="s">
        <v>828</v>
      </c>
      <c r="O675">
        <v>0</v>
      </c>
      <c r="P675">
        <v>0</v>
      </c>
      <c r="Q675">
        <v>0</v>
      </c>
      <c r="R675">
        <v>0</v>
      </c>
      <c r="S675">
        <v>0</v>
      </c>
      <c r="T675">
        <v>2500</v>
      </c>
      <c r="U675">
        <v>0</v>
      </c>
      <c r="V675">
        <v>0</v>
      </c>
      <c r="W675">
        <v>0</v>
      </c>
      <c r="X675">
        <v>0</v>
      </c>
      <c r="Y675">
        <v>0</v>
      </c>
      <c r="Z675">
        <v>0</v>
      </c>
      <c r="AA675">
        <v>0</v>
      </c>
      <c r="AB675">
        <v>0</v>
      </c>
      <c r="AC675">
        <v>0</v>
      </c>
      <c r="AD675">
        <v>0</v>
      </c>
      <c r="AE675">
        <v>0</v>
      </c>
      <c r="AF675">
        <v>0</v>
      </c>
      <c r="AG675">
        <v>0</v>
      </c>
      <c r="AH675">
        <v>0</v>
      </c>
      <c r="AI675">
        <v>2500</v>
      </c>
      <c r="AJ675">
        <v>5000</v>
      </c>
    </row>
    <row r="676" spans="3:36" ht="12.75" customHeight="1">
      <c r="C676" s="219" t="s">
        <v>829</v>
      </c>
      <c r="O676" s="370">
        <v>0</v>
      </c>
      <c r="P676" s="370">
        <v>0</v>
      </c>
      <c r="Q676" s="370">
        <v>0</v>
      </c>
      <c r="R676" s="370">
        <v>0</v>
      </c>
      <c r="S676" s="370">
        <v>0</v>
      </c>
      <c r="T676" s="370">
        <v>2500</v>
      </c>
      <c r="U676" s="370">
        <v>0</v>
      </c>
      <c r="V676" s="370">
        <v>0</v>
      </c>
      <c r="W676" s="370">
        <v>0</v>
      </c>
      <c r="X676" s="370">
        <v>0</v>
      </c>
      <c r="Y676" s="370">
        <v>0</v>
      </c>
      <c r="Z676" s="370">
        <v>0</v>
      </c>
      <c r="AA676" s="370">
        <v>0</v>
      </c>
      <c r="AB676" s="370">
        <v>0</v>
      </c>
      <c r="AC676" s="370">
        <v>0</v>
      </c>
      <c r="AD676" s="370">
        <v>0</v>
      </c>
      <c r="AE676" s="370">
        <v>0</v>
      </c>
      <c r="AF676" s="370">
        <v>0</v>
      </c>
      <c r="AG676" s="370">
        <v>0</v>
      </c>
      <c r="AH676" s="370">
        <v>0</v>
      </c>
      <c r="AI676" s="370">
        <v>2500</v>
      </c>
      <c r="AJ676">
        <v>5000</v>
      </c>
    </row>
    <row r="677" spans="3:36" ht="12.75" customHeight="1">
      <c r="C677" s="219" t="s">
        <v>830</v>
      </c>
      <c r="O677" s="370">
        <v>0</v>
      </c>
      <c r="P677" s="370">
        <v>0</v>
      </c>
      <c r="Q677" s="370">
        <v>0</v>
      </c>
      <c r="R677" s="370">
        <v>0</v>
      </c>
      <c r="S677" s="370">
        <v>0</v>
      </c>
      <c r="T677" s="370">
        <v>3800</v>
      </c>
      <c r="U677" s="370">
        <v>0</v>
      </c>
      <c r="V677" s="370">
        <v>0</v>
      </c>
      <c r="W677" s="370">
        <v>0</v>
      </c>
      <c r="X677" s="370">
        <v>0</v>
      </c>
      <c r="Y677" s="370">
        <v>0</v>
      </c>
      <c r="Z677" s="370">
        <v>0</v>
      </c>
      <c r="AA677" s="370">
        <v>0</v>
      </c>
      <c r="AB677" s="370">
        <v>0</v>
      </c>
      <c r="AC677" s="370">
        <v>0</v>
      </c>
      <c r="AD677" s="370">
        <v>0</v>
      </c>
      <c r="AE677" s="370">
        <v>0</v>
      </c>
      <c r="AF677" s="370">
        <v>0</v>
      </c>
      <c r="AG677" s="370">
        <v>0</v>
      </c>
      <c r="AH677" s="370">
        <v>0</v>
      </c>
      <c r="AI677" s="370">
        <v>3800</v>
      </c>
      <c r="AJ677">
        <v>7600</v>
      </c>
    </row>
    <row r="678" spans="3:36" ht="12.75" hidden="1" customHeight="1"/>
    <row r="679" spans="3:36" ht="12.75" hidden="1" customHeight="1"/>
    <row r="680" spans="3:36" ht="12.75" hidden="1" customHeight="1"/>
    <row r="681" spans="3:36" ht="12.75" customHeight="1">
      <c r="C681" s="219"/>
      <c r="O681" s="370"/>
      <c r="P681" s="370"/>
      <c r="Q681" s="370"/>
      <c r="R681" s="370"/>
      <c r="S681" s="370"/>
      <c r="T681" s="370"/>
      <c r="U681" s="370"/>
      <c r="V681" s="370"/>
      <c r="W681" s="370"/>
      <c r="X681" s="370"/>
      <c r="Y681" s="370"/>
      <c r="Z681" s="370"/>
      <c r="AA681" s="370"/>
      <c r="AB681" s="370"/>
      <c r="AC681" s="370"/>
      <c r="AD681" s="370"/>
      <c r="AE681" s="370"/>
      <c r="AF681" s="370"/>
      <c r="AG681" s="370"/>
      <c r="AH681" s="370"/>
      <c r="AI681" s="370"/>
    </row>
    <row r="682" spans="3:36" ht="12.75" customHeight="1">
      <c r="C682" s="219"/>
      <c r="O682" s="370" t="s">
        <v>494</v>
      </c>
      <c r="P682" s="370"/>
      <c r="Q682" s="370"/>
      <c r="R682" s="370"/>
      <c r="S682" s="370"/>
      <c r="T682" s="370"/>
      <c r="U682" s="370"/>
      <c r="V682" s="370"/>
      <c r="W682" s="370"/>
      <c r="X682" s="370"/>
      <c r="Y682" s="370"/>
      <c r="Z682" s="370" t="s">
        <v>494</v>
      </c>
      <c r="AA682" s="370"/>
      <c r="AB682" s="370"/>
      <c r="AC682" s="370"/>
      <c r="AD682" s="370"/>
      <c r="AE682" s="370"/>
      <c r="AF682" s="370"/>
      <c r="AG682" s="370"/>
      <c r="AH682" s="370"/>
      <c r="AI682" s="370"/>
    </row>
    <row r="683" spans="3:36" ht="12.75" customHeight="1">
      <c r="C683" s="219"/>
      <c r="O683" s="370" t="s">
        <v>366</v>
      </c>
      <c r="P683" s="370" t="s">
        <v>367</v>
      </c>
      <c r="Q683" s="370" t="s">
        <v>368</v>
      </c>
      <c r="R683" s="370" t="s">
        <v>369</v>
      </c>
      <c r="S683" s="370" t="s">
        <v>370</v>
      </c>
      <c r="T683" s="370" t="s">
        <v>371</v>
      </c>
      <c r="U683" s="370" t="s">
        <v>372</v>
      </c>
      <c r="V683" s="370" t="s">
        <v>373</v>
      </c>
      <c r="W683" s="370" t="s">
        <v>374</v>
      </c>
      <c r="X683" s="370" t="s">
        <v>375</v>
      </c>
      <c r="Y683" s="370" t="s">
        <v>376</v>
      </c>
      <c r="Z683" s="370" t="s">
        <v>377</v>
      </c>
      <c r="AA683" s="370" t="s">
        <v>378</v>
      </c>
      <c r="AB683" s="370" t="s">
        <v>379</v>
      </c>
      <c r="AC683" s="370" t="s">
        <v>380</v>
      </c>
      <c r="AD683" s="370" t="s">
        <v>381</v>
      </c>
      <c r="AE683" s="370" t="s">
        <v>382</v>
      </c>
      <c r="AF683" s="370" t="s">
        <v>383</v>
      </c>
      <c r="AG683" s="370" t="s">
        <v>384</v>
      </c>
      <c r="AH683" s="370" t="s">
        <v>385</v>
      </c>
      <c r="AI683" s="370" t="s">
        <v>386</v>
      </c>
      <c r="AJ683" t="s">
        <v>387</v>
      </c>
    </row>
    <row r="684" spans="3:36" ht="12.75" customHeight="1">
      <c r="P684">
        <v>2011</v>
      </c>
      <c r="Q684">
        <v>2012</v>
      </c>
      <c r="R684">
        <v>2013</v>
      </c>
      <c r="S684">
        <v>2014</v>
      </c>
      <c r="T684">
        <v>2015</v>
      </c>
      <c r="U684">
        <v>2016</v>
      </c>
      <c r="V684">
        <v>2017</v>
      </c>
      <c r="W684">
        <v>2018</v>
      </c>
      <c r="X684">
        <v>2019</v>
      </c>
      <c r="Y684">
        <v>2020</v>
      </c>
      <c r="Z684">
        <v>2021</v>
      </c>
      <c r="AA684">
        <v>2022</v>
      </c>
      <c r="AB684">
        <v>2023</v>
      </c>
      <c r="AC684">
        <v>2024</v>
      </c>
      <c r="AD684">
        <v>2025</v>
      </c>
      <c r="AE684">
        <v>2026</v>
      </c>
      <c r="AF684">
        <v>2027</v>
      </c>
      <c r="AG684">
        <v>2028</v>
      </c>
      <c r="AH684">
        <v>2029</v>
      </c>
      <c r="AI684">
        <v>2030</v>
      </c>
    </row>
    <row r="685" spans="3:36" ht="12.75" hidden="1" customHeight="1">
      <c r="C685" s="219" t="s">
        <v>828</v>
      </c>
      <c r="O685">
        <v>0</v>
      </c>
      <c r="P685">
        <v>0</v>
      </c>
      <c r="Q685">
        <v>0</v>
      </c>
      <c r="R685">
        <v>0</v>
      </c>
      <c r="S685">
        <v>0</v>
      </c>
      <c r="T685">
        <v>0</v>
      </c>
      <c r="U685">
        <v>0</v>
      </c>
      <c r="V685">
        <v>0</v>
      </c>
      <c r="W685">
        <v>0</v>
      </c>
      <c r="X685">
        <v>0</v>
      </c>
      <c r="Y685">
        <v>0</v>
      </c>
      <c r="Z685">
        <v>0</v>
      </c>
      <c r="AA685">
        <v>0</v>
      </c>
      <c r="AB685">
        <v>0</v>
      </c>
      <c r="AC685">
        <v>0</v>
      </c>
      <c r="AD685">
        <v>0</v>
      </c>
      <c r="AE685">
        <v>0</v>
      </c>
      <c r="AF685">
        <v>0</v>
      </c>
      <c r="AG685">
        <v>0</v>
      </c>
      <c r="AH685">
        <v>0</v>
      </c>
      <c r="AI685">
        <v>0</v>
      </c>
      <c r="AJ685">
        <v>0</v>
      </c>
    </row>
    <row r="686" spans="3:36" ht="12.75" customHeight="1">
      <c r="C686" s="219" t="s">
        <v>829</v>
      </c>
      <c r="O686" s="370">
        <v>0</v>
      </c>
      <c r="P686" s="370">
        <v>0</v>
      </c>
      <c r="Q686" s="370">
        <v>0</v>
      </c>
      <c r="R686" s="370">
        <v>0</v>
      </c>
      <c r="S686" s="370">
        <v>0</v>
      </c>
      <c r="T686" s="370">
        <v>0</v>
      </c>
      <c r="U686" s="370">
        <v>0</v>
      </c>
      <c r="V686" s="370">
        <v>0</v>
      </c>
      <c r="W686" s="370">
        <v>0</v>
      </c>
      <c r="X686" s="370">
        <v>0</v>
      </c>
      <c r="Y686" s="370">
        <v>0</v>
      </c>
      <c r="Z686" s="370">
        <v>0</v>
      </c>
      <c r="AA686" s="370">
        <v>0</v>
      </c>
      <c r="AB686" s="370">
        <v>0</v>
      </c>
      <c r="AC686" s="370">
        <v>0</v>
      </c>
      <c r="AD686" s="370">
        <v>0</v>
      </c>
      <c r="AE686" s="370">
        <v>0</v>
      </c>
      <c r="AF686" s="370">
        <v>0</v>
      </c>
      <c r="AG686" s="370">
        <v>0</v>
      </c>
      <c r="AH686" s="370">
        <v>0</v>
      </c>
      <c r="AI686" s="370">
        <v>0</v>
      </c>
      <c r="AJ686">
        <v>0</v>
      </c>
    </row>
    <row r="687" spans="3:36" ht="12.75" customHeight="1">
      <c r="C687" s="219" t="s">
        <v>830</v>
      </c>
      <c r="O687" s="370">
        <v>0</v>
      </c>
      <c r="P687" s="370">
        <v>0</v>
      </c>
      <c r="Q687" s="370">
        <v>0</v>
      </c>
      <c r="R687" s="370">
        <v>0</v>
      </c>
      <c r="S687" s="370">
        <v>0</v>
      </c>
      <c r="T687" s="370">
        <v>0</v>
      </c>
      <c r="U687" s="370">
        <v>0</v>
      </c>
      <c r="V687" s="370">
        <v>0</v>
      </c>
      <c r="W687" s="370">
        <v>0</v>
      </c>
      <c r="X687" s="370">
        <v>0</v>
      </c>
      <c r="Y687" s="370">
        <v>0</v>
      </c>
      <c r="Z687" s="370">
        <v>0</v>
      </c>
      <c r="AA687" s="370">
        <v>0</v>
      </c>
      <c r="AB687" s="370">
        <v>0</v>
      </c>
      <c r="AC687" s="370">
        <v>0</v>
      </c>
      <c r="AD687" s="370">
        <v>0</v>
      </c>
      <c r="AE687" s="370">
        <v>0</v>
      </c>
      <c r="AF687" s="370">
        <v>0</v>
      </c>
      <c r="AG687" s="370">
        <v>0</v>
      </c>
      <c r="AH687" s="370">
        <v>0</v>
      </c>
      <c r="AI687" s="370">
        <v>0</v>
      </c>
      <c r="AJ687">
        <v>0</v>
      </c>
    </row>
    <row r="688" spans="3:36" ht="12.75" hidden="1" customHeight="1"/>
    <row r="689" spans="3:36" ht="12.75" hidden="1" customHeight="1"/>
    <row r="690" spans="3:36" ht="12.75" hidden="1" customHeight="1"/>
    <row r="691" spans="3:36" ht="12.75" customHeight="1">
      <c r="C691" s="219"/>
      <c r="O691" s="370"/>
      <c r="P691" s="370"/>
      <c r="Q691" s="370"/>
      <c r="R691" s="370"/>
      <c r="S691" s="370"/>
      <c r="T691" s="370"/>
      <c r="U691" s="370"/>
      <c r="V691" s="370"/>
      <c r="W691" s="370"/>
      <c r="X691" s="370"/>
      <c r="Y691" s="370"/>
      <c r="Z691" s="370"/>
      <c r="AA691" s="370"/>
      <c r="AB691" s="370"/>
      <c r="AC691" s="370"/>
      <c r="AD691" s="370"/>
      <c r="AE691" s="370"/>
      <c r="AF691" s="370"/>
      <c r="AG691" s="370"/>
      <c r="AH691" s="370"/>
      <c r="AI691" s="370"/>
    </row>
    <row r="692" spans="3:36" ht="12.75" customHeight="1">
      <c r="C692" s="219"/>
      <c r="O692" s="370" t="s">
        <v>495</v>
      </c>
      <c r="P692" s="370"/>
      <c r="Q692" s="370"/>
      <c r="R692" s="370"/>
      <c r="S692" s="370"/>
      <c r="T692" s="370"/>
      <c r="U692" s="370"/>
      <c r="V692" s="370"/>
      <c r="W692" s="370"/>
      <c r="X692" s="370"/>
      <c r="Y692" s="370"/>
      <c r="Z692" s="370" t="s">
        <v>495</v>
      </c>
      <c r="AA692" s="370"/>
      <c r="AB692" s="370"/>
      <c r="AC692" s="370"/>
      <c r="AD692" s="370"/>
      <c r="AE692" s="370"/>
      <c r="AF692" s="370"/>
      <c r="AG692" s="370"/>
      <c r="AH692" s="370"/>
      <c r="AI692" s="370"/>
    </row>
    <row r="693" spans="3:36" ht="12.75" customHeight="1">
      <c r="C693" s="219"/>
      <c r="O693" s="370" t="s">
        <v>366</v>
      </c>
      <c r="P693" s="370" t="s">
        <v>367</v>
      </c>
      <c r="Q693" s="370" t="s">
        <v>368</v>
      </c>
      <c r="R693" s="370" t="s">
        <v>369</v>
      </c>
      <c r="S693" s="370" t="s">
        <v>370</v>
      </c>
      <c r="T693" s="370" t="s">
        <v>371</v>
      </c>
      <c r="U693" s="370" t="s">
        <v>372</v>
      </c>
      <c r="V693" s="370" t="s">
        <v>373</v>
      </c>
      <c r="W693" s="370" t="s">
        <v>374</v>
      </c>
      <c r="X693" s="370" t="s">
        <v>375</v>
      </c>
      <c r="Y693" s="370" t="s">
        <v>376</v>
      </c>
      <c r="Z693" s="370" t="s">
        <v>377</v>
      </c>
      <c r="AA693" s="370" t="s">
        <v>378</v>
      </c>
      <c r="AB693" s="370" t="s">
        <v>379</v>
      </c>
      <c r="AC693" s="370" t="s">
        <v>380</v>
      </c>
      <c r="AD693" s="370" t="s">
        <v>381</v>
      </c>
      <c r="AE693" s="370" t="s">
        <v>382</v>
      </c>
      <c r="AF693" s="370" t="s">
        <v>383</v>
      </c>
      <c r="AG693" s="370" t="s">
        <v>384</v>
      </c>
      <c r="AH693" s="370" t="s">
        <v>385</v>
      </c>
      <c r="AI693" s="370" t="s">
        <v>386</v>
      </c>
      <c r="AJ693" t="s">
        <v>387</v>
      </c>
    </row>
    <row r="694" spans="3:36" ht="12.75" customHeight="1">
      <c r="P694">
        <v>2011</v>
      </c>
      <c r="Q694">
        <v>2012</v>
      </c>
      <c r="R694">
        <v>2013</v>
      </c>
      <c r="S694">
        <v>2014</v>
      </c>
      <c r="T694">
        <v>2015</v>
      </c>
      <c r="U694">
        <v>2016</v>
      </c>
      <c r="V694">
        <v>2017</v>
      </c>
      <c r="W694">
        <v>2018</v>
      </c>
      <c r="X694">
        <v>2019</v>
      </c>
      <c r="Y694">
        <v>2020</v>
      </c>
      <c r="Z694">
        <v>2021</v>
      </c>
      <c r="AA694">
        <v>2022</v>
      </c>
      <c r="AB694">
        <v>2023</v>
      </c>
      <c r="AC694">
        <v>2024</v>
      </c>
      <c r="AD694">
        <v>2025</v>
      </c>
      <c r="AE694">
        <v>2026</v>
      </c>
      <c r="AF694">
        <v>2027</v>
      </c>
      <c r="AG694">
        <v>2028</v>
      </c>
      <c r="AH694">
        <v>2029</v>
      </c>
      <c r="AI694">
        <v>2030</v>
      </c>
    </row>
    <row r="695" spans="3:36" ht="12.75" hidden="1" customHeight="1">
      <c r="C695" s="219" t="s">
        <v>828</v>
      </c>
      <c r="O695">
        <v>0</v>
      </c>
      <c r="P695">
        <v>0</v>
      </c>
      <c r="Q695">
        <v>0</v>
      </c>
      <c r="R695">
        <v>0</v>
      </c>
      <c r="S695">
        <v>0</v>
      </c>
      <c r="T695">
        <v>0</v>
      </c>
      <c r="U695">
        <v>0</v>
      </c>
      <c r="V695">
        <v>0</v>
      </c>
      <c r="W695">
        <v>0</v>
      </c>
      <c r="X695">
        <v>0</v>
      </c>
      <c r="Y695">
        <v>0</v>
      </c>
      <c r="Z695">
        <v>0</v>
      </c>
      <c r="AA695">
        <v>0</v>
      </c>
      <c r="AB695">
        <v>0</v>
      </c>
      <c r="AC695">
        <v>0</v>
      </c>
      <c r="AD695">
        <v>0</v>
      </c>
      <c r="AE695">
        <v>0</v>
      </c>
      <c r="AF695">
        <v>0</v>
      </c>
      <c r="AG695">
        <v>0</v>
      </c>
      <c r="AH695">
        <v>0</v>
      </c>
      <c r="AI695">
        <v>0</v>
      </c>
      <c r="AJ695">
        <v>0</v>
      </c>
    </row>
    <row r="696" spans="3:36" ht="12.75" customHeight="1">
      <c r="C696" s="219" t="s">
        <v>829</v>
      </c>
      <c r="O696" s="370">
        <v>0</v>
      </c>
      <c r="P696" s="370">
        <v>0</v>
      </c>
      <c r="Q696" s="370">
        <v>0</v>
      </c>
      <c r="R696" s="370">
        <v>0</v>
      </c>
      <c r="S696" s="370">
        <v>0</v>
      </c>
      <c r="T696" s="370">
        <v>0</v>
      </c>
      <c r="U696" s="370">
        <v>0</v>
      </c>
      <c r="V696" s="370">
        <v>0</v>
      </c>
      <c r="W696" s="370">
        <v>0</v>
      </c>
      <c r="X696" s="370">
        <v>0</v>
      </c>
      <c r="Y696" s="370">
        <v>0</v>
      </c>
      <c r="Z696" s="370">
        <v>0</v>
      </c>
      <c r="AA696" s="370">
        <v>0</v>
      </c>
      <c r="AB696" s="370">
        <v>0</v>
      </c>
      <c r="AC696" s="370">
        <v>0</v>
      </c>
      <c r="AD696" s="370">
        <v>0</v>
      </c>
      <c r="AE696" s="370">
        <v>0</v>
      </c>
      <c r="AF696" s="370">
        <v>0</v>
      </c>
      <c r="AG696" s="370">
        <v>0</v>
      </c>
      <c r="AH696" s="370">
        <v>0</v>
      </c>
      <c r="AI696" s="370">
        <v>0</v>
      </c>
      <c r="AJ696">
        <v>0</v>
      </c>
    </row>
    <row r="697" spans="3:36" ht="12.75" customHeight="1">
      <c r="C697" s="219" t="s">
        <v>830</v>
      </c>
      <c r="O697" s="370">
        <v>0</v>
      </c>
      <c r="P697" s="370">
        <v>0</v>
      </c>
      <c r="Q697" s="370">
        <v>0</v>
      </c>
      <c r="R697" s="370">
        <v>0</v>
      </c>
      <c r="S697" s="370">
        <v>0</v>
      </c>
      <c r="T697" s="370">
        <v>0</v>
      </c>
      <c r="U697" s="370">
        <v>0</v>
      </c>
      <c r="V697" s="370">
        <v>0</v>
      </c>
      <c r="W697" s="370">
        <v>0</v>
      </c>
      <c r="X697" s="370">
        <v>0</v>
      </c>
      <c r="Y697" s="370">
        <v>0</v>
      </c>
      <c r="Z697" s="370">
        <v>0</v>
      </c>
      <c r="AA697" s="370">
        <v>0</v>
      </c>
      <c r="AB697" s="370">
        <v>0</v>
      </c>
      <c r="AC697" s="370">
        <v>0</v>
      </c>
      <c r="AD697" s="370">
        <v>0</v>
      </c>
      <c r="AE697" s="370">
        <v>0</v>
      </c>
      <c r="AF697" s="370">
        <v>0</v>
      </c>
      <c r="AG697" s="370">
        <v>0</v>
      </c>
      <c r="AH697" s="370">
        <v>0</v>
      </c>
      <c r="AI697" s="370">
        <v>0</v>
      </c>
      <c r="AJ697">
        <v>0</v>
      </c>
    </row>
    <row r="698" spans="3:36" ht="12.75" hidden="1" customHeight="1"/>
    <row r="699" spans="3:36" ht="12.75" hidden="1" customHeight="1"/>
    <row r="700" spans="3:36" ht="12.75" hidden="1" customHeight="1"/>
    <row r="701" spans="3:36" ht="12.75" customHeight="1">
      <c r="C701" s="219"/>
      <c r="O701" s="370"/>
      <c r="P701" s="370"/>
      <c r="Q701" s="370"/>
      <c r="R701" s="370"/>
      <c r="S701" s="370"/>
      <c r="T701" s="370"/>
      <c r="U701" s="370"/>
      <c r="V701" s="370"/>
      <c r="W701" s="370"/>
      <c r="X701" s="370"/>
      <c r="Y701" s="370"/>
      <c r="Z701" s="370"/>
      <c r="AA701" s="370"/>
      <c r="AB701" s="370"/>
      <c r="AC701" s="370"/>
      <c r="AD701" s="370"/>
      <c r="AE701" s="370"/>
      <c r="AF701" s="370"/>
      <c r="AG701" s="370"/>
      <c r="AH701" s="370"/>
      <c r="AI701" s="370"/>
    </row>
    <row r="702" spans="3:36" ht="12.75" customHeight="1">
      <c r="C702" s="219"/>
      <c r="O702" s="370" t="s">
        <v>496</v>
      </c>
      <c r="P702" s="370"/>
      <c r="Q702" s="370"/>
      <c r="R702" s="370"/>
      <c r="S702" s="370"/>
      <c r="T702" s="370"/>
      <c r="U702" s="370"/>
      <c r="V702" s="370"/>
      <c r="W702" s="370"/>
      <c r="X702" s="370"/>
      <c r="Y702" s="370"/>
      <c r="Z702" s="370" t="s">
        <v>496</v>
      </c>
      <c r="AA702" s="370"/>
      <c r="AB702" s="370"/>
      <c r="AC702" s="370"/>
      <c r="AD702" s="370"/>
      <c r="AE702" s="370"/>
      <c r="AF702" s="370"/>
      <c r="AG702" s="370"/>
      <c r="AH702" s="370"/>
      <c r="AI702" s="370"/>
    </row>
    <row r="703" spans="3:36" ht="12.75" customHeight="1">
      <c r="C703" s="219"/>
      <c r="O703" s="370" t="s">
        <v>366</v>
      </c>
      <c r="P703" s="370" t="s">
        <v>367</v>
      </c>
      <c r="Q703" s="370" t="s">
        <v>368</v>
      </c>
      <c r="R703" s="370" t="s">
        <v>369</v>
      </c>
      <c r="S703" s="370" t="s">
        <v>370</v>
      </c>
      <c r="T703" s="370" t="s">
        <v>371</v>
      </c>
      <c r="U703" s="370" t="s">
        <v>372</v>
      </c>
      <c r="V703" s="370" t="s">
        <v>373</v>
      </c>
      <c r="W703" s="370" t="s">
        <v>374</v>
      </c>
      <c r="X703" s="370" t="s">
        <v>375</v>
      </c>
      <c r="Y703" s="370" t="s">
        <v>376</v>
      </c>
      <c r="Z703" s="370" t="s">
        <v>377</v>
      </c>
      <c r="AA703" s="370" t="s">
        <v>378</v>
      </c>
      <c r="AB703" s="370" t="s">
        <v>379</v>
      </c>
      <c r="AC703" s="370" t="s">
        <v>380</v>
      </c>
      <c r="AD703" s="370" t="s">
        <v>381</v>
      </c>
      <c r="AE703" s="370" t="s">
        <v>382</v>
      </c>
      <c r="AF703" s="370" t="s">
        <v>383</v>
      </c>
      <c r="AG703" s="370" t="s">
        <v>384</v>
      </c>
      <c r="AH703" s="370" t="s">
        <v>385</v>
      </c>
      <c r="AI703" s="370" t="s">
        <v>386</v>
      </c>
      <c r="AJ703" t="s">
        <v>387</v>
      </c>
    </row>
    <row r="704" spans="3:36" ht="12.75" customHeight="1">
      <c r="P704">
        <v>2011</v>
      </c>
      <c r="Q704">
        <v>2012</v>
      </c>
      <c r="R704">
        <v>2013</v>
      </c>
      <c r="S704">
        <v>2014</v>
      </c>
      <c r="T704">
        <v>2015</v>
      </c>
      <c r="U704">
        <v>2016</v>
      </c>
      <c r="V704">
        <v>2017</v>
      </c>
      <c r="W704">
        <v>2018</v>
      </c>
      <c r="X704">
        <v>2019</v>
      </c>
      <c r="Y704">
        <v>2020</v>
      </c>
      <c r="Z704">
        <v>2021</v>
      </c>
      <c r="AA704">
        <v>2022</v>
      </c>
      <c r="AB704">
        <v>2023</v>
      </c>
      <c r="AC704">
        <v>2024</v>
      </c>
      <c r="AD704">
        <v>2025</v>
      </c>
      <c r="AE704">
        <v>2026</v>
      </c>
      <c r="AF704">
        <v>2027</v>
      </c>
      <c r="AG704">
        <v>2028</v>
      </c>
      <c r="AH704">
        <v>2029</v>
      </c>
      <c r="AI704">
        <v>2030</v>
      </c>
    </row>
    <row r="705" spans="3:36" ht="12.75" hidden="1" customHeight="1">
      <c r="C705" s="219" t="s">
        <v>828</v>
      </c>
      <c r="O705">
        <v>0</v>
      </c>
      <c r="P705">
        <v>0</v>
      </c>
      <c r="Q705">
        <v>0</v>
      </c>
      <c r="R705">
        <v>0</v>
      </c>
      <c r="S705">
        <v>0</v>
      </c>
      <c r="T705">
        <v>0</v>
      </c>
      <c r="U705">
        <v>0</v>
      </c>
      <c r="V705">
        <v>0</v>
      </c>
      <c r="W705">
        <v>0</v>
      </c>
      <c r="X705">
        <v>0</v>
      </c>
      <c r="Y705">
        <v>0</v>
      </c>
      <c r="Z705">
        <v>0</v>
      </c>
      <c r="AA705">
        <v>0</v>
      </c>
      <c r="AB705">
        <v>0</v>
      </c>
      <c r="AC705">
        <v>0</v>
      </c>
      <c r="AD705">
        <v>0</v>
      </c>
      <c r="AE705">
        <v>0</v>
      </c>
      <c r="AF705">
        <v>0</v>
      </c>
      <c r="AG705">
        <v>0</v>
      </c>
      <c r="AH705">
        <v>0</v>
      </c>
      <c r="AI705">
        <v>0</v>
      </c>
      <c r="AJ705">
        <v>0</v>
      </c>
    </row>
    <row r="706" spans="3:36" ht="12.75" customHeight="1">
      <c r="C706" s="219" t="s">
        <v>829</v>
      </c>
      <c r="O706" s="370">
        <v>0</v>
      </c>
      <c r="P706" s="370">
        <v>0</v>
      </c>
      <c r="Q706" s="370">
        <v>0</v>
      </c>
      <c r="R706" s="370">
        <v>0</v>
      </c>
      <c r="S706" s="370">
        <v>0</v>
      </c>
      <c r="T706" s="370">
        <v>0</v>
      </c>
      <c r="U706" s="370">
        <v>0</v>
      </c>
      <c r="V706" s="370">
        <v>0</v>
      </c>
      <c r="W706" s="370">
        <v>0</v>
      </c>
      <c r="X706" s="370">
        <v>0</v>
      </c>
      <c r="Y706" s="370">
        <v>0</v>
      </c>
      <c r="Z706" s="370">
        <v>0</v>
      </c>
      <c r="AA706" s="370">
        <v>0</v>
      </c>
      <c r="AB706" s="370">
        <v>0</v>
      </c>
      <c r="AC706" s="370">
        <v>0</v>
      </c>
      <c r="AD706" s="370">
        <v>0</v>
      </c>
      <c r="AE706" s="370">
        <v>0</v>
      </c>
      <c r="AF706" s="370">
        <v>0</v>
      </c>
      <c r="AG706" s="370">
        <v>0</v>
      </c>
      <c r="AH706" s="370">
        <v>0</v>
      </c>
      <c r="AI706" s="370">
        <v>0</v>
      </c>
      <c r="AJ706">
        <v>0</v>
      </c>
    </row>
    <row r="707" spans="3:36" ht="12.75" customHeight="1">
      <c r="C707" s="219" t="s">
        <v>830</v>
      </c>
      <c r="O707" s="370">
        <v>0</v>
      </c>
      <c r="P707" s="370">
        <v>0</v>
      </c>
      <c r="Q707" s="370">
        <v>0</v>
      </c>
      <c r="R707" s="370">
        <v>0</v>
      </c>
      <c r="S707" s="370">
        <v>0</v>
      </c>
      <c r="T707" s="370">
        <v>0</v>
      </c>
      <c r="U707" s="370">
        <v>0</v>
      </c>
      <c r="V707" s="370">
        <v>0</v>
      </c>
      <c r="W707" s="370">
        <v>0</v>
      </c>
      <c r="X707" s="370">
        <v>0</v>
      </c>
      <c r="Y707" s="370">
        <v>0</v>
      </c>
      <c r="Z707" s="370">
        <v>0</v>
      </c>
      <c r="AA707" s="370">
        <v>0</v>
      </c>
      <c r="AB707" s="370">
        <v>0</v>
      </c>
      <c r="AC707" s="370">
        <v>0</v>
      </c>
      <c r="AD707" s="370">
        <v>0</v>
      </c>
      <c r="AE707" s="370">
        <v>0</v>
      </c>
      <c r="AF707" s="370">
        <v>0</v>
      </c>
      <c r="AG707" s="370">
        <v>0</v>
      </c>
      <c r="AH707" s="370">
        <v>0</v>
      </c>
      <c r="AI707" s="370">
        <v>0</v>
      </c>
      <c r="AJ707">
        <v>0</v>
      </c>
    </row>
    <row r="708" spans="3:36" ht="12.75" hidden="1" customHeight="1"/>
    <row r="709" spans="3:36" ht="12.75" hidden="1" customHeight="1"/>
    <row r="710" spans="3:36" ht="12.75" hidden="1" customHeight="1"/>
    <row r="711" spans="3:36" ht="12.75" customHeight="1">
      <c r="C711" s="219"/>
      <c r="O711" s="370"/>
      <c r="P711" s="370"/>
      <c r="Q711" s="370"/>
      <c r="R711" s="370"/>
      <c r="S711" s="370"/>
      <c r="T711" s="370"/>
      <c r="U711" s="370"/>
      <c r="V711" s="370"/>
      <c r="W711" s="370"/>
      <c r="X711" s="370"/>
      <c r="Y711" s="370"/>
      <c r="Z711" s="370"/>
      <c r="AA711" s="370"/>
      <c r="AB711" s="370"/>
      <c r="AC711" s="370"/>
      <c r="AD711" s="370"/>
      <c r="AE711" s="370"/>
      <c r="AF711" s="370"/>
      <c r="AG711" s="370"/>
      <c r="AH711" s="370"/>
      <c r="AI711" s="370"/>
    </row>
    <row r="712" spans="3:36" ht="12.75" customHeight="1">
      <c r="C712" s="219"/>
      <c r="O712" s="370" t="s">
        <v>497</v>
      </c>
      <c r="P712" s="370"/>
      <c r="Q712" s="370"/>
      <c r="R712" s="370"/>
      <c r="S712" s="370"/>
      <c r="T712" s="370"/>
      <c r="U712" s="370"/>
      <c r="V712" s="370"/>
      <c r="W712" s="370"/>
      <c r="X712" s="370"/>
      <c r="Y712" s="370"/>
      <c r="Z712" s="370" t="s">
        <v>497</v>
      </c>
      <c r="AA712" s="370"/>
      <c r="AB712" s="370"/>
      <c r="AC712" s="370"/>
      <c r="AD712" s="370"/>
      <c r="AE712" s="370"/>
      <c r="AF712" s="370"/>
      <c r="AG712" s="370"/>
      <c r="AH712" s="370"/>
      <c r="AI712" s="370"/>
    </row>
    <row r="713" spans="3:36" ht="12.75" customHeight="1">
      <c r="C713" s="219"/>
      <c r="O713" s="370" t="s">
        <v>366</v>
      </c>
      <c r="P713" s="370" t="s">
        <v>367</v>
      </c>
      <c r="Q713" s="370" t="s">
        <v>368</v>
      </c>
      <c r="R713" s="370" t="s">
        <v>369</v>
      </c>
      <c r="S713" s="370" t="s">
        <v>370</v>
      </c>
      <c r="T713" s="370" t="s">
        <v>371</v>
      </c>
      <c r="U713" s="370" t="s">
        <v>372</v>
      </c>
      <c r="V713" s="370" t="s">
        <v>373</v>
      </c>
      <c r="W713" s="370" t="s">
        <v>374</v>
      </c>
      <c r="X713" s="370" t="s">
        <v>375</v>
      </c>
      <c r="Y713" s="370" t="s">
        <v>376</v>
      </c>
      <c r="Z713" s="370" t="s">
        <v>377</v>
      </c>
      <c r="AA713" s="370" t="s">
        <v>378</v>
      </c>
      <c r="AB713" s="370" t="s">
        <v>379</v>
      </c>
      <c r="AC713" s="370" t="s">
        <v>380</v>
      </c>
      <c r="AD713" s="370" t="s">
        <v>381</v>
      </c>
      <c r="AE713" s="370" t="s">
        <v>382</v>
      </c>
      <c r="AF713" s="370" t="s">
        <v>383</v>
      </c>
      <c r="AG713" s="370" t="s">
        <v>384</v>
      </c>
      <c r="AH713" s="370" t="s">
        <v>385</v>
      </c>
      <c r="AI713" s="370" t="s">
        <v>386</v>
      </c>
      <c r="AJ713" t="s">
        <v>387</v>
      </c>
    </row>
    <row r="714" spans="3:36" ht="12.75" customHeight="1">
      <c r="P714">
        <v>2011</v>
      </c>
      <c r="Q714">
        <v>2012</v>
      </c>
      <c r="R714">
        <v>2013</v>
      </c>
      <c r="S714">
        <v>2014</v>
      </c>
      <c r="T714">
        <v>2015</v>
      </c>
      <c r="U714">
        <v>2016</v>
      </c>
      <c r="V714">
        <v>2017</v>
      </c>
      <c r="W714">
        <v>2018</v>
      </c>
      <c r="X714">
        <v>2019</v>
      </c>
      <c r="Y714">
        <v>2020</v>
      </c>
      <c r="Z714">
        <v>2021</v>
      </c>
      <c r="AA714">
        <v>2022</v>
      </c>
      <c r="AB714">
        <v>2023</v>
      </c>
      <c r="AC714">
        <v>2024</v>
      </c>
      <c r="AD714">
        <v>2025</v>
      </c>
      <c r="AE714">
        <v>2026</v>
      </c>
      <c r="AF714">
        <v>2027</v>
      </c>
      <c r="AG714">
        <v>2028</v>
      </c>
      <c r="AH714">
        <v>2029</v>
      </c>
      <c r="AI714">
        <v>2030</v>
      </c>
    </row>
    <row r="715" spans="3:36" ht="12.75" hidden="1" customHeight="1">
      <c r="C715" s="219" t="s">
        <v>828</v>
      </c>
      <c r="O715">
        <v>0</v>
      </c>
      <c r="P715">
        <v>0</v>
      </c>
      <c r="Q715">
        <v>0</v>
      </c>
      <c r="R715">
        <v>0</v>
      </c>
      <c r="S715">
        <v>0</v>
      </c>
      <c r="T715">
        <v>0</v>
      </c>
      <c r="U715">
        <v>0</v>
      </c>
      <c r="V715">
        <v>0</v>
      </c>
      <c r="W715">
        <v>0</v>
      </c>
      <c r="X715">
        <v>0</v>
      </c>
      <c r="Y715">
        <v>0</v>
      </c>
      <c r="Z715">
        <v>0</v>
      </c>
      <c r="AA715">
        <v>0</v>
      </c>
      <c r="AB715">
        <v>0</v>
      </c>
      <c r="AC715">
        <v>0</v>
      </c>
      <c r="AD715">
        <v>0</v>
      </c>
      <c r="AE715">
        <v>0</v>
      </c>
      <c r="AF715">
        <v>0</v>
      </c>
      <c r="AG715">
        <v>0</v>
      </c>
      <c r="AH715">
        <v>0</v>
      </c>
      <c r="AI715">
        <v>0</v>
      </c>
      <c r="AJ715">
        <v>0</v>
      </c>
    </row>
    <row r="716" spans="3:36" ht="12.75" customHeight="1">
      <c r="C716" s="219" t="s">
        <v>829</v>
      </c>
      <c r="O716" s="370">
        <v>0</v>
      </c>
      <c r="P716" s="370">
        <v>0</v>
      </c>
      <c r="Q716" s="370">
        <v>0</v>
      </c>
      <c r="R716" s="370">
        <v>0</v>
      </c>
      <c r="S716" s="370">
        <v>0</v>
      </c>
      <c r="T716" s="370">
        <v>0</v>
      </c>
      <c r="U716" s="370">
        <v>0</v>
      </c>
      <c r="V716" s="370">
        <v>0</v>
      </c>
      <c r="W716" s="370">
        <v>0</v>
      </c>
      <c r="X716" s="370">
        <v>0</v>
      </c>
      <c r="Y716" s="370">
        <v>0</v>
      </c>
      <c r="Z716" s="370">
        <v>0</v>
      </c>
      <c r="AA716" s="370">
        <v>0</v>
      </c>
      <c r="AB716" s="370">
        <v>0</v>
      </c>
      <c r="AC716" s="370">
        <v>0</v>
      </c>
      <c r="AD716" s="370">
        <v>0</v>
      </c>
      <c r="AE716" s="370">
        <v>0</v>
      </c>
      <c r="AF716" s="370">
        <v>0</v>
      </c>
      <c r="AG716" s="370">
        <v>0</v>
      </c>
      <c r="AH716" s="370">
        <v>0</v>
      </c>
      <c r="AI716" s="370">
        <v>0</v>
      </c>
      <c r="AJ716">
        <v>0</v>
      </c>
    </row>
    <row r="717" spans="3:36" ht="12.75" customHeight="1">
      <c r="C717" s="219" t="s">
        <v>830</v>
      </c>
      <c r="O717" s="370">
        <v>0</v>
      </c>
      <c r="P717" s="370">
        <v>0</v>
      </c>
      <c r="Q717" s="370">
        <v>0</v>
      </c>
      <c r="R717" s="370">
        <v>0</v>
      </c>
      <c r="S717" s="370">
        <v>0</v>
      </c>
      <c r="T717" s="370">
        <v>0</v>
      </c>
      <c r="U717" s="370">
        <v>0</v>
      </c>
      <c r="V717" s="370">
        <v>0</v>
      </c>
      <c r="W717" s="370">
        <v>0</v>
      </c>
      <c r="X717" s="370">
        <v>0</v>
      </c>
      <c r="Y717" s="370">
        <v>0</v>
      </c>
      <c r="Z717" s="370">
        <v>0</v>
      </c>
      <c r="AA717" s="370">
        <v>0</v>
      </c>
      <c r="AB717" s="370">
        <v>0</v>
      </c>
      <c r="AC717" s="370">
        <v>0</v>
      </c>
      <c r="AD717" s="370">
        <v>0</v>
      </c>
      <c r="AE717" s="370">
        <v>0</v>
      </c>
      <c r="AF717" s="370">
        <v>0</v>
      </c>
      <c r="AG717" s="370">
        <v>0</v>
      </c>
      <c r="AH717" s="370">
        <v>0</v>
      </c>
      <c r="AI717" s="370">
        <v>0</v>
      </c>
      <c r="AJ717">
        <v>0</v>
      </c>
    </row>
    <row r="718" spans="3:36" ht="12.75" hidden="1" customHeight="1"/>
    <row r="719" spans="3:36" ht="12.75" hidden="1" customHeight="1"/>
    <row r="720" spans="3:36" ht="12.75" hidden="1" customHeight="1"/>
    <row r="721" spans="3:36" ht="12.75" hidden="1" customHeight="1">
      <c r="C721" s="219"/>
      <c r="O721" s="370"/>
      <c r="P721" s="370"/>
      <c r="Q721" s="370"/>
      <c r="R721" s="370"/>
      <c r="S721" s="370"/>
      <c r="T721" s="370"/>
      <c r="U721" s="370"/>
      <c r="V721" s="370"/>
      <c r="W721" s="370"/>
      <c r="X721" s="370"/>
      <c r="Y721" s="370"/>
      <c r="Z721" s="370"/>
      <c r="AA721" s="370"/>
      <c r="AB721" s="370"/>
      <c r="AC721" s="370"/>
      <c r="AD721" s="370"/>
      <c r="AE721" s="370"/>
      <c r="AF721" s="370"/>
      <c r="AG721" s="370"/>
      <c r="AH721" s="370"/>
      <c r="AI721" s="370"/>
    </row>
    <row r="722" spans="3:36" ht="12.75" hidden="1" customHeight="1">
      <c r="C722" s="219"/>
      <c r="O722" s="370"/>
      <c r="P722" s="370"/>
      <c r="Q722" s="370"/>
      <c r="R722" s="370"/>
      <c r="S722" s="370"/>
      <c r="T722" s="370"/>
      <c r="U722" s="370"/>
      <c r="V722" s="370"/>
      <c r="W722" s="370"/>
      <c r="X722" s="370"/>
      <c r="Y722" s="370"/>
      <c r="Z722" s="370"/>
      <c r="AA722" s="370"/>
      <c r="AB722" s="370"/>
      <c r="AC722" s="370"/>
      <c r="AD722" s="370"/>
      <c r="AE722" s="370"/>
      <c r="AF722" s="370"/>
      <c r="AG722" s="370"/>
      <c r="AH722" s="370"/>
      <c r="AI722" s="370"/>
    </row>
    <row r="723" spans="3:36" ht="12.75" hidden="1" customHeight="1">
      <c r="C723" s="219"/>
      <c r="O723" s="370"/>
      <c r="P723" s="370"/>
      <c r="Q723" s="370"/>
      <c r="R723" s="370"/>
      <c r="S723" s="370"/>
      <c r="T723" s="370"/>
      <c r="U723" s="370"/>
      <c r="V723" s="370"/>
      <c r="W723" s="370"/>
      <c r="X723" s="370"/>
      <c r="Y723" s="370"/>
      <c r="Z723" s="370"/>
      <c r="AA723" s="370"/>
      <c r="AB723" s="370"/>
      <c r="AC723" s="370"/>
      <c r="AD723" s="370"/>
      <c r="AE723" s="370"/>
      <c r="AF723" s="370"/>
      <c r="AG723" s="370"/>
      <c r="AH723" s="370"/>
      <c r="AI723" s="370"/>
    </row>
    <row r="724" spans="3:36" ht="12.75" hidden="1" customHeight="1"/>
    <row r="725" spans="3:36" ht="12.75" customHeight="1"/>
    <row r="726" spans="3:36" ht="12.75" customHeight="1">
      <c r="O726" t="s">
        <v>335</v>
      </c>
      <c r="Z726" t="s">
        <v>335</v>
      </c>
    </row>
    <row r="727" spans="3:36" ht="12.75" customHeight="1">
      <c r="O727" t="s">
        <v>366</v>
      </c>
      <c r="P727" t="s">
        <v>367</v>
      </c>
      <c r="Q727" t="s">
        <v>368</v>
      </c>
      <c r="R727" t="s">
        <v>369</v>
      </c>
      <c r="S727" t="s">
        <v>370</v>
      </c>
      <c r="T727" t="s">
        <v>371</v>
      </c>
      <c r="U727" t="s">
        <v>372</v>
      </c>
      <c r="V727" t="s">
        <v>373</v>
      </c>
      <c r="W727" t="s">
        <v>374</v>
      </c>
      <c r="X727" t="s">
        <v>375</v>
      </c>
      <c r="Y727" t="s">
        <v>376</v>
      </c>
      <c r="Z727" t="s">
        <v>377</v>
      </c>
      <c r="AA727" t="s">
        <v>378</v>
      </c>
      <c r="AB727" t="s">
        <v>379</v>
      </c>
      <c r="AC727" t="s">
        <v>380</v>
      </c>
      <c r="AD727" t="s">
        <v>381</v>
      </c>
      <c r="AE727" t="s">
        <v>382</v>
      </c>
      <c r="AF727" t="s">
        <v>383</v>
      </c>
      <c r="AG727" t="s">
        <v>384</v>
      </c>
      <c r="AH727" t="s">
        <v>385</v>
      </c>
      <c r="AI727" t="s">
        <v>386</v>
      </c>
      <c r="AJ727" t="s">
        <v>387</v>
      </c>
    </row>
    <row r="728" spans="3:36" ht="12.75" customHeight="1">
      <c r="P728">
        <v>2011</v>
      </c>
      <c r="Q728">
        <v>2012</v>
      </c>
      <c r="R728">
        <v>2013</v>
      </c>
      <c r="S728">
        <v>2014</v>
      </c>
      <c r="T728">
        <v>2015</v>
      </c>
      <c r="U728">
        <v>2016</v>
      </c>
      <c r="V728">
        <v>2017</v>
      </c>
      <c r="W728">
        <v>2018</v>
      </c>
      <c r="X728">
        <v>2019</v>
      </c>
      <c r="Y728">
        <v>2020</v>
      </c>
      <c r="Z728">
        <v>2021</v>
      </c>
      <c r="AA728">
        <v>2022</v>
      </c>
      <c r="AB728">
        <v>2023</v>
      </c>
      <c r="AC728">
        <v>2024</v>
      </c>
      <c r="AD728">
        <v>2025</v>
      </c>
      <c r="AE728">
        <v>2026</v>
      </c>
      <c r="AF728">
        <v>2027</v>
      </c>
      <c r="AG728">
        <v>2028</v>
      </c>
      <c r="AH728">
        <v>2029</v>
      </c>
      <c r="AI728">
        <v>2030</v>
      </c>
    </row>
    <row r="729" spans="3:36" ht="12.75" hidden="1" customHeight="1">
      <c r="O729">
        <v>0</v>
      </c>
      <c r="P729">
        <v>0</v>
      </c>
      <c r="Q729">
        <v>0</v>
      </c>
      <c r="R729">
        <v>0</v>
      </c>
      <c r="S729">
        <v>0</v>
      </c>
      <c r="T729">
        <v>0</v>
      </c>
      <c r="U729">
        <v>0</v>
      </c>
      <c r="V729">
        <v>0</v>
      </c>
      <c r="W729">
        <v>0</v>
      </c>
      <c r="X729">
        <v>0</v>
      </c>
      <c r="Y729">
        <v>0</v>
      </c>
      <c r="Z729">
        <v>0</v>
      </c>
      <c r="AA729">
        <v>2400</v>
      </c>
      <c r="AB729">
        <v>0</v>
      </c>
      <c r="AC729">
        <v>0</v>
      </c>
      <c r="AD729">
        <v>0</v>
      </c>
      <c r="AE729">
        <v>0</v>
      </c>
      <c r="AF729">
        <v>0</v>
      </c>
      <c r="AG729">
        <v>0</v>
      </c>
      <c r="AH729">
        <v>0</v>
      </c>
      <c r="AI729">
        <v>0</v>
      </c>
      <c r="AJ729">
        <v>2400</v>
      </c>
    </row>
    <row r="730" spans="3:36" ht="12.75" hidden="1" customHeight="1">
      <c r="O730">
        <v>0</v>
      </c>
      <c r="P730">
        <v>0</v>
      </c>
      <c r="Q730">
        <v>0</v>
      </c>
      <c r="R730">
        <v>0</v>
      </c>
      <c r="S730">
        <v>0</v>
      </c>
      <c r="T730">
        <v>0</v>
      </c>
      <c r="U730">
        <v>0</v>
      </c>
      <c r="V730">
        <v>0</v>
      </c>
      <c r="W730">
        <v>0</v>
      </c>
      <c r="X730">
        <v>0</v>
      </c>
      <c r="Y730">
        <v>0</v>
      </c>
      <c r="Z730">
        <v>2300</v>
      </c>
      <c r="AA730">
        <v>0</v>
      </c>
      <c r="AB730">
        <v>0</v>
      </c>
      <c r="AC730">
        <v>0</v>
      </c>
      <c r="AD730">
        <v>0</v>
      </c>
      <c r="AE730">
        <v>0</v>
      </c>
      <c r="AF730">
        <v>0</v>
      </c>
      <c r="AG730">
        <v>0</v>
      </c>
      <c r="AH730">
        <v>0</v>
      </c>
      <c r="AI730">
        <v>0</v>
      </c>
      <c r="AJ730">
        <v>2300</v>
      </c>
    </row>
    <row r="731" spans="3:36" ht="12.75" hidden="1" customHeight="1">
      <c r="C731" s="219" t="s">
        <v>828</v>
      </c>
      <c r="O731" s="370">
        <v>2200</v>
      </c>
      <c r="P731" s="370">
        <v>0</v>
      </c>
      <c r="Q731" s="370">
        <v>0</v>
      </c>
      <c r="R731" s="370">
        <v>0</v>
      </c>
      <c r="S731" s="370">
        <v>0</v>
      </c>
      <c r="T731" s="370">
        <v>0</v>
      </c>
      <c r="U731" s="370">
        <v>0</v>
      </c>
      <c r="V731" s="370">
        <v>0</v>
      </c>
      <c r="W731" s="370">
        <v>0</v>
      </c>
      <c r="X731" s="370">
        <v>0</v>
      </c>
      <c r="Y731" s="370">
        <v>0</v>
      </c>
      <c r="Z731" s="370">
        <v>0</v>
      </c>
      <c r="AA731" s="370">
        <v>0</v>
      </c>
      <c r="AB731" s="370">
        <v>0</v>
      </c>
      <c r="AC731" s="370">
        <v>0</v>
      </c>
      <c r="AD731" s="370">
        <v>2200</v>
      </c>
      <c r="AE731" s="370">
        <v>0</v>
      </c>
      <c r="AF731" s="370">
        <v>0</v>
      </c>
      <c r="AG731" s="370">
        <v>0</v>
      </c>
      <c r="AH731" s="370">
        <v>0</v>
      </c>
      <c r="AI731" s="370">
        <v>0</v>
      </c>
      <c r="AJ731">
        <v>2200</v>
      </c>
    </row>
    <row r="732" spans="3:36" ht="12.75" customHeight="1">
      <c r="C732" s="219" t="s">
        <v>829</v>
      </c>
      <c r="O732" s="370">
        <v>7200</v>
      </c>
      <c r="P732" s="370">
        <v>0</v>
      </c>
      <c r="Q732" s="370">
        <v>0</v>
      </c>
      <c r="R732" s="370">
        <v>0</v>
      </c>
      <c r="S732" s="370">
        <v>0</v>
      </c>
      <c r="T732" s="370">
        <v>0</v>
      </c>
      <c r="U732" s="370">
        <v>0</v>
      </c>
      <c r="V732" s="370">
        <v>0</v>
      </c>
      <c r="W732" s="370">
        <v>0</v>
      </c>
      <c r="X732" s="370">
        <v>0</v>
      </c>
      <c r="Y732" s="370">
        <v>0</v>
      </c>
      <c r="Z732" s="370">
        <v>0</v>
      </c>
      <c r="AA732" s="370">
        <v>0</v>
      </c>
      <c r="AB732" s="370">
        <v>0</v>
      </c>
      <c r="AC732" s="370">
        <v>0</v>
      </c>
      <c r="AD732" s="370">
        <v>7200</v>
      </c>
      <c r="AE732" s="370">
        <v>0</v>
      </c>
      <c r="AF732" s="370">
        <v>0</v>
      </c>
      <c r="AG732" s="370">
        <v>0</v>
      </c>
      <c r="AH732" s="370">
        <v>0</v>
      </c>
      <c r="AI732" s="370">
        <v>0</v>
      </c>
      <c r="AJ732">
        <v>7200</v>
      </c>
    </row>
    <row r="733" spans="3:36" ht="12.75" customHeight="1">
      <c r="C733" s="219" t="s">
        <v>830</v>
      </c>
      <c r="O733" s="370">
        <v>10500</v>
      </c>
      <c r="P733" s="370">
        <v>0</v>
      </c>
      <c r="Q733" s="370">
        <v>0</v>
      </c>
      <c r="R733" s="370">
        <v>0</v>
      </c>
      <c r="S733" s="370">
        <v>0</v>
      </c>
      <c r="T733" s="370">
        <v>0</v>
      </c>
      <c r="U733" s="370">
        <v>0</v>
      </c>
      <c r="V733" s="370">
        <v>0</v>
      </c>
      <c r="W733" s="370">
        <v>0</v>
      </c>
      <c r="X733" s="370">
        <v>0</v>
      </c>
      <c r="Y733" s="370">
        <v>0</v>
      </c>
      <c r="Z733" s="370">
        <v>0</v>
      </c>
      <c r="AA733" s="370">
        <v>0</v>
      </c>
      <c r="AB733" s="370">
        <v>0</v>
      </c>
      <c r="AC733" s="370">
        <v>0</v>
      </c>
      <c r="AD733" s="370">
        <v>10500</v>
      </c>
      <c r="AE733" s="370">
        <v>0</v>
      </c>
      <c r="AF733" s="370">
        <v>0</v>
      </c>
      <c r="AG733" s="370">
        <v>0</v>
      </c>
      <c r="AH733" s="370">
        <v>0</v>
      </c>
      <c r="AI733" s="370">
        <v>0</v>
      </c>
      <c r="AJ733">
        <v>10500</v>
      </c>
    </row>
    <row r="734" spans="3:36" ht="12.75" hidden="1" customHeight="1"/>
    <row r="735" spans="3:36" ht="12.75" hidden="1" customHeight="1"/>
    <row r="736" spans="3:36" ht="12.75" hidden="1" customHeight="1"/>
    <row r="737" spans="3:36" ht="12.75" customHeight="1"/>
    <row r="738" spans="3:36" ht="12.75" customHeight="1">
      <c r="O738" t="s">
        <v>498</v>
      </c>
      <c r="Z738" t="s">
        <v>498</v>
      </c>
    </row>
    <row r="739" spans="3:36" ht="12.75" customHeight="1">
      <c r="O739" t="s">
        <v>366</v>
      </c>
      <c r="P739" t="s">
        <v>367</v>
      </c>
      <c r="Q739" t="s">
        <v>368</v>
      </c>
      <c r="R739" t="s">
        <v>369</v>
      </c>
      <c r="S739" t="s">
        <v>370</v>
      </c>
      <c r="T739" t="s">
        <v>371</v>
      </c>
      <c r="U739" t="s">
        <v>372</v>
      </c>
      <c r="V739" t="s">
        <v>373</v>
      </c>
      <c r="W739" t="s">
        <v>374</v>
      </c>
      <c r="X739" t="s">
        <v>375</v>
      </c>
      <c r="Y739" t="s">
        <v>376</v>
      </c>
      <c r="Z739" t="s">
        <v>377</v>
      </c>
      <c r="AA739" t="s">
        <v>378</v>
      </c>
      <c r="AB739" t="s">
        <v>379</v>
      </c>
      <c r="AC739" t="s">
        <v>380</v>
      </c>
      <c r="AD739" t="s">
        <v>381</v>
      </c>
      <c r="AE739" t="s">
        <v>382</v>
      </c>
      <c r="AF739" t="s">
        <v>383</v>
      </c>
      <c r="AG739" t="s">
        <v>384</v>
      </c>
      <c r="AH739" t="s">
        <v>385</v>
      </c>
      <c r="AI739" t="s">
        <v>386</v>
      </c>
      <c r="AJ739" t="s">
        <v>387</v>
      </c>
    </row>
    <row r="740" spans="3:36" ht="12.75" customHeight="1">
      <c r="P740">
        <v>2011</v>
      </c>
      <c r="Q740">
        <v>2012</v>
      </c>
      <c r="R740">
        <v>2013</v>
      </c>
      <c r="S740">
        <v>2014</v>
      </c>
      <c r="T740">
        <v>2015</v>
      </c>
      <c r="U740">
        <v>2016</v>
      </c>
      <c r="V740">
        <v>2017</v>
      </c>
      <c r="W740">
        <v>2018</v>
      </c>
      <c r="X740">
        <v>2019</v>
      </c>
      <c r="Y740">
        <v>2020</v>
      </c>
      <c r="Z740">
        <v>2021</v>
      </c>
      <c r="AA740">
        <v>2022</v>
      </c>
      <c r="AB740">
        <v>2023</v>
      </c>
      <c r="AC740">
        <v>2024</v>
      </c>
      <c r="AD740">
        <v>2025</v>
      </c>
      <c r="AE740">
        <v>2026</v>
      </c>
      <c r="AF740">
        <v>2027</v>
      </c>
      <c r="AG740">
        <v>2028</v>
      </c>
      <c r="AH740">
        <v>2029</v>
      </c>
      <c r="AI740">
        <v>2030</v>
      </c>
    </row>
    <row r="741" spans="3:36" ht="12.75" hidden="1" customHeight="1">
      <c r="C741" s="219" t="s">
        <v>828</v>
      </c>
      <c r="O741" s="370">
        <v>1265</v>
      </c>
      <c r="P741" s="370">
        <v>0</v>
      </c>
      <c r="Q741" s="370">
        <v>0</v>
      </c>
      <c r="R741" s="370">
        <v>0</v>
      </c>
      <c r="S741" s="370">
        <v>0</v>
      </c>
      <c r="T741" s="370">
        <v>0</v>
      </c>
      <c r="U741" s="370">
        <v>0</v>
      </c>
      <c r="V741" s="370">
        <v>0</v>
      </c>
      <c r="W741" s="370">
        <v>0</v>
      </c>
      <c r="X741" s="370">
        <v>1265</v>
      </c>
      <c r="Y741" s="370">
        <v>0</v>
      </c>
      <c r="Z741" s="370">
        <v>0</v>
      </c>
      <c r="AA741" s="370">
        <v>0</v>
      </c>
      <c r="AB741" s="370">
        <v>0</v>
      </c>
      <c r="AC741" s="370">
        <v>0</v>
      </c>
      <c r="AD741" s="370">
        <v>0</v>
      </c>
      <c r="AE741" s="370">
        <v>0</v>
      </c>
      <c r="AF741" s="370">
        <v>0</v>
      </c>
      <c r="AG741" s="370">
        <v>1265</v>
      </c>
      <c r="AH741" s="370">
        <v>0</v>
      </c>
      <c r="AI741" s="370">
        <v>0</v>
      </c>
      <c r="AJ741">
        <v>2530</v>
      </c>
    </row>
    <row r="742" spans="3:36" ht="12.75" customHeight="1">
      <c r="C742" s="219" t="s">
        <v>829</v>
      </c>
      <c r="O742" s="370">
        <v>1265</v>
      </c>
      <c r="P742" s="370">
        <v>0</v>
      </c>
      <c r="Q742" s="370">
        <v>0</v>
      </c>
      <c r="R742" s="370">
        <v>0</v>
      </c>
      <c r="S742" s="370">
        <v>0</v>
      </c>
      <c r="T742" s="370">
        <v>0</v>
      </c>
      <c r="U742" s="370">
        <v>0</v>
      </c>
      <c r="V742" s="370">
        <v>0</v>
      </c>
      <c r="W742" s="370">
        <v>0</v>
      </c>
      <c r="X742" s="370">
        <v>1265</v>
      </c>
      <c r="Y742" s="370">
        <v>0</v>
      </c>
      <c r="Z742" s="370">
        <v>0</v>
      </c>
      <c r="AA742" s="370">
        <v>0</v>
      </c>
      <c r="AB742" s="370">
        <v>0</v>
      </c>
      <c r="AC742" s="370">
        <v>0</v>
      </c>
      <c r="AD742" s="370">
        <v>0</v>
      </c>
      <c r="AE742" s="370">
        <v>0</v>
      </c>
      <c r="AF742" s="370">
        <v>0</v>
      </c>
      <c r="AG742" s="370">
        <v>1265</v>
      </c>
      <c r="AH742" s="370">
        <v>0</v>
      </c>
      <c r="AI742" s="370">
        <v>0</v>
      </c>
      <c r="AJ742">
        <v>2530</v>
      </c>
    </row>
    <row r="743" spans="3:36" ht="12.75" customHeight="1">
      <c r="C743" s="219" t="s">
        <v>830</v>
      </c>
      <c r="O743" s="370">
        <v>1765</v>
      </c>
      <c r="P743" s="370">
        <v>0</v>
      </c>
      <c r="Q743" s="370">
        <v>0</v>
      </c>
      <c r="R743" s="370">
        <v>0</v>
      </c>
      <c r="S743" s="370">
        <v>0</v>
      </c>
      <c r="T743" s="370">
        <v>0</v>
      </c>
      <c r="U743" s="370">
        <v>0</v>
      </c>
      <c r="V743" s="370">
        <v>0</v>
      </c>
      <c r="W743" s="370">
        <v>0</v>
      </c>
      <c r="X743" s="370">
        <v>1765</v>
      </c>
      <c r="Y743" s="370">
        <v>0</v>
      </c>
      <c r="Z743" s="370">
        <v>0</v>
      </c>
      <c r="AA743" s="370">
        <v>0</v>
      </c>
      <c r="AB743" s="370">
        <v>0</v>
      </c>
      <c r="AC743" s="370">
        <v>0</v>
      </c>
      <c r="AD743" s="370">
        <v>0</v>
      </c>
      <c r="AE743" s="370">
        <v>0</v>
      </c>
      <c r="AF743" s="370">
        <v>0</v>
      </c>
      <c r="AG743" s="370">
        <v>1765</v>
      </c>
      <c r="AH743" s="370">
        <v>0</v>
      </c>
      <c r="AI743" s="370">
        <v>0</v>
      </c>
      <c r="AJ743">
        <v>3530</v>
      </c>
    </row>
    <row r="744" spans="3:36" ht="12.75" hidden="1" customHeight="1"/>
    <row r="745" spans="3:36" ht="12.75" hidden="1" customHeight="1"/>
    <row r="746" spans="3:36" ht="12.75" hidden="1" customHeight="1"/>
    <row r="747" spans="3:36" ht="12.75" customHeight="1"/>
    <row r="748" spans="3:36" ht="12.75" customHeight="1">
      <c r="O748" t="s">
        <v>499</v>
      </c>
      <c r="Z748" t="s">
        <v>499</v>
      </c>
    </row>
    <row r="749" spans="3:36" ht="12.75" customHeight="1">
      <c r="O749" t="s">
        <v>366</v>
      </c>
      <c r="P749" t="s">
        <v>367</v>
      </c>
      <c r="Q749" t="s">
        <v>368</v>
      </c>
      <c r="R749" t="s">
        <v>369</v>
      </c>
      <c r="S749" t="s">
        <v>370</v>
      </c>
      <c r="T749" t="s">
        <v>371</v>
      </c>
      <c r="U749" t="s">
        <v>372</v>
      </c>
      <c r="V749" t="s">
        <v>373</v>
      </c>
      <c r="W749" t="s">
        <v>374</v>
      </c>
      <c r="X749" t="s">
        <v>375</v>
      </c>
      <c r="Y749" t="s">
        <v>376</v>
      </c>
      <c r="Z749" t="s">
        <v>377</v>
      </c>
      <c r="AA749" t="s">
        <v>378</v>
      </c>
      <c r="AB749" t="s">
        <v>379</v>
      </c>
      <c r="AC749" t="s">
        <v>380</v>
      </c>
      <c r="AD749" t="s">
        <v>381</v>
      </c>
      <c r="AE749" t="s">
        <v>382</v>
      </c>
      <c r="AF749" t="s">
        <v>383</v>
      </c>
      <c r="AG749" t="s">
        <v>384</v>
      </c>
      <c r="AH749" t="s">
        <v>385</v>
      </c>
      <c r="AI749" t="s">
        <v>386</v>
      </c>
      <c r="AJ749" t="s">
        <v>387</v>
      </c>
    </row>
    <row r="750" spans="3:36" ht="12.75" customHeight="1">
      <c r="P750">
        <v>2011</v>
      </c>
      <c r="Q750">
        <v>2012</v>
      </c>
      <c r="R750">
        <v>2013</v>
      </c>
      <c r="S750">
        <v>2014</v>
      </c>
      <c r="T750">
        <v>2015</v>
      </c>
      <c r="U750">
        <v>2016</v>
      </c>
      <c r="V750">
        <v>2017</v>
      </c>
      <c r="W750">
        <v>2018</v>
      </c>
      <c r="X750">
        <v>2019</v>
      </c>
      <c r="Y750">
        <v>2020</v>
      </c>
      <c r="Z750">
        <v>2021</v>
      </c>
      <c r="AA750">
        <v>2022</v>
      </c>
      <c r="AB750">
        <v>2023</v>
      </c>
      <c r="AC750">
        <v>2024</v>
      </c>
      <c r="AD750">
        <v>2025</v>
      </c>
      <c r="AE750">
        <v>2026</v>
      </c>
      <c r="AF750">
        <v>2027</v>
      </c>
      <c r="AG750">
        <v>2028</v>
      </c>
      <c r="AH750">
        <v>2029</v>
      </c>
      <c r="AI750">
        <v>2030</v>
      </c>
    </row>
    <row r="751" spans="3:36" ht="12.75" hidden="1" customHeight="1">
      <c r="C751" s="219" t="s">
        <v>828</v>
      </c>
      <c r="O751" s="370">
        <v>0</v>
      </c>
      <c r="P751" s="370">
        <v>3560</v>
      </c>
      <c r="Q751" s="370">
        <v>0</v>
      </c>
      <c r="R751" s="370">
        <v>0</v>
      </c>
      <c r="S751" s="370">
        <v>0</v>
      </c>
      <c r="T751" s="370">
        <v>0</v>
      </c>
      <c r="U751" s="370">
        <v>0</v>
      </c>
      <c r="V751" s="370">
        <v>0</v>
      </c>
      <c r="W751" s="370">
        <v>0</v>
      </c>
      <c r="X751" s="370">
        <v>0</v>
      </c>
      <c r="Y751" s="370">
        <v>0</v>
      </c>
      <c r="Z751" s="370">
        <v>3560</v>
      </c>
      <c r="AA751" s="370">
        <v>0</v>
      </c>
      <c r="AB751" s="370">
        <v>0</v>
      </c>
      <c r="AC751" s="370">
        <v>0</v>
      </c>
      <c r="AD751" s="370">
        <v>0</v>
      </c>
      <c r="AE751" s="370">
        <v>0</v>
      </c>
      <c r="AF751" s="370">
        <v>0</v>
      </c>
      <c r="AG751" s="370">
        <v>0</v>
      </c>
      <c r="AH751" s="370">
        <v>0</v>
      </c>
      <c r="AI751" s="370">
        <v>0</v>
      </c>
      <c r="AJ751">
        <v>7120</v>
      </c>
    </row>
    <row r="752" spans="3:36" ht="12.75" customHeight="1">
      <c r="C752" s="219" t="s">
        <v>829</v>
      </c>
      <c r="O752" s="370">
        <v>0</v>
      </c>
      <c r="P752" s="370">
        <v>3560</v>
      </c>
      <c r="Q752" s="370">
        <v>0</v>
      </c>
      <c r="R752" s="370">
        <v>0</v>
      </c>
      <c r="S752" s="370">
        <v>0</v>
      </c>
      <c r="T752" s="370">
        <v>0</v>
      </c>
      <c r="U752" s="370">
        <v>0</v>
      </c>
      <c r="V752" s="370">
        <v>0</v>
      </c>
      <c r="W752" s="370">
        <v>0</v>
      </c>
      <c r="X752" s="370">
        <v>0</v>
      </c>
      <c r="Y752" s="370">
        <v>0</v>
      </c>
      <c r="Z752" s="370">
        <v>3560</v>
      </c>
      <c r="AA752" s="370">
        <v>0</v>
      </c>
      <c r="AB752" s="370">
        <v>0</v>
      </c>
      <c r="AC752" s="370">
        <v>0</v>
      </c>
      <c r="AD752" s="370">
        <v>0</v>
      </c>
      <c r="AE752" s="370">
        <v>0</v>
      </c>
      <c r="AF752" s="370">
        <v>0</v>
      </c>
      <c r="AG752" s="370">
        <v>0</v>
      </c>
      <c r="AH752" s="370">
        <v>0</v>
      </c>
      <c r="AI752" s="370">
        <v>0</v>
      </c>
      <c r="AJ752">
        <v>7120</v>
      </c>
    </row>
    <row r="753" spans="3:36" ht="12.75" customHeight="1">
      <c r="C753" s="219" t="s">
        <v>830</v>
      </c>
      <c r="O753" s="370">
        <v>0</v>
      </c>
      <c r="P753" s="370">
        <v>4670</v>
      </c>
      <c r="Q753" s="370">
        <v>0</v>
      </c>
      <c r="R753" s="370">
        <v>0</v>
      </c>
      <c r="S753" s="370">
        <v>0</v>
      </c>
      <c r="T753" s="370">
        <v>0</v>
      </c>
      <c r="U753" s="370">
        <v>0</v>
      </c>
      <c r="V753" s="370">
        <v>0</v>
      </c>
      <c r="W753" s="370">
        <v>0</v>
      </c>
      <c r="X753" s="370">
        <v>0</v>
      </c>
      <c r="Y753" s="370">
        <v>0</v>
      </c>
      <c r="Z753" s="370">
        <v>4670</v>
      </c>
      <c r="AA753" s="370">
        <v>0</v>
      </c>
      <c r="AB753" s="370">
        <v>0</v>
      </c>
      <c r="AC753" s="370">
        <v>0</v>
      </c>
      <c r="AD753" s="370">
        <v>0</v>
      </c>
      <c r="AE753" s="370">
        <v>0</v>
      </c>
      <c r="AF753" s="370">
        <v>0</v>
      </c>
      <c r="AG753" s="370">
        <v>0</v>
      </c>
      <c r="AH753" s="370">
        <v>0</v>
      </c>
      <c r="AI753" s="370">
        <v>0</v>
      </c>
      <c r="AJ753">
        <v>9340</v>
      </c>
    </row>
    <row r="754" spans="3:36" ht="12.75" hidden="1" customHeight="1"/>
    <row r="755" spans="3:36" ht="12.75" hidden="1" customHeight="1"/>
    <row r="756" spans="3:36" ht="12.75" hidden="1" customHeight="1"/>
    <row r="757" spans="3:36" ht="12.75" hidden="1" customHeight="1"/>
    <row r="758" spans="3:36" ht="12.75" hidden="1" customHeight="1"/>
    <row r="759" spans="3:36" ht="12.75" hidden="1" customHeight="1"/>
    <row r="760" spans="3:36" ht="12.75" hidden="1" customHeight="1"/>
    <row r="761" spans="3:36" ht="12.75" customHeight="1">
      <c r="C761" s="219"/>
      <c r="O761" s="370"/>
      <c r="P761" s="370"/>
      <c r="Q761" s="370"/>
      <c r="R761" s="370"/>
      <c r="S761" s="370"/>
      <c r="T761" s="370"/>
      <c r="U761" s="370"/>
      <c r="V761" s="370"/>
      <c r="W761" s="370"/>
      <c r="X761" s="370"/>
      <c r="Y761" s="370"/>
      <c r="Z761" s="370"/>
      <c r="AA761" s="370"/>
      <c r="AB761" s="370"/>
      <c r="AC761" s="370"/>
      <c r="AD761" s="370"/>
      <c r="AE761" s="370"/>
      <c r="AF761" s="370"/>
      <c r="AG761" s="370"/>
      <c r="AH761" s="370"/>
      <c r="AI761" s="370"/>
    </row>
    <row r="762" spans="3:36" ht="12.75" customHeight="1">
      <c r="C762" s="219"/>
      <c r="O762" s="370" t="s">
        <v>500</v>
      </c>
      <c r="P762" s="370"/>
      <c r="Q762" s="370"/>
      <c r="R762" s="370"/>
      <c r="S762" s="370"/>
      <c r="T762" s="370"/>
      <c r="U762" s="370"/>
      <c r="V762" s="370"/>
      <c r="W762" s="370"/>
      <c r="X762" s="370"/>
      <c r="Y762" s="370"/>
      <c r="Z762" s="370" t="s">
        <v>500</v>
      </c>
      <c r="AA762" s="370"/>
      <c r="AB762" s="370"/>
      <c r="AC762" s="370"/>
      <c r="AD762" s="370"/>
      <c r="AE762" s="370"/>
      <c r="AF762" s="370"/>
      <c r="AG762" s="370"/>
      <c r="AH762" s="370"/>
      <c r="AI762" s="370"/>
    </row>
    <row r="763" spans="3:36" ht="12.75" customHeight="1">
      <c r="C763" s="219"/>
      <c r="O763" s="370" t="s">
        <v>366</v>
      </c>
      <c r="P763" s="370" t="s">
        <v>367</v>
      </c>
      <c r="Q763" s="370" t="s">
        <v>368</v>
      </c>
      <c r="R763" s="370" t="s">
        <v>369</v>
      </c>
      <c r="S763" s="370" t="s">
        <v>370</v>
      </c>
      <c r="T763" s="370" t="s">
        <v>371</v>
      </c>
      <c r="U763" s="370" t="s">
        <v>372</v>
      </c>
      <c r="V763" s="370" t="s">
        <v>373</v>
      </c>
      <c r="W763" s="370" t="s">
        <v>374</v>
      </c>
      <c r="X763" s="370" t="s">
        <v>375</v>
      </c>
      <c r="Y763" s="370" t="s">
        <v>376</v>
      </c>
      <c r="Z763" s="370" t="s">
        <v>377</v>
      </c>
      <c r="AA763" s="370" t="s">
        <v>378</v>
      </c>
      <c r="AB763" s="370" t="s">
        <v>379</v>
      </c>
      <c r="AC763" s="370" t="s">
        <v>380</v>
      </c>
      <c r="AD763" s="370" t="s">
        <v>381</v>
      </c>
      <c r="AE763" s="370" t="s">
        <v>382</v>
      </c>
      <c r="AF763" s="370" t="s">
        <v>383</v>
      </c>
      <c r="AG763" s="370" t="s">
        <v>384</v>
      </c>
      <c r="AH763" s="370" t="s">
        <v>385</v>
      </c>
      <c r="AI763" s="370" t="s">
        <v>386</v>
      </c>
      <c r="AJ763" t="s">
        <v>387</v>
      </c>
    </row>
    <row r="764" spans="3:36" ht="12.75" customHeight="1">
      <c r="P764">
        <v>2011</v>
      </c>
      <c r="Q764">
        <v>2012</v>
      </c>
      <c r="R764">
        <v>2013</v>
      </c>
      <c r="S764">
        <v>2014</v>
      </c>
      <c r="T764">
        <v>2015</v>
      </c>
      <c r="U764">
        <v>2016</v>
      </c>
      <c r="V764">
        <v>2017</v>
      </c>
      <c r="W764">
        <v>2018</v>
      </c>
      <c r="X764">
        <v>2019</v>
      </c>
      <c r="Y764">
        <v>2020</v>
      </c>
      <c r="Z764">
        <v>2021</v>
      </c>
      <c r="AA764">
        <v>2022</v>
      </c>
      <c r="AB764">
        <v>2023</v>
      </c>
      <c r="AC764">
        <v>2024</v>
      </c>
      <c r="AD764">
        <v>2025</v>
      </c>
      <c r="AE764">
        <v>2026</v>
      </c>
      <c r="AF764">
        <v>2027</v>
      </c>
      <c r="AG764">
        <v>2028</v>
      </c>
      <c r="AH764">
        <v>2029</v>
      </c>
      <c r="AI764">
        <v>2030</v>
      </c>
    </row>
    <row r="765" spans="3:36" ht="12.75" hidden="1" customHeight="1">
      <c r="O765">
        <v>0</v>
      </c>
      <c r="P765">
        <v>0</v>
      </c>
      <c r="Q765">
        <v>0</v>
      </c>
      <c r="R765">
        <v>0</v>
      </c>
      <c r="S765">
        <v>0</v>
      </c>
      <c r="T765">
        <v>0</v>
      </c>
      <c r="U765">
        <v>0</v>
      </c>
      <c r="V765">
        <v>0</v>
      </c>
      <c r="W765">
        <v>0</v>
      </c>
      <c r="X765">
        <v>0</v>
      </c>
      <c r="Y765">
        <v>0</v>
      </c>
      <c r="Z765">
        <v>0</v>
      </c>
      <c r="AA765">
        <v>32000</v>
      </c>
      <c r="AB765">
        <v>0</v>
      </c>
      <c r="AC765">
        <v>0</v>
      </c>
      <c r="AD765">
        <v>0</v>
      </c>
      <c r="AE765">
        <v>0</v>
      </c>
      <c r="AF765">
        <v>0</v>
      </c>
      <c r="AG765">
        <v>0</v>
      </c>
      <c r="AH765">
        <v>0</v>
      </c>
      <c r="AI765">
        <v>0</v>
      </c>
      <c r="AJ765">
        <v>32000</v>
      </c>
    </row>
    <row r="766" spans="3:36" ht="12.75" hidden="1" customHeight="1">
      <c r="O766">
        <v>0</v>
      </c>
      <c r="P766">
        <v>0</v>
      </c>
      <c r="Q766">
        <v>0</v>
      </c>
      <c r="R766">
        <v>0</v>
      </c>
      <c r="S766">
        <v>0</v>
      </c>
      <c r="T766">
        <v>0</v>
      </c>
      <c r="U766">
        <v>0</v>
      </c>
      <c r="V766">
        <v>0</v>
      </c>
      <c r="W766">
        <v>0</v>
      </c>
      <c r="X766">
        <v>0</v>
      </c>
      <c r="Y766">
        <v>0</v>
      </c>
      <c r="Z766">
        <v>31000</v>
      </c>
      <c r="AA766">
        <v>0</v>
      </c>
      <c r="AB766">
        <v>0</v>
      </c>
      <c r="AC766">
        <v>0</v>
      </c>
      <c r="AD766">
        <v>0</v>
      </c>
      <c r="AE766">
        <v>0</v>
      </c>
      <c r="AF766">
        <v>0</v>
      </c>
      <c r="AG766">
        <v>0</v>
      </c>
      <c r="AH766">
        <v>0</v>
      </c>
      <c r="AI766">
        <v>0</v>
      </c>
      <c r="AJ766">
        <v>31000</v>
      </c>
    </row>
    <row r="767" spans="3:36" ht="12.75" hidden="1" customHeight="1">
      <c r="C767" s="219" t="s">
        <v>828</v>
      </c>
      <c r="O767">
        <v>30000</v>
      </c>
      <c r="P767">
        <v>0</v>
      </c>
      <c r="Q767">
        <v>0</v>
      </c>
      <c r="R767">
        <v>0</v>
      </c>
      <c r="S767">
        <v>0</v>
      </c>
      <c r="T767">
        <v>0</v>
      </c>
      <c r="U767">
        <v>0</v>
      </c>
      <c r="V767">
        <v>0</v>
      </c>
      <c r="W767">
        <v>0</v>
      </c>
      <c r="X767">
        <v>0</v>
      </c>
      <c r="Y767">
        <v>0</v>
      </c>
      <c r="Z767">
        <v>0</v>
      </c>
      <c r="AA767">
        <v>0</v>
      </c>
      <c r="AB767">
        <v>0</v>
      </c>
      <c r="AC767">
        <v>0</v>
      </c>
      <c r="AD767">
        <v>30000</v>
      </c>
      <c r="AE767">
        <v>0</v>
      </c>
      <c r="AF767">
        <v>0</v>
      </c>
      <c r="AG767">
        <v>0</v>
      </c>
      <c r="AH767">
        <v>0</v>
      </c>
      <c r="AI767">
        <v>0</v>
      </c>
      <c r="AJ767">
        <v>30000</v>
      </c>
    </row>
    <row r="768" spans="3:36" ht="12.75" customHeight="1">
      <c r="C768" s="219" t="s">
        <v>829</v>
      </c>
      <c r="O768" s="370">
        <v>96000</v>
      </c>
      <c r="P768" s="370">
        <v>0</v>
      </c>
      <c r="Q768" s="370">
        <v>0</v>
      </c>
      <c r="R768" s="370">
        <v>0</v>
      </c>
      <c r="S768" s="370">
        <v>0</v>
      </c>
      <c r="T768" s="370">
        <v>0</v>
      </c>
      <c r="U768" s="370">
        <v>0</v>
      </c>
      <c r="V768" s="370">
        <v>0</v>
      </c>
      <c r="W768" s="370">
        <v>0</v>
      </c>
      <c r="X768" s="370">
        <v>0</v>
      </c>
      <c r="Y768" s="370">
        <v>0</v>
      </c>
      <c r="Z768" s="370">
        <v>0</v>
      </c>
      <c r="AA768" s="370">
        <v>0</v>
      </c>
      <c r="AB768" s="370">
        <v>0</v>
      </c>
      <c r="AC768" s="370">
        <v>0</v>
      </c>
      <c r="AD768" s="370">
        <v>96000</v>
      </c>
      <c r="AE768" s="370">
        <v>0</v>
      </c>
      <c r="AF768" s="370">
        <v>0</v>
      </c>
      <c r="AG768" s="370">
        <v>0</v>
      </c>
      <c r="AH768" s="370">
        <v>0</v>
      </c>
      <c r="AI768" s="370">
        <v>0</v>
      </c>
      <c r="AJ768">
        <v>96000</v>
      </c>
    </row>
    <row r="769" spans="3:36" ht="12.75" customHeight="1">
      <c r="C769" s="219" t="s">
        <v>830</v>
      </c>
      <c r="O769" s="370">
        <v>119100</v>
      </c>
      <c r="P769" s="370">
        <v>0</v>
      </c>
      <c r="Q769" s="370">
        <v>0</v>
      </c>
      <c r="R769" s="370">
        <v>0</v>
      </c>
      <c r="S769" s="370">
        <v>0</v>
      </c>
      <c r="T769" s="370">
        <v>0</v>
      </c>
      <c r="U769" s="370">
        <v>0</v>
      </c>
      <c r="V769" s="370">
        <v>0</v>
      </c>
      <c r="W769" s="370">
        <v>0</v>
      </c>
      <c r="X769" s="370">
        <v>0</v>
      </c>
      <c r="Y769" s="370">
        <v>0</v>
      </c>
      <c r="Z769" s="370">
        <v>0</v>
      </c>
      <c r="AA769" s="370">
        <v>0</v>
      </c>
      <c r="AB769" s="370">
        <v>0</v>
      </c>
      <c r="AC769" s="370">
        <v>0</v>
      </c>
      <c r="AD769" s="370">
        <v>119100</v>
      </c>
      <c r="AE769" s="370">
        <v>0</v>
      </c>
      <c r="AF769" s="370">
        <v>0</v>
      </c>
      <c r="AG769" s="370">
        <v>0</v>
      </c>
      <c r="AH769" s="370">
        <v>0</v>
      </c>
      <c r="AI769" s="370">
        <v>0</v>
      </c>
      <c r="AJ769">
        <v>119100</v>
      </c>
    </row>
    <row r="770" spans="3:36" ht="12.75" hidden="1" customHeight="1"/>
    <row r="771" spans="3:36" ht="12.75" hidden="1" customHeight="1">
      <c r="C771" s="219"/>
      <c r="O771" s="370"/>
      <c r="P771" s="370"/>
      <c r="Q771" s="370"/>
      <c r="R771" s="370"/>
      <c r="S771" s="370"/>
      <c r="T771" s="370"/>
      <c r="U771" s="370"/>
      <c r="V771" s="370"/>
      <c r="W771" s="370"/>
      <c r="X771" s="370"/>
      <c r="Y771" s="370"/>
      <c r="Z771" s="370"/>
      <c r="AA771" s="370"/>
      <c r="AB771" s="370"/>
      <c r="AC771" s="370"/>
      <c r="AD771" s="370"/>
      <c r="AE771" s="370"/>
      <c r="AF771" s="370"/>
      <c r="AG771" s="370"/>
      <c r="AH771" s="370"/>
      <c r="AI771" s="370"/>
    </row>
    <row r="772" spans="3:36" ht="12.75" hidden="1" customHeight="1">
      <c r="C772" s="219"/>
      <c r="O772" s="370"/>
      <c r="P772" s="370"/>
      <c r="Q772" s="370"/>
      <c r="R772" s="370"/>
      <c r="S772" s="370"/>
      <c r="T772" s="370"/>
      <c r="U772" s="370"/>
      <c r="V772" s="370"/>
      <c r="W772" s="370"/>
      <c r="X772" s="370"/>
      <c r="Y772" s="370"/>
      <c r="Z772" s="370"/>
      <c r="AA772" s="370"/>
      <c r="AB772" s="370"/>
      <c r="AC772" s="370"/>
      <c r="AD772" s="370"/>
      <c r="AE772" s="370"/>
      <c r="AF772" s="370"/>
      <c r="AG772" s="370"/>
      <c r="AH772" s="370"/>
      <c r="AI772" s="370"/>
    </row>
    <row r="773" spans="3:36" ht="12.75" customHeight="1">
      <c r="C773" s="219"/>
      <c r="O773" s="370"/>
      <c r="P773" s="370"/>
      <c r="Q773" s="370"/>
      <c r="R773" s="370"/>
      <c r="S773" s="370"/>
      <c r="T773" s="370"/>
      <c r="U773" s="370"/>
      <c r="V773" s="370"/>
      <c r="W773" s="370"/>
      <c r="X773" s="370"/>
      <c r="Y773" s="370"/>
      <c r="Z773" s="370"/>
      <c r="AA773" s="370"/>
      <c r="AB773" s="370"/>
      <c r="AC773" s="370"/>
      <c r="AD773" s="370"/>
      <c r="AE773" s="370"/>
      <c r="AF773" s="370"/>
      <c r="AG773" s="370"/>
      <c r="AH773" s="370"/>
      <c r="AI773" s="370"/>
    </row>
    <row r="774" spans="3:36" ht="12.75" customHeight="1">
      <c r="O774" t="s">
        <v>501</v>
      </c>
      <c r="Z774" t="s">
        <v>501</v>
      </c>
    </row>
    <row r="775" spans="3:36" ht="12.75" customHeight="1">
      <c r="O775" t="s">
        <v>366</v>
      </c>
      <c r="P775" t="s">
        <v>367</v>
      </c>
      <c r="Q775" t="s">
        <v>368</v>
      </c>
      <c r="R775" t="s">
        <v>369</v>
      </c>
      <c r="S775" t="s">
        <v>370</v>
      </c>
      <c r="T775" t="s">
        <v>371</v>
      </c>
      <c r="U775" t="s">
        <v>372</v>
      </c>
      <c r="V775" t="s">
        <v>373</v>
      </c>
      <c r="W775" t="s">
        <v>374</v>
      </c>
      <c r="X775" t="s">
        <v>375</v>
      </c>
      <c r="Y775" t="s">
        <v>376</v>
      </c>
      <c r="Z775" t="s">
        <v>377</v>
      </c>
      <c r="AA775" t="s">
        <v>378</v>
      </c>
      <c r="AB775" t="s">
        <v>379</v>
      </c>
      <c r="AC775" t="s">
        <v>380</v>
      </c>
      <c r="AD775" t="s">
        <v>381</v>
      </c>
      <c r="AE775" t="s">
        <v>382</v>
      </c>
      <c r="AF775" t="s">
        <v>383</v>
      </c>
      <c r="AG775" t="s">
        <v>384</v>
      </c>
      <c r="AH775" t="s">
        <v>385</v>
      </c>
      <c r="AI775" t="s">
        <v>386</v>
      </c>
      <c r="AJ775" t="s">
        <v>387</v>
      </c>
    </row>
    <row r="776" spans="3:36" ht="12.75" customHeight="1">
      <c r="P776">
        <v>2011</v>
      </c>
      <c r="Q776">
        <v>2012</v>
      </c>
      <c r="R776">
        <v>2013</v>
      </c>
      <c r="S776">
        <v>2014</v>
      </c>
      <c r="T776">
        <v>2015</v>
      </c>
      <c r="U776">
        <v>2016</v>
      </c>
      <c r="V776">
        <v>2017</v>
      </c>
      <c r="W776">
        <v>2018</v>
      </c>
      <c r="X776">
        <v>2019</v>
      </c>
      <c r="Y776">
        <v>2020</v>
      </c>
      <c r="Z776">
        <v>2021</v>
      </c>
      <c r="AA776">
        <v>2022</v>
      </c>
      <c r="AB776">
        <v>2023</v>
      </c>
      <c r="AC776">
        <v>2024</v>
      </c>
      <c r="AD776">
        <v>2025</v>
      </c>
      <c r="AE776">
        <v>2026</v>
      </c>
      <c r="AF776">
        <v>2027</v>
      </c>
      <c r="AG776">
        <v>2028</v>
      </c>
      <c r="AH776">
        <v>2029</v>
      </c>
      <c r="AI776">
        <v>2030</v>
      </c>
    </row>
    <row r="777" spans="3:36" ht="12.75" hidden="1" customHeight="1">
      <c r="C777" s="219" t="s">
        <v>828</v>
      </c>
      <c r="O777">
        <v>0</v>
      </c>
      <c r="P777">
        <v>0</v>
      </c>
      <c r="Q777">
        <v>0</v>
      </c>
      <c r="R777">
        <v>14000</v>
      </c>
      <c r="S777">
        <v>0</v>
      </c>
      <c r="T777">
        <v>0</v>
      </c>
      <c r="U777">
        <v>0</v>
      </c>
      <c r="V777">
        <v>0</v>
      </c>
      <c r="W777">
        <v>0</v>
      </c>
      <c r="X777">
        <v>0</v>
      </c>
      <c r="Y777">
        <v>0</v>
      </c>
      <c r="Z777">
        <v>0</v>
      </c>
      <c r="AA777">
        <v>0</v>
      </c>
      <c r="AB777">
        <v>0</v>
      </c>
      <c r="AC777">
        <v>0</v>
      </c>
      <c r="AD777">
        <v>14000</v>
      </c>
      <c r="AE777">
        <v>0</v>
      </c>
      <c r="AF777">
        <v>0</v>
      </c>
      <c r="AG777">
        <v>0</v>
      </c>
      <c r="AH777">
        <v>0</v>
      </c>
      <c r="AI777">
        <v>0</v>
      </c>
      <c r="AJ777">
        <v>28000</v>
      </c>
    </row>
    <row r="778" spans="3:36" ht="12.75" customHeight="1">
      <c r="C778" s="219" t="s">
        <v>829</v>
      </c>
      <c r="O778" s="370">
        <v>0</v>
      </c>
      <c r="P778" s="370">
        <v>0</v>
      </c>
      <c r="Q778" s="370">
        <v>0</v>
      </c>
      <c r="R778" s="370">
        <v>14000</v>
      </c>
      <c r="S778" s="370">
        <v>0</v>
      </c>
      <c r="T778" s="370">
        <v>0</v>
      </c>
      <c r="U778" s="370">
        <v>0</v>
      </c>
      <c r="V778" s="370">
        <v>0</v>
      </c>
      <c r="W778" s="370">
        <v>0</v>
      </c>
      <c r="X778" s="370">
        <v>0</v>
      </c>
      <c r="Y778" s="370">
        <v>0</v>
      </c>
      <c r="Z778" s="370">
        <v>0</v>
      </c>
      <c r="AA778" s="370">
        <v>0</v>
      </c>
      <c r="AB778" s="370">
        <v>0</v>
      </c>
      <c r="AC778" s="370">
        <v>0</v>
      </c>
      <c r="AD778" s="370">
        <v>14000</v>
      </c>
      <c r="AE778" s="370">
        <v>0</v>
      </c>
      <c r="AF778" s="370">
        <v>0</v>
      </c>
      <c r="AG778" s="370">
        <v>0</v>
      </c>
      <c r="AH778" s="370">
        <v>0</v>
      </c>
      <c r="AI778" s="370">
        <v>0</v>
      </c>
      <c r="AJ778">
        <v>28000</v>
      </c>
    </row>
    <row r="779" spans="3:36" ht="12.75" customHeight="1">
      <c r="C779" s="219" t="s">
        <v>830</v>
      </c>
      <c r="O779" s="370">
        <v>0</v>
      </c>
      <c r="P779" s="370">
        <v>0</v>
      </c>
      <c r="Q779" s="370">
        <v>0</v>
      </c>
      <c r="R779" s="370">
        <v>16000</v>
      </c>
      <c r="S779" s="370">
        <v>0</v>
      </c>
      <c r="T779" s="370">
        <v>0</v>
      </c>
      <c r="U779" s="370">
        <v>0</v>
      </c>
      <c r="V779" s="370">
        <v>0</v>
      </c>
      <c r="W779" s="370">
        <v>0</v>
      </c>
      <c r="X779" s="370">
        <v>0</v>
      </c>
      <c r="Y779" s="370">
        <v>0</v>
      </c>
      <c r="Z779" s="370">
        <v>0</v>
      </c>
      <c r="AA779" s="370">
        <v>0</v>
      </c>
      <c r="AB779" s="370">
        <v>0</v>
      </c>
      <c r="AC779" s="370">
        <v>0</v>
      </c>
      <c r="AD779" s="370">
        <v>16000</v>
      </c>
      <c r="AE779" s="370">
        <v>0</v>
      </c>
      <c r="AF779" s="370">
        <v>0</v>
      </c>
      <c r="AG779" s="370">
        <v>0</v>
      </c>
      <c r="AH779" s="370">
        <v>0</v>
      </c>
      <c r="AI779" s="370">
        <v>0</v>
      </c>
      <c r="AJ779">
        <v>32000</v>
      </c>
    </row>
    <row r="780" spans="3:36" ht="12.75" hidden="1" customHeight="1"/>
    <row r="781" spans="3:36" ht="12.75" hidden="1" customHeight="1">
      <c r="C781" s="219"/>
      <c r="O781" s="370"/>
      <c r="P781" s="370"/>
      <c r="Q781" s="370"/>
      <c r="R781" s="370"/>
      <c r="S781" s="370"/>
      <c r="T781" s="370"/>
      <c r="U781" s="370"/>
      <c r="V781" s="370"/>
      <c r="W781" s="370"/>
      <c r="X781" s="370"/>
      <c r="Y781" s="370"/>
      <c r="Z781" s="370"/>
      <c r="AA781" s="370"/>
      <c r="AB781" s="370"/>
      <c r="AC781" s="370"/>
      <c r="AD781" s="370"/>
      <c r="AE781" s="370"/>
      <c r="AF781" s="370"/>
      <c r="AG781" s="370"/>
      <c r="AH781" s="370"/>
      <c r="AI781" s="370"/>
    </row>
    <row r="782" spans="3:36" ht="12.75" hidden="1" customHeight="1">
      <c r="C782" s="219"/>
      <c r="O782" s="370"/>
      <c r="P782" s="370"/>
      <c r="Q782" s="370"/>
      <c r="R782" s="370"/>
      <c r="S782" s="370"/>
      <c r="T782" s="370"/>
      <c r="U782" s="370"/>
      <c r="V782" s="370"/>
      <c r="W782" s="370"/>
      <c r="X782" s="370"/>
      <c r="Y782" s="370"/>
      <c r="Z782" s="370"/>
      <c r="AA782" s="370"/>
      <c r="AB782" s="370"/>
      <c r="AC782" s="370"/>
      <c r="AD782" s="370"/>
      <c r="AE782" s="370"/>
      <c r="AF782" s="370"/>
      <c r="AG782" s="370"/>
      <c r="AH782" s="370"/>
      <c r="AI782" s="370"/>
    </row>
    <row r="783" spans="3:36" ht="12.75" customHeight="1">
      <c r="C783" s="219"/>
      <c r="O783" s="370"/>
      <c r="P783" s="370"/>
      <c r="Q783" s="370"/>
      <c r="R783" s="370"/>
      <c r="S783" s="370"/>
      <c r="T783" s="370"/>
      <c r="U783" s="370"/>
      <c r="V783" s="370"/>
      <c r="W783" s="370"/>
      <c r="X783" s="370"/>
      <c r="Y783" s="370"/>
      <c r="Z783" s="370"/>
      <c r="AA783" s="370"/>
      <c r="AB783" s="370"/>
      <c r="AC783" s="370"/>
      <c r="AD783" s="370"/>
      <c r="AE783" s="370"/>
      <c r="AF783" s="370"/>
      <c r="AG783" s="370"/>
      <c r="AH783" s="370"/>
      <c r="AI783" s="370"/>
    </row>
    <row r="784" spans="3:36" ht="12.75" customHeight="1">
      <c r="O784" t="s">
        <v>502</v>
      </c>
      <c r="Z784" t="s">
        <v>502</v>
      </c>
    </row>
    <row r="785" spans="3:36" ht="12.75" customHeight="1">
      <c r="O785" t="s">
        <v>366</v>
      </c>
      <c r="P785" t="s">
        <v>367</v>
      </c>
      <c r="Q785" t="s">
        <v>368</v>
      </c>
      <c r="R785" t="s">
        <v>369</v>
      </c>
      <c r="S785" t="s">
        <v>370</v>
      </c>
      <c r="T785" t="s">
        <v>371</v>
      </c>
      <c r="U785" t="s">
        <v>372</v>
      </c>
      <c r="V785" t="s">
        <v>373</v>
      </c>
      <c r="W785" t="s">
        <v>374</v>
      </c>
      <c r="X785" t="s">
        <v>375</v>
      </c>
      <c r="Y785" t="s">
        <v>376</v>
      </c>
      <c r="Z785" t="s">
        <v>377</v>
      </c>
      <c r="AA785" t="s">
        <v>378</v>
      </c>
      <c r="AB785" t="s">
        <v>379</v>
      </c>
      <c r="AC785" t="s">
        <v>380</v>
      </c>
      <c r="AD785" t="s">
        <v>381</v>
      </c>
      <c r="AE785" t="s">
        <v>382</v>
      </c>
      <c r="AF785" t="s">
        <v>383</v>
      </c>
      <c r="AG785" t="s">
        <v>384</v>
      </c>
      <c r="AH785" t="s">
        <v>385</v>
      </c>
      <c r="AI785" t="s">
        <v>386</v>
      </c>
      <c r="AJ785" t="s">
        <v>387</v>
      </c>
    </row>
    <row r="786" spans="3:36" ht="12.75" customHeight="1">
      <c r="P786">
        <v>2011</v>
      </c>
      <c r="Q786">
        <v>2012</v>
      </c>
      <c r="R786">
        <v>2013</v>
      </c>
      <c r="S786">
        <v>2014</v>
      </c>
      <c r="T786">
        <v>2015</v>
      </c>
      <c r="U786">
        <v>2016</v>
      </c>
      <c r="V786">
        <v>2017</v>
      </c>
      <c r="W786">
        <v>2018</v>
      </c>
      <c r="X786">
        <v>2019</v>
      </c>
      <c r="Y786">
        <v>2020</v>
      </c>
      <c r="Z786">
        <v>2021</v>
      </c>
      <c r="AA786">
        <v>2022</v>
      </c>
      <c r="AB786">
        <v>2023</v>
      </c>
      <c r="AC786">
        <v>2024</v>
      </c>
      <c r="AD786">
        <v>2025</v>
      </c>
      <c r="AE786">
        <v>2026</v>
      </c>
      <c r="AF786">
        <v>2027</v>
      </c>
      <c r="AG786">
        <v>2028</v>
      </c>
      <c r="AH786">
        <v>2029</v>
      </c>
      <c r="AI786">
        <v>2030</v>
      </c>
    </row>
    <row r="787" spans="3:36" ht="12.75" hidden="1" customHeight="1">
      <c r="C787" s="219" t="s">
        <v>828</v>
      </c>
      <c r="O787">
        <v>0</v>
      </c>
      <c r="P787">
        <v>0</v>
      </c>
      <c r="Q787">
        <v>0</v>
      </c>
      <c r="R787">
        <v>0</v>
      </c>
      <c r="S787">
        <v>3500</v>
      </c>
      <c r="T787">
        <v>0</v>
      </c>
      <c r="U787">
        <v>0</v>
      </c>
      <c r="V787">
        <v>0</v>
      </c>
      <c r="W787">
        <v>0</v>
      </c>
      <c r="X787">
        <v>0</v>
      </c>
      <c r="Y787">
        <v>0</v>
      </c>
      <c r="Z787">
        <v>0</v>
      </c>
      <c r="AA787">
        <v>0</v>
      </c>
      <c r="AB787">
        <v>0</v>
      </c>
      <c r="AC787">
        <v>0</v>
      </c>
      <c r="AD787">
        <v>0</v>
      </c>
      <c r="AE787">
        <v>0</v>
      </c>
      <c r="AF787">
        <v>3500</v>
      </c>
      <c r="AG787">
        <v>0</v>
      </c>
      <c r="AH787">
        <v>0</v>
      </c>
      <c r="AI787">
        <v>0</v>
      </c>
      <c r="AJ787">
        <v>7000</v>
      </c>
    </row>
    <row r="788" spans="3:36" ht="12.75" customHeight="1">
      <c r="C788" s="219" t="s">
        <v>829</v>
      </c>
      <c r="O788" s="370">
        <v>0</v>
      </c>
      <c r="P788" s="370">
        <v>0</v>
      </c>
      <c r="Q788" s="370">
        <v>0</v>
      </c>
      <c r="R788" s="370">
        <v>0</v>
      </c>
      <c r="S788" s="370">
        <v>3500</v>
      </c>
      <c r="T788" s="370">
        <v>0</v>
      </c>
      <c r="U788" s="370">
        <v>0</v>
      </c>
      <c r="V788" s="370">
        <v>0</v>
      </c>
      <c r="W788" s="370">
        <v>0</v>
      </c>
      <c r="X788" s="370">
        <v>0</v>
      </c>
      <c r="Y788" s="370">
        <v>0</v>
      </c>
      <c r="Z788" s="370">
        <v>0</v>
      </c>
      <c r="AA788" s="370">
        <v>0</v>
      </c>
      <c r="AB788" s="370">
        <v>0</v>
      </c>
      <c r="AC788" s="370">
        <v>0</v>
      </c>
      <c r="AD788" s="370">
        <v>0</v>
      </c>
      <c r="AE788" s="370">
        <v>0</v>
      </c>
      <c r="AF788" s="370">
        <v>3500</v>
      </c>
      <c r="AG788" s="370">
        <v>0</v>
      </c>
      <c r="AH788" s="370">
        <v>0</v>
      </c>
      <c r="AI788" s="370">
        <v>0</v>
      </c>
      <c r="AJ788">
        <v>7000</v>
      </c>
    </row>
    <row r="789" spans="3:36" ht="12.75" customHeight="1">
      <c r="C789" s="219" t="s">
        <v>830</v>
      </c>
      <c r="O789" s="370">
        <v>0</v>
      </c>
      <c r="P789" s="370">
        <v>0</v>
      </c>
      <c r="Q789" s="370">
        <v>0</v>
      </c>
      <c r="R789" s="370">
        <v>0</v>
      </c>
      <c r="S789" s="370">
        <v>12500</v>
      </c>
      <c r="T789" s="370">
        <v>0</v>
      </c>
      <c r="U789" s="370">
        <v>0</v>
      </c>
      <c r="V789" s="370">
        <v>0</v>
      </c>
      <c r="W789" s="370">
        <v>0</v>
      </c>
      <c r="X789" s="370">
        <v>0</v>
      </c>
      <c r="Y789" s="370">
        <v>0</v>
      </c>
      <c r="Z789" s="370">
        <v>0</v>
      </c>
      <c r="AA789" s="370">
        <v>0</v>
      </c>
      <c r="AB789" s="370">
        <v>0</v>
      </c>
      <c r="AC789" s="370">
        <v>0</v>
      </c>
      <c r="AD789" s="370">
        <v>0</v>
      </c>
      <c r="AE789" s="370">
        <v>0</v>
      </c>
      <c r="AF789" s="370">
        <v>12500</v>
      </c>
      <c r="AG789" s="370">
        <v>0</v>
      </c>
      <c r="AH789" s="370">
        <v>0</v>
      </c>
      <c r="AI789" s="370">
        <v>0</v>
      </c>
      <c r="AJ789">
        <v>25000</v>
      </c>
    </row>
    <row r="790" spans="3:36" ht="12.75" hidden="1" customHeight="1"/>
    <row r="791" spans="3:36" ht="12.75" hidden="1" customHeight="1">
      <c r="C791" s="219"/>
      <c r="O791" s="370"/>
      <c r="P791" s="370"/>
      <c r="Q791" s="370"/>
      <c r="R791" s="370"/>
      <c r="S791" s="370"/>
      <c r="T791" s="370"/>
      <c r="U791" s="370"/>
      <c r="V791" s="370"/>
      <c r="W791" s="370"/>
      <c r="X791" s="370"/>
      <c r="Y791" s="370"/>
      <c r="Z791" s="370"/>
      <c r="AA791" s="370"/>
      <c r="AB791" s="370"/>
      <c r="AC791" s="370"/>
      <c r="AD791" s="370"/>
      <c r="AE791" s="370"/>
      <c r="AF791" s="370"/>
      <c r="AG791" s="370"/>
      <c r="AH791" s="370"/>
      <c r="AI791" s="370"/>
    </row>
    <row r="792" spans="3:36" ht="12.75" hidden="1" customHeight="1">
      <c r="C792" s="219"/>
      <c r="O792" s="370"/>
      <c r="P792" s="370"/>
      <c r="Q792" s="370"/>
      <c r="R792" s="370"/>
      <c r="S792" s="370"/>
      <c r="T792" s="370"/>
      <c r="U792" s="370"/>
      <c r="V792" s="370"/>
      <c r="W792" s="370"/>
      <c r="X792" s="370"/>
      <c r="Y792" s="370"/>
      <c r="Z792" s="370"/>
      <c r="AA792" s="370"/>
      <c r="AB792" s="370"/>
      <c r="AC792" s="370"/>
      <c r="AD792" s="370"/>
      <c r="AE792" s="370"/>
      <c r="AF792" s="370"/>
      <c r="AG792" s="370"/>
      <c r="AH792" s="370"/>
      <c r="AI792" s="370"/>
    </row>
    <row r="793" spans="3:36" ht="12.75" customHeight="1">
      <c r="C793" s="219"/>
      <c r="O793" s="370"/>
      <c r="P793" s="370"/>
      <c r="Q793" s="370"/>
      <c r="R793" s="370"/>
      <c r="S793" s="370"/>
      <c r="T793" s="370"/>
      <c r="U793" s="370"/>
      <c r="V793" s="370"/>
      <c r="W793" s="370"/>
      <c r="X793" s="370"/>
      <c r="Y793" s="370"/>
      <c r="Z793" s="370"/>
      <c r="AA793" s="370"/>
      <c r="AB793" s="370"/>
      <c r="AC793" s="370"/>
      <c r="AD793" s="370"/>
      <c r="AE793" s="370"/>
      <c r="AF793" s="370"/>
      <c r="AG793" s="370"/>
      <c r="AH793" s="370"/>
      <c r="AI793" s="370"/>
    </row>
    <row r="794" spans="3:36" ht="12.75" customHeight="1">
      <c r="O794" t="s">
        <v>503</v>
      </c>
      <c r="Z794" t="s">
        <v>503</v>
      </c>
    </row>
    <row r="795" spans="3:36" ht="12.75" customHeight="1">
      <c r="O795" t="s">
        <v>366</v>
      </c>
      <c r="P795" t="s">
        <v>367</v>
      </c>
      <c r="Q795" t="s">
        <v>368</v>
      </c>
      <c r="R795" t="s">
        <v>369</v>
      </c>
      <c r="S795" t="s">
        <v>370</v>
      </c>
      <c r="T795" t="s">
        <v>371</v>
      </c>
      <c r="U795" t="s">
        <v>372</v>
      </c>
      <c r="V795" t="s">
        <v>373</v>
      </c>
      <c r="W795" t="s">
        <v>374</v>
      </c>
      <c r="X795" t="s">
        <v>375</v>
      </c>
      <c r="Y795" t="s">
        <v>376</v>
      </c>
      <c r="Z795" t="s">
        <v>377</v>
      </c>
      <c r="AA795" t="s">
        <v>378</v>
      </c>
      <c r="AB795" t="s">
        <v>379</v>
      </c>
      <c r="AC795" t="s">
        <v>380</v>
      </c>
      <c r="AD795" t="s">
        <v>381</v>
      </c>
      <c r="AE795" t="s">
        <v>382</v>
      </c>
      <c r="AF795" t="s">
        <v>383</v>
      </c>
      <c r="AG795" t="s">
        <v>384</v>
      </c>
      <c r="AH795" t="s">
        <v>385</v>
      </c>
      <c r="AI795" t="s">
        <v>386</v>
      </c>
      <c r="AJ795" t="s">
        <v>387</v>
      </c>
    </row>
    <row r="796" spans="3:36" ht="12.75" customHeight="1">
      <c r="P796">
        <v>2011</v>
      </c>
      <c r="Q796">
        <v>2012</v>
      </c>
      <c r="R796">
        <v>2013</v>
      </c>
      <c r="S796">
        <v>2014</v>
      </c>
      <c r="T796">
        <v>2015</v>
      </c>
      <c r="U796">
        <v>2016</v>
      </c>
      <c r="V796">
        <v>2017</v>
      </c>
      <c r="W796">
        <v>2018</v>
      </c>
      <c r="X796">
        <v>2019</v>
      </c>
      <c r="Y796">
        <v>2020</v>
      </c>
      <c r="Z796">
        <v>2021</v>
      </c>
      <c r="AA796">
        <v>2022</v>
      </c>
      <c r="AB796">
        <v>2023</v>
      </c>
      <c r="AC796">
        <v>2024</v>
      </c>
      <c r="AD796">
        <v>2025</v>
      </c>
      <c r="AE796">
        <v>2026</v>
      </c>
      <c r="AF796">
        <v>2027</v>
      </c>
      <c r="AG796">
        <v>2028</v>
      </c>
      <c r="AH796">
        <v>2029</v>
      </c>
      <c r="AI796">
        <v>2030</v>
      </c>
    </row>
    <row r="797" spans="3:36" ht="12.75" hidden="1" customHeight="1">
      <c r="C797" s="219" t="s">
        <v>828</v>
      </c>
      <c r="O797">
        <v>0</v>
      </c>
      <c r="P797">
        <v>0</v>
      </c>
      <c r="Q797">
        <v>0</v>
      </c>
      <c r="R797">
        <v>0</v>
      </c>
      <c r="S797">
        <v>0</v>
      </c>
      <c r="T797">
        <v>2500</v>
      </c>
      <c r="U797">
        <v>0</v>
      </c>
      <c r="V797">
        <v>0</v>
      </c>
      <c r="W797">
        <v>0</v>
      </c>
      <c r="X797">
        <v>0</v>
      </c>
      <c r="Y797">
        <v>0</v>
      </c>
      <c r="Z797">
        <v>0</v>
      </c>
      <c r="AA797">
        <v>0</v>
      </c>
      <c r="AB797">
        <v>0</v>
      </c>
      <c r="AC797">
        <v>0</v>
      </c>
      <c r="AD797">
        <v>0</v>
      </c>
      <c r="AE797">
        <v>0</v>
      </c>
      <c r="AF797">
        <v>0</v>
      </c>
      <c r="AG797">
        <v>0</v>
      </c>
      <c r="AH797">
        <v>2500</v>
      </c>
      <c r="AI797">
        <v>0</v>
      </c>
      <c r="AJ797">
        <v>5000</v>
      </c>
    </row>
    <row r="798" spans="3:36" ht="12.75" customHeight="1">
      <c r="C798" s="219" t="s">
        <v>829</v>
      </c>
      <c r="O798" s="370">
        <v>0</v>
      </c>
      <c r="P798" s="370">
        <v>0</v>
      </c>
      <c r="Q798" s="370">
        <v>0</v>
      </c>
      <c r="R798" s="370">
        <v>0</v>
      </c>
      <c r="S798" s="370">
        <v>0</v>
      </c>
      <c r="T798" s="370">
        <v>2500</v>
      </c>
      <c r="U798" s="370">
        <v>0</v>
      </c>
      <c r="V798" s="370">
        <v>0</v>
      </c>
      <c r="W798" s="370">
        <v>0</v>
      </c>
      <c r="X798" s="370">
        <v>0</v>
      </c>
      <c r="Y798" s="370">
        <v>0</v>
      </c>
      <c r="Z798" s="370">
        <v>0</v>
      </c>
      <c r="AA798" s="370">
        <v>0</v>
      </c>
      <c r="AB798" s="370">
        <v>0</v>
      </c>
      <c r="AC798" s="370">
        <v>0</v>
      </c>
      <c r="AD798" s="370">
        <v>0</v>
      </c>
      <c r="AE798" s="370">
        <v>0</v>
      </c>
      <c r="AF798" s="370">
        <v>0</v>
      </c>
      <c r="AG798" s="370">
        <v>0</v>
      </c>
      <c r="AH798" s="370">
        <v>2500</v>
      </c>
      <c r="AI798" s="370">
        <v>0</v>
      </c>
      <c r="AJ798">
        <v>5000</v>
      </c>
    </row>
    <row r="799" spans="3:36" ht="12.75" customHeight="1">
      <c r="C799" s="219" t="s">
        <v>830</v>
      </c>
      <c r="O799" s="370">
        <v>0</v>
      </c>
      <c r="P799" s="370">
        <v>0</v>
      </c>
      <c r="Q799" s="370">
        <v>0</v>
      </c>
      <c r="R799" s="370">
        <v>0</v>
      </c>
      <c r="S799" s="370">
        <v>0</v>
      </c>
      <c r="T799" s="370">
        <v>2800</v>
      </c>
      <c r="U799" s="370">
        <v>0</v>
      </c>
      <c r="V799" s="370">
        <v>0</v>
      </c>
      <c r="W799" s="370">
        <v>0</v>
      </c>
      <c r="X799" s="370">
        <v>0</v>
      </c>
      <c r="Y799" s="370">
        <v>0</v>
      </c>
      <c r="Z799" s="370">
        <v>0</v>
      </c>
      <c r="AA799" s="370">
        <v>0</v>
      </c>
      <c r="AB799" s="370">
        <v>0</v>
      </c>
      <c r="AC799" s="370">
        <v>0</v>
      </c>
      <c r="AD799" s="370">
        <v>0</v>
      </c>
      <c r="AE799" s="370">
        <v>0</v>
      </c>
      <c r="AF799" s="370">
        <v>0</v>
      </c>
      <c r="AG799" s="370">
        <v>0</v>
      </c>
      <c r="AH799" s="370">
        <v>2800</v>
      </c>
      <c r="AI799" s="370">
        <v>0</v>
      </c>
      <c r="AJ799">
        <v>5600</v>
      </c>
    </row>
    <row r="800" spans="3:36" ht="12.75" hidden="1" customHeight="1"/>
    <row r="801" spans="3:36" ht="12.75" hidden="1" customHeight="1">
      <c r="C801" s="219"/>
      <c r="O801" s="370"/>
      <c r="P801" s="370"/>
      <c r="Q801" s="370"/>
      <c r="R801" s="370"/>
      <c r="S801" s="370"/>
      <c r="T801" s="370"/>
      <c r="U801" s="370"/>
      <c r="V801" s="370"/>
      <c r="W801" s="370"/>
      <c r="X801" s="370"/>
      <c r="Y801" s="370"/>
      <c r="Z801" s="370"/>
      <c r="AA801" s="370"/>
      <c r="AB801" s="370"/>
      <c r="AC801" s="370"/>
      <c r="AD801" s="370"/>
      <c r="AE801" s="370"/>
      <c r="AF801" s="370"/>
      <c r="AG801" s="370"/>
      <c r="AH801" s="370"/>
      <c r="AI801" s="370"/>
    </row>
    <row r="802" spans="3:36" ht="12.75" hidden="1" customHeight="1">
      <c r="C802" s="219"/>
      <c r="O802" s="370"/>
      <c r="P802" s="370"/>
      <c r="Q802" s="370"/>
      <c r="R802" s="370"/>
      <c r="S802" s="370"/>
      <c r="T802" s="370"/>
      <c r="U802" s="370"/>
      <c r="V802" s="370"/>
      <c r="W802" s="370"/>
      <c r="X802" s="370"/>
      <c r="Y802" s="370"/>
      <c r="Z802" s="370"/>
      <c r="AA802" s="370"/>
      <c r="AB802" s="370"/>
      <c r="AC802" s="370"/>
      <c r="AD802" s="370"/>
      <c r="AE802" s="370"/>
      <c r="AF802" s="370"/>
      <c r="AG802" s="370"/>
      <c r="AH802" s="370"/>
      <c r="AI802" s="370"/>
    </row>
    <row r="803" spans="3:36" ht="12.75" customHeight="1">
      <c r="C803" s="219"/>
      <c r="O803" s="370"/>
      <c r="P803" s="370"/>
      <c r="Q803" s="370"/>
      <c r="R803" s="370"/>
      <c r="S803" s="370"/>
      <c r="T803" s="370"/>
      <c r="U803" s="370"/>
      <c r="V803" s="370"/>
      <c r="W803" s="370"/>
      <c r="X803" s="370"/>
      <c r="Y803" s="370"/>
      <c r="Z803" s="370"/>
      <c r="AA803" s="370"/>
      <c r="AB803" s="370"/>
      <c r="AC803" s="370"/>
      <c r="AD803" s="370"/>
      <c r="AE803" s="370"/>
      <c r="AF803" s="370"/>
      <c r="AG803" s="370"/>
      <c r="AH803" s="370"/>
      <c r="AI803" s="370"/>
    </row>
    <row r="804" spans="3:36" ht="12.75" customHeight="1">
      <c r="O804" t="s">
        <v>504</v>
      </c>
      <c r="Z804" t="s">
        <v>504</v>
      </c>
    </row>
    <row r="805" spans="3:36" ht="12.75" customHeight="1">
      <c r="O805" t="s">
        <v>366</v>
      </c>
      <c r="P805" t="s">
        <v>367</v>
      </c>
      <c r="Q805" t="s">
        <v>368</v>
      </c>
      <c r="R805" t="s">
        <v>369</v>
      </c>
      <c r="S805" t="s">
        <v>370</v>
      </c>
      <c r="T805" t="s">
        <v>371</v>
      </c>
      <c r="U805" t="s">
        <v>372</v>
      </c>
      <c r="V805" t="s">
        <v>373</v>
      </c>
      <c r="W805" t="s">
        <v>374</v>
      </c>
      <c r="X805" t="s">
        <v>375</v>
      </c>
      <c r="Y805" t="s">
        <v>376</v>
      </c>
      <c r="Z805" t="s">
        <v>377</v>
      </c>
      <c r="AA805" t="s">
        <v>378</v>
      </c>
      <c r="AB805" t="s">
        <v>379</v>
      </c>
      <c r="AC805" t="s">
        <v>380</v>
      </c>
      <c r="AD805" t="s">
        <v>381</v>
      </c>
      <c r="AE805" t="s">
        <v>382</v>
      </c>
      <c r="AF805" t="s">
        <v>383</v>
      </c>
      <c r="AG805" t="s">
        <v>384</v>
      </c>
      <c r="AH805" t="s">
        <v>385</v>
      </c>
      <c r="AI805" t="s">
        <v>386</v>
      </c>
      <c r="AJ805" t="s">
        <v>387</v>
      </c>
    </row>
    <row r="806" spans="3:36" ht="12.75" customHeight="1">
      <c r="P806">
        <v>2011</v>
      </c>
      <c r="Q806">
        <v>2012</v>
      </c>
      <c r="R806">
        <v>2013</v>
      </c>
      <c r="S806">
        <v>2014</v>
      </c>
      <c r="T806">
        <v>2015</v>
      </c>
      <c r="U806">
        <v>2016</v>
      </c>
      <c r="V806">
        <v>2017</v>
      </c>
      <c r="W806">
        <v>2018</v>
      </c>
      <c r="X806">
        <v>2019</v>
      </c>
      <c r="Y806">
        <v>2020</v>
      </c>
      <c r="Z806">
        <v>2021</v>
      </c>
      <c r="AA806">
        <v>2022</v>
      </c>
      <c r="AB806">
        <v>2023</v>
      </c>
      <c r="AC806">
        <v>2024</v>
      </c>
      <c r="AD806">
        <v>2025</v>
      </c>
      <c r="AE806">
        <v>2026</v>
      </c>
      <c r="AF806">
        <v>2027</v>
      </c>
      <c r="AG806">
        <v>2028</v>
      </c>
      <c r="AH806">
        <v>2029</v>
      </c>
      <c r="AI806">
        <v>2030</v>
      </c>
    </row>
    <row r="807" spans="3:36" ht="12.75" hidden="1" customHeight="1">
      <c r="C807" s="219" t="s">
        <v>828</v>
      </c>
      <c r="O807">
        <v>0</v>
      </c>
      <c r="P807">
        <v>0</v>
      </c>
      <c r="Q807">
        <v>0</v>
      </c>
      <c r="R807">
        <v>0</v>
      </c>
      <c r="S807">
        <v>0</v>
      </c>
      <c r="T807">
        <v>0</v>
      </c>
      <c r="U807">
        <v>1445</v>
      </c>
      <c r="V807">
        <v>0</v>
      </c>
      <c r="W807">
        <v>0</v>
      </c>
      <c r="X807">
        <v>0</v>
      </c>
      <c r="Y807">
        <v>0</v>
      </c>
      <c r="Z807">
        <v>0</v>
      </c>
      <c r="AA807">
        <v>0</v>
      </c>
      <c r="AB807">
        <v>0</v>
      </c>
      <c r="AC807">
        <v>0</v>
      </c>
      <c r="AD807">
        <v>0</v>
      </c>
      <c r="AE807">
        <v>0</v>
      </c>
      <c r="AF807">
        <v>0</v>
      </c>
      <c r="AG807">
        <v>0</v>
      </c>
      <c r="AH807">
        <v>0</v>
      </c>
      <c r="AI807">
        <v>0</v>
      </c>
      <c r="AJ807">
        <v>1445</v>
      </c>
    </row>
    <row r="808" spans="3:36" ht="12.75" customHeight="1">
      <c r="C808" s="219" t="s">
        <v>829</v>
      </c>
      <c r="O808" s="370">
        <v>0</v>
      </c>
      <c r="P808" s="370">
        <v>0</v>
      </c>
      <c r="Q808" s="370">
        <v>0</v>
      </c>
      <c r="R808" s="370">
        <v>0</v>
      </c>
      <c r="S808" s="370">
        <v>0</v>
      </c>
      <c r="T808" s="370">
        <v>0</v>
      </c>
      <c r="U808" s="370">
        <v>1445</v>
      </c>
      <c r="V808" s="370">
        <v>0</v>
      </c>
      <c r="W808" s="370">
        <v>0</v>
      </c>
      <c r="X808" s="370">
        <v>0</v>
      </c>
      <c r="Y808" s="370">
        <v>0</v>
      </c>
      <c r="Z808" s="370">
        <v>0</v>
      </c>
      <c r="AA808" s="370">
        <v>0</v>
      </c>
      <c r="AB808" s="370">
        <v>0</v>
      </c>
      <c r="AC808" s="370">
        <v>0</v>
      </c>
      <c r="AD808" s="370">
        <v>0</v>
      </c>
      <c r="AE808" s="370">
        <v>0</v>
      </c>
      <c r="AF808" s="370">
        <v>0</v>
      </c>
      <c r="AG808" s="370">
        <v>0</v>
      </c>
      <c r="AH808" s="370">
        <v>0</v>
      </c>
      <c r="AI808" s="370">
        <v>0</v>
      </c>
      <c r="AJ808">
        <v>1445</v>
      </c>
    </row>
    <row r="809" spans="3:36" ht="12.75" customHeight="1">
      <c r="C809" s="219" t="s">
        <v>830</v>
      </c>
      <c r="O809" s="370">
        <v>0</v>
      </c>
      <c r="P809" s="370">
        <v>0</v>
      </c>
      <c r="Q809" s="370">
        <v>0</v>
      </c>
      <c r="R809" s="370">
        <v>0</v>
      </c>
      <c r="S809" s="370">
        <v>0</v>
      </c>
      <c r="T809" s="370">
        <v>0</v>
      </c>
      <c r="U809" s="370">
        <v>1556</v>
      </c>
      <c r="V809" s="370">
        <v>0</v>
      </c>
      <c r="W809" s="370">
        <v>0</v>
      </c>
      <c r="X809" s="370">
        <v>0</v>
      </c>
      <c r="Y809" s="370">
        <v>0</v>
      </c>
      <c r="Z809" s="370">
        <v>0</v>
      </c>
      <c r="AA809" s="370">
        <v>0</v>
      </c>
      <c r="AB809" s="370">
        <v>0</v>
      </c>
      <c r="AC809" s="370">
        <v>0</v>
      </c>
      <c r="AD809" s="370">
        <v>0</v>
      </c>
      <c r="AE809" s="370">
        <v>0</v>
      </c>
      <c r="AF809" s="370">
        <v>0</v>
      </c>
      <c r="AG809" s="370">
        <v>0</v>
      </c>
      <c r="AH809" s="370">
        <v>0</v>
      </c>
      <c r="AI809" s="370">
        <v>0</v>
      </c>
      <c r="AJ809">
        <v>1556</v>
      </c>
    </row>
    <row r="810" spans="3:36" ht="12.75" hidden="1" customHeight="1"/>
    <row r="811" spans="3:36" ht="12.75" hidden="1" customHeight="1">
      <c r="C811" s="219"/>
      <c r="O811" s="370"/>
      <c r="P811" s="370"/>
      <c r="Q811" s="370"/>
      <c r="R811" s="370"/>
      <c r="S811" s="370"/>
      <c r="T811" s="370"/>
      <c r="U811" s="370"/>
      <c r="V811" s="370"/>
      <c r="W811" s="370"/>
      <c r="X811" s="370"/>
      <c r="Y811" s="370"/>
      <c r="Z811" s="370"/>
      <c r="AA811" s="370"/>
      <c r="AB811" s="370"/>
      <c r="AC811" s="370"/>
      <c r="AD811" s="370"/>
      <c r="AE811" s="370"/>
      <c r="AF811" s="370"/>
      <c r="AG811" s="370"/>
      <c r="AH811" s="370"/>
      <c r="AI811" s="370"/>
    </row>
    <row r="812" spans="3:36" ht="12.75" hidden="1" customHeight="1">
      <c r="C812" s="219"/>
      <c r="O812" s="370"/>
      <c r="P812" s="370"/>
      <c r="Q812" s="370"/>
      <c r="R812" s="370"/>
      <c r="S812" s="370"/>
      <c r="T812" s="370"/>
      <c r="U812" s="370"/>
      <c r="V812" s="370"/>
      <c r="W812" s="370"/>
      <c r="X812" s="370"/>
      <c r="Y812" s="370"/>
      <c r="Z812" s="370"/>
      <c r="AA812" s="370"/>
      <c r="AB812" s="370"/>
      <c r="AC812" s="370"/>
      <c r="AD812" s="370"/>
      <c r="AE812" s="370"/>
      <c r="AF812" s="370"/>
      <c r="AG812" s="370"/>
      <c r="AH812" s="370"/>
      <c r="AI812" s="370"/>
    </row>
    <row r="813" spans="3:36" ht="12.75" customHeight="1">
      <c r="C813" s="219"/>
      <c r="O813" s="370"/>
      <c r="P813" s="370"/>
      <c r="Q813" s="370"/>
      <c r="R813" s="370"/>
      <c r="S813" s="370"/>
      <c r="T813" s="370"/>
      <c r="U813" s="370"/>
      <c r="V813" s="370"/>
      <c r="W813" s="370"/>
      <c r="X813" s="370"/>
      <c r="Y813" s="370"/>
      <c r="Z813" s="370"/>
      <c r="AA813" s="370"/>
      <c r="AB813" s="370"/>
      <c r="AC813" s="370"/>
      <c r="AD813" s="370"/>
      <c r="AE813" s="370"/>
      <c r="AF813" s="370"/>
      <c r="AG813" s="370"/>
      <c r="AH813" s="370"/>
      <c r="AI813" s="370"/>
    </row>
    <row r="814" spans="3:36" ht="12.75" customHeight="1">
      <c r="O814" t="s">
        <v>505</v>
      </c>
      <c r="Z814" t="s">
        <v>505</v>
      </c>
    </row>
    <row r="815" spans="3:36" ht="12.75" customHeight="1">
      <c r="O815" t="s">
        <v>366</v>
      </c>
      <c r="P815" t="s">
        <v>367</v>
      </c>
      <c r="Q815" t="s">
        <v>368</v>
      </c>
      <c r="R815" t="s">
        <v>369</v>
      </c>
      <c r="S815" t="s">
        <v>370</v>
      </c>
      <c r="T815" t="s">
        <v>371</v>
      </c>
      <c r="U815" t="s">
        <v>372</v>
      </c>
      <c r="V815" t="s">
        <v>373</v>
      </c>
      <c r="W815" t="s">
        <v>374</v>
      </c>
      <c r="X815" t="s">
        <v>375</v>
      </c>
      <c r="Y815" t="s">
        <v>376</v>
      </c>
      <c r="Z815" t="s">
        <v>377</v>
      </c>
      <c r="AA815" t="s">
        <v>378</v>
      </c>
      <c r="AB815" t="s">
        <v>379</v>
      </c>
      <c r="AC815" t="s">
        <v>380</v>
      </c>
      <c r="AD815" t="s">
        <v>381</v>
      </c>
      <c r="AE815" t="s">
        <v>382</v>
      </c>
      <c r="AF815" t="s">
        <v>383</v>
      </c>
      <c r="AG815" t="s">
        <v>384</v>
      </c>
      <c r="AH815" t="s">
        <v>385</v>
      </c>
      <c r="AI815" t="s">
        <v>386</v>
      </c>
      <c r="AJ815" t="s">
        <v>387</v>
      </c>
    </row>
    <row r="816" spans="3:36" ht="12.75" customHeight="1">
      <c r="P816">
        <v>2011</v>
      </c>
      <c r="Q816">
        <v>2012</v>
      </c>
      <c r="R816">
        <v>2013</v>
      </c>
      <c r="S816">
        <v>2014</v>
      </c>
      <c r="T816">
        <v>2015</v>
      </c>
      <c r="U816">
        <v>2016</v>
      </c>
      <c r="V816">
        <v>2017</v>
      </c>
      <c r="W816">
        <v>2018</v>
      </c>
      <c r="X816">
        <v>2019</v>
      </c>
      <c r="Y816">
        <v>2020</v>
      </c>
      <c r="Z816">
        <v>2021</v>
      </c>
      <c r="AA816">
        <v>2022</v>
      </c>
      <c r="AB816">
        <v>2023</v>
      </c>
      <c r="AC816">
        <v>2024</v>
      </c>
      <c r="AD816">
        <v>2025</v>
      </c>
      <c r="AE816">
        <v>2026</v>
      </c>
      <c r="AF816">
        <v>2027</v>
      </c>
      <c r="AG816">
        <v>2028</v>
      </c>
      <c r="AH816">
        <v>2029</v>
      </c>
      <c r="AI816">
        <v>2030</v>
      </c>
    </row>
    <row r="817" spans="3:36" ht="12.75" hidden="1" customHeight="1">
      <c r="C817" s="219" t="s">
        <v>828</v>
      </c>
      <c r="O817">
        <v>0</v>
      </c>
      <c r="P817">
        <v>0</v>
      </c>
      <c r="Q817">
        <v>0</v>
      </c>
      <c r="R817">
        <v>0</v>
      </c>
      <c r="S817">
        <v>0</v>
      </c>
      <c r="T817">
        <v>0</v>
      </c>
      <c r="U817">
        <v>0</v>
      </c>
      <c r="V817">
        <v>12000</v>
      </c>
      <c r="W817">
        <v>0</v>
      </c>
      <c r="X817">
        <v>0</v>
      </c>
      <c r="Y817">
        <v>0</v>
      </c>
      <c r="Z817">
        <v>0</v>
      </c>
      <c r="AA817">
        <v>0</v>
      </c>
      <c r="AB817">
        <v>0</v>
      </c>
      <c r="AC817">
        <v>0</v>
      </c>
      <c r="AD817">
        <v>0</v>
      </c>
      <c r="AE817">
        <v>0</v>
      </c>
      <c r="AF817">
        <v>0</v>
      </c>
      <c r="AG817">
        <v>0</v>
      </c>
      <c r="AH817">
        <v>0</v>
      </c>
      <c r="AI817">
        <v>0</v>
      </c>
      <c r="AJ817">
        <v>12000</v>
      </c>
    </row>
    <row r="818" spans="3:36" ht="12.75" customHeight="1">
      <c r="C818" s="219" t="s">
        <v>829</v>
      </c>
      <c r="O818" s="370">
        <v>0</v>
      </c>
      <c r="P818" s="370">
        <v>0</v>
      </c>
      <c r="Q818" s="370">
        <v>0</v>
      </c>
      <c r="R818" s="370">
        <v>0</v>
      </c>
      <c r="S818" s="370">
        <v>0</v>
      </c>
      <c r="T818" s="370">
        <v>0</v>
      </c>
      <c r="U818" s="370">
        <v>0</v>
      </c>
      <c r="V818" s="370">
        <v>12000</v>
      </c>
      <c r="W818" s="370">
        <v>0</v>
      </c>
      <c r="X818" s="370">
        <v>0</v>
      </c>
      <c r="Y818" s="370">
        <v>0</v>
      </c>
      <c r="Z818" s="370">
        <v>0</v>
      </c>
      <c r="AA818" s="370">
        <v>0</v>
      </c>
      <c r="AB818" s="370">
        <v>0</v>
      </c>
      <c r="AC818" s="370">
        <v>0</v>
      </c>
      <c r="AD818" s="370">
        <v>0</v>
      </c>
      <c r="AE818" s="370">
        <v>0</v>
      </c>
      <c r="AF818" s="370">
        <v>0</v>
      </c>
      <c r="AG818" s="370">
        <v>0</v>
      </c>
      <c r="AH818" s="370">
        <v>0</v>
      </c>
      <c r="AI818" s="370">
        <v>0</v>
      </c>
      <c r="AJ818">
        <v>12000</v>
      </c>
    </row>
    <row r="819" spans="3:36" ht="12.75" customHeight="1">
      <c r="C819" s="219" t="s">
        <v>830</v>
      </c>
      <c r="O819" s="370">
        <v>0</v>
      </c>
      <c r="P819" s="370">
        <v>0</v>
      </c>
      <c r="Q819" s="370">
        <v>0</v>
      </c>
      <c r="R819" s="370">
        <v>0</v>
      </c>
      <c r="S819" s="370">
        <v>0</v>
      </c>
      <c r="T819" s="370">
        <v>0</v>
      </c>
      <c r="U819" s="370">
        <v>0</v>
      </c>
      <c r="V819" s="370">
        <v>10000</v>
      </c>
      <c r="W819" s="370">
        <v>0</v>
      </c>
      <c r="X819" s="370">
        <v>0</v>
      </c>
      <c r="Y819" s="370">
        <v>0</v>
      </c>
      <c r="Z819" s="370">
        <v>0</v>
      </c>
      <c r="AA819" s="370">
        <v>0</v>
      </c>
      <c r="AB819" s="370">
        <v>0</v>
      </c>
      <c r="AC819" s="370">
        <v>0</v>
      </c>
      <c r="AD819" s="370">
        <v>0</v>
      </c>
      <c r="AE819" s="370">
        <v>0</v>
      </c>
      <c r="AF819" s="370">
        <v>0</v>
      </c>
      <c r="AG819" s="370">
        <v>0</v>
      </c>
      <c r="AH819" s="370">
        <v>0</v>
      </c>
      <c r="AI819" s="370">
        <v>0</v>
      </c>
      <c r="AJ819">
        <v>10000</v>
      </c>
    </row>
    <row r="820" spans="3:36" ht="12.75" hidden="1" customHeight="1"/>
    <row r="821" spans="3:36" ht="12.75" hidden="1" customHeight="1">
      <c r="C821" s="219"/>
      <c r="O821" s="370"/>
      <c r="P821" s="370"/>
      <c r="Q821" s="370"/>
      <c r="R821" s="370"/>
      <c r="S821" s="370"/>
      <c r="T821" s="370"/>
      <c r="U821" s="370"/>
      <c r="V821" s="370"/>
      <c r="W821" s="370"/>
      <c r="X821" s="370"/>
      <c r="Y821" s="370"/>
      <c r="Z821" s="370"/>
      <c r="AA821" s="370"/>
      <c r="AB821" s="370"/>
      <c r="AC821" s="370"/>
      <c r="AD821" s="370"/>
      <c r="AE821" s="370"/>
      <c r="AF821" s="370"/>
      <c r="AG821" s="370"/>
      <c r="AH821" s="370"/>
      <c r="AI821" s="370"/>
    </row>
    <row r="822" spans="3:36" ht="12.75" hidden="1" customHeight="1">
      <c r="C822" s="219"/>
      <c r="O822" s="370"/>
      <c r="P822" s="370"/>
      <c r="Q822" s="370"/>
      <c r="R822" s="370"/>
      <c r="S822" s="370"/>
      <c r="T822" s="370"/>
      <c r="U822" s="370"/>
      <c r="V822" s="370"/>
      <c r="W822" s="370"/>
      <c r="X822" s="370"/>
      <c r="Y822" s="370"/>
      <c r="Z822" s="370"/>
      <c r="AA822" s="370"/>
      <c r="AB822" s="370"/>
      <c r="AC822" s="370"/>
      <c r="AD822" s="370"/>
      <c r="AE822" s="370"/>
      <c r="AF822" s="370"/>
      <c r="AG822" s="370"/>
      <c r="AH822" s="370"/>
      <c r="AI822" s="370"/>
    </row>
    <row r="823" spans="3:36" ht="12.75" hidden="1" customHeight="1">
      <c r="C823" s="219"/>
      <c r="O823" s="370"/>
      <c r="P823" s="370"/>
      <c r="Q823" s="370"/>
      <c r="R823" s="370"/>
      <c r="S823" s="370"/>
      <c r="T823" s="370"/>
      <c r="U823" s="370"/>
      <c r="V823" s="370"/>
      <c r="W823" s="370"/>
      <c r="X823" s="370"/>
      <c r="Y823" s="370"/>
      <c r="Z823" s="370"/>
      <c r="AA823" s="370"/>
      <c r="AB823" s="370"/>
      <c r="AC823" s="370"/>
      <c r="AD823" s="370"/>
      <c r="AE823" s="370"/>
      <c r="AF823" s="370"/>
      <c r="AG823" s="370"/>
      <c r="AH823" s="370"/>
      <c r="AI823" s="370"/>
    </row>
    <row r="824" spans="3:36" ht="12.75" hidden="1" customHeight="1"/>
    <row r="825" spans="3:36" ht="12.75" hidden="1" customHeight="1"/>
    <row r="826" spans="3:36" ht="12.75" hidden="1" customHeight="1"/>
    <row r="827" spans="3:36" ht="12.75" customHeight="1"/>
    <row r="828" spans="3:36" ht="12.75" customHeight="1">
      <c r="O828" t="s">
        <v>506</v>
      </c>
      <c r="Z828" t="s">
        <v>506</v>
      </c>
    </row>
    <row r="829" spans="3:36" ht="12.75" customHeight="1">
      <c r="O829" t="s">
        <v>366</v>
      </c>
      <c r="P829" t="s">
        <v>367</v>
      </c>
      <c r="Q829" t="s">
        <v>368</v>
      </c>
      <c r="R829" t="s">
        <v>369</v>
      </c>
      <c r="S829" t="s">
        <v>370</v>
      </c>
      <c r="T829" t="s">
        <v>371</v>
      </c>
      <c r="U829" t="s">
        <v>372</v>
      </c>
      <c r="V829" t="s">
        <v>373</v>
      </c>
      <c r="W829" t="s">
        <v>374</v>
      </c>
      <c r="X829" t="s">
        <v>375</v>
      </c>
      <c r="Y829" t="s">
        <v>376</v>
      </c>
      <c r="Z829" t="s">
        <v>377</v>
      </c>
      <c r="AA829" t="s">
        <v>378</v>
      </c>
      <c r="AB829" t="s">
        <v>379</v>
      </c>
      <c r="AC829" t="s">
        <v>380</v>
      </c>
      <c r="AD829" t="s">
        <v>381</v>
      </c>
      <c r="AE829" t="s">
        <v>382</v>
      </c>
      <c r="AF829" t="s">
        <v>383</v>
      </c>
      <c r="AG829" t="s">
        <v>384</v>
      </c>
      <c r="AH829" t="s">
        <v>385</v>
      </c>
      <c r="AI829" t="s">
        <v>386</v>
      </c>
      <c r="AJ829" t="s">
        <v>387</v>
      </c>
    </row>
    <row r="830" spans="3:36" ht="12.75" customHeight="1">
      <c r="P830">
        <v>2011</v>
      </c>
      <c r="Q830">
        <v>2012</v>
      </c>
      <c r="R830">
        <v>2013</v>
      </c>
      <c r="S830">
        <v>2014</v>
      </c>
      <c r="T830">
        <v>2015</v>
      </c>
      <c r="U830">
        <v>2016</v>
      </c>
      <c r="V830">
        <v>2017</v>
      </c>
      <c r="W830">
        <v>2018</v>
      </c>
      <c r="X830">
        <v>2019</v>
      </c>
      <c r="Y830">
        <v>2020</v>
      </c>
      <c r="Z830">
        <v>2021</v>
      </c>
      <c r="AA830">
        <v>2022</v>
      </c>
      <c r="AB830">
        <v>2023</v>
      </c>
      <c r="AC830">
        <v>2024</v>
      </c>
      <c r="AD830">
        <v>2025</v>
      </c>
      <c r="AE830">
        <v>2026</v>
      </c>
      <c r="AF830">
        <v>2027</v>
      </c>
      <c r="AG830">
        <v>2028</v>
      </c>
      <c r="AH830">
        <v>2029</v>
      </c>
      <c r="AI830">
        <v>2030</v>
      </c>
    </row>
    <row r="831" spans="3:36" ht="12.75" hidden="1" customHeight="1">
      <c r="C831" s="219"/>
      <c r="O831" s="370">
        <v>0</v>
      </c>
      <c r="P831" s="370">
        <v>0</v>
      </c>
      <c r="Q831" s="370">
        <v>0</v>
      </c>
      <c r="R831" s="370">
        <v>0</v>
      </c>
      <c r="S831" s="370">
        <v>0</v>
      </c>
      <c r="T831" s="370">
        <v>0</v>
      </c>
      <c r="U831" s="370">
        <v>0</v>
      </c>
      <c r="V831" s="370">
        <v>0</v>
      </c>
      <c r="W831" s="370">
        <v>0</v>
      </c>
      <c r="X831" s="370">
        <v>0</v>
      </c>
      <c r="Y831" s="370">
        <v>0</v>
      </c>
      <c r="Z831" s="370">
        <v>0</v>
      </c>
      <c r="AA831" s="370">
        <v>35000</v>
      </c>
      <c r="AB831" s="370">
        <v>0</v>
      </c>
      <c r="AC831" s="370">
        <v>0</v>
      </c>
      <c r="AD831" s="370">
        <v>0</v>
      </c>
      <c r="AE831" s="370">
        <v>0</v>
      </c>
      <c r="AF831" s="370">
        <v>0</v>
      </c>
      <c r="AG831" s="370">
        <v>0</v>
      </c>
      <c r="AH831" s="370">
        <v>0</v>
      </c>
      <c r="AI831" s="370">
        <v>0</v>
      </c>
      <c r="AJ831">
        <v>35000</v>
      </c>
    </row>
    <row r="832" spans="3:36" ht="12.75" hidden="1" customHeight="1">
      <c r="C832" s="219"/>
      <c r="O832" s="370">
        <v>0</v>
      </c>
      <c r="P832" s="370">
        <v>0</v>
      </c>
      <c r="Q832" s="370">
        <v>0</v>
      </c>
      <c r="R832" s="370">
        <v>0</v>
      </c>
      <c r="S832" s="370">
        <v>0</v>
      </c>
      <c r="T832" s="370">
        <v>0</v>
      </c>
      <c r="U832" s="370">
        <v>0</v>
      </c>
      <c r="V832" s="370">
        <v>0</v>
      </c>
      <c r="W832" s="370">
        <v>0</v>
      </c>
      <c r="X832" s="370">
        <v>0</v>
      </c>
      <c r="Y832" s="370">
        <v>0</v>
      </c>
      <c r="Z832" s="370">
        <v>34000</v>
      </c>
      <c r="AA832" s="370">
        <v>0</v>
      </c>
      <c r="AB832" s="370">
        <v>0</v>
      </c>
      <c r="AC832" s="370">
        <v>0</v>
      </c>
      <c r="AD832" s="370">
        <v>0</v>
      </c>
      <c r="AE832" s="370">
        <v>0</v>
      </c>
      <c r="AF832" s="370">
        <v>0</v>
      </c>
      <c r="AG832" s="370">
        <v>0</v>
      </c>
      <c r="AH832" s="370">
        <v>0</v>
      </c>
      <c r="AI832" s="370">
        <v>0</v>
      </c>
      <c r="AJ832">
        <v>34000</v>
      </c>
    </row>
    <row r="833" spans="3:36" ht="12.75" hidden="1" customHeight="1">
      <c r="C833" s="219" t="s">
        <v>828</v>
      </c>
      <c r="O833" s="370">
        <v>33000</v>
      </c>
      <c r="P833" s="370">
        <v>0</v>
      </c>
      <c r="Q833" s="370">
        <v>0</v>
      </c>
      <c r="R833" s="370">
        <v>0</v>
      </c>
      <c r="S833" s="370">
        <v>0</v>
      </c>
      <c r="T833" s="370">
        <v>0</v>
      </c>
      <c r="U833" s="370">
        <v>0</v>
      </c>
      <c r="V833" s="370">
        <v>0</v>
      </c>
      <c r="W833" s="370">
        <v>0</v>
      </c>
      <c r="X833" s="370">
        <v>0</v>
      </c>
      <c r="Y833" s="370">
        <v>0</v>
      </c>
      <c r="Z833" s="370">
        <v>0</v>
      </c>
      <c r="AA833" s="370">
        <v>0</v>
      </c>
      <c r="AB833" s="370">
        <v>0</v>
      </c>
      <c r="AC833" s="370">
        <v>0</v>
      </c>
      <c r="AD833" s="370">
        <v>33000</v>
      </c>
      <c r="AE833" s="370">
        <v>0</v>
      </c>
      <c r="AF833" s="370">
        <v>0</v>
      </c>
      <c r="AG833" s="370">
        <v>0</v>
      </c>
      <c r="AH833" s="370">
        <v>0</v>
      </c>
      <c r="AI833" s="370">
        <v>0</v>
      </c>
      <c r="AJ833">
        <v>33000</v>
      </c>
    </row>
    <row r="834" spans="3:36" ht="12.75" customHeight="1">
      <c r="C834" s="219" t="s">
        <v>829</v>
      </c>
      <c r="O834" s="370">
        <v>105000</v>
      </c>
      <c r="P834" s="370">
        <v>0</v>
      </c>
      <c r="Q834" s="370">
        <v>0</v>
      </c>
      <c r="R834" s="370">
        <v>0</v>
      </c>
      <c r="S834" s="370">
        <v>0</v>
      </c>
      <c r="T834" s="370">
        <v>0</v>
      </c>
      <c r="U834" s="370">
        <v>0</v>
      </c>
      <c r="V834" s="370">
        <v>0</v>
      </c>
      <c r="W834" s="370">
        <v>0</v>
      </c>
      <c r="X834" s="370">
        <v>0</v>
      </c>
      <c r="Y834" s="370">
        <v>0</v>
      </c>
      <c r="Z834" s="370">
        <v>0</v>
      </c>
      <c r="AA834" s="370">
        <v>0</v>
      </c>
      <c r="AB834" s="370">
        <v>0</v>
      </c>
      <c r="AC834" s="370">
        <v>0</v>
      </c>
      <c r="AD834" s="370">
        <v>105000</v>
      </c>
      <c r="AE834" s="370">
        <v>0</v>
      </c>
      <c r="AF834" s="370">
        <v>0</v>
      </c>
      <c r="AG834" s="370">
        <v>0</v>
      </c>
      <c r="AH834" s="370">
        <v>0</v>
      </c>
      <c r="AI834" s="370">
        <v>0</v>
      </c>
      <c r="AJ834">
        <v>105000</v>
      </c>
    </row>
    <row r="835" spans="3:36" ht="12.75" customHeight="1">
      <c r="C835" s="219" t="s">
        <v>830</v>
      </c>
      <c r="O835" s="370">
        <v>135000</v>
      </c>
      <c r="P835" s="370">
        <v>0</v>
      </c>
      <c r="Q835" s="370">
        <v>0</v>
      </c>
      <c r="R835" s="370">
        <v>0</v>
      </c>
      <c r="S835" s="370">
        <v>0</v>
      </c>
      <c r="T835" s="370">
        <v>0</v>
      </c>
      <c r="U835" s="370">
        <v>0</v>
      </c>
      <c r="V835" s="370">
        <v>0</v>
      </c>
      <c r="W835" s="370">
        <v>0</v>
      </c>
      <c r="X835" s="370">
        <v>0</v>
      </c>
      <c r="Y835" s="370">
        <v>0</v>
      </c>
      <c r="Z835" s="370">
        <v>0</v>
      </c>
      <c r="AA835" s="370">
        <v>0</v>
      </c>
      <c r="AB835" s="370">
        <v>0</v>
      </c>
      <c r="AC835" s="370">
        <v>0</v>
      </c>
      <c r="AD835" s="370">
        <v>135000</v>
      </c>
      <c r="AE835" s="370">
        <v>0</v>
      </c>
      <c r="AF835" s="370">
        <v>0</v>
      </c>
      <c r="AG835" s="370">
        <v>0</v>
      </c>
      <c r="AH835" s="370">
        <v>0</v>
      </c>
      <c r="AI835" s="370">
        <v>0</v>
      </c>
      <c r="AJ835">
        <v>135000</v>
      </c>
    </row>
    <row r="836" spans="3:36" ht="12.75" hidden="1" customHeight="1"/>
    <row r="837" spans="3:36" ht="12.75" hidden="1" customHeight="1"/>
    <row r="838" spans="3:36" ht="12.75" hidden="1" customHeight="1"/>
    <row r="839" spans="3:36" ht="12.75" customHeight="1"/>
    <row r="840" spans="3:36" ht="12.75" customHeight="1">
      <c r="O840" t="s">
        <v>507</v>
      </c>
      <c r="Z840" t="s">
        <v>507</v>
      </c>
    </row>
    <row r="841" spans="3:36" ht="12.75" customHeight="1">
      <c r="C841" s="219"/>
      <c r="O841" s="370" t="s">
        <v>366</v>
      </c>
      <c r="P841" s="370" t="s">
        <v>367</v>
      </c>
      <c r="Q841" s="370" t="s">
        <v>368</v>
      </c>
      <c r="R841" s="370" t="s">
        <v>369</v>
      </c>
      <c r="S841" s="370" t="s">
        <v>370</v>
      </c>
      <c r="T841" s="370" t="s">
        <v>371</v>
      </c>
      <c r="U841" s="370" t="s">
        <v>372</v>
      </c>
      <c r="V841" s="370" t="s">
        <v>373</v>
      </c>
      <c r="W841" s="370" t="s">
        <v>374</v>
      </c>
      <c r="X841" s="370" t="s">
        <v>375</v>
      </c>
      <c r="Y841" s="370" t="s">
        <v>376</v>
      </c>
      <c r="Z841" s="370" t="s">
        <v>377</v>
      </c>
      <c r="AA841" s="370" t="s">
        <v>378</v>
      </c>
      <c r="AB841" s="370" t="s">
        <v>379</v>
      </c>
      <c r="AC841" s="370" t="s">
        <v>380</v>
      </c>
      <c r="AD841" s="370" t="s">
        <v>381</v>
      </c>
      <c r="AE841" s="370" t="s">
        <v>382</v>
      </c>
      <c r="AF841" s="370" t="s">
        <v>383</v>
      </c>
      <c r="AG841" s="370" t="s">
        <v>384</v>
      </c>
      <c r="AH841" s="370" t="s">
        <v>385</v>
      </c>
      <c r="AI841" s="370" t="s">
        <v>386</v>
      </c>
      <c r="AJ841" t="s">
        <v>387</v>
      </c>
    </row>
    <row r="842" spans="3:36" ht="12.75" customHeight="1">
      <c r="C842" s="219"/>
      <c r="O842" s="370"/>
      <c r="P842">
        <v>2011</v>
      </c>
      <c r="Q842">
        <v>2012</v>
      </c>
      <c r="R842">
        <v>2013</v>
      </c>
      <c r="S842">
        <v>2014</v>
      </c>
      <c r="T842">
        <v>2015</v>
      </c>
      <c r="U842">
        <v>2016</v>
      </c>
      <c r="V842">
        <v>2017</v>
      </c>
      <c r="W842">
        <v>2018</v>
      </c>
      <c r="X842">
        <v>2019</v>
      </c>
      <c r="Y842">
        <v>2020</v>
      </c>
      <c r="Z842">
        <v>2021</v>
      </c>
      <c r="AA842">
        <v>2022</v>
      </c>
      <c r="AB842">
        <v>2023</v>
      </c>
      <c r="AC842">
        <v>2024</v>
      </c>
      <c r="AD842">
        <v>2025</v>
      </c>
      <c r="AE842">
        <v>2026</v>
      </c>
      <c r="AF842">
        <v>2027</v>
      </c>
      <c r="AG842">
        <v>2028</v>
      </c>
      <c r="AH842">
        <v>2029</v>
      </c>
      <c r="AI842">
        <v>2030</v>
      </c>
    </row>
    <row r="843" spans="3:36" ht="12.75" hidden="1" customHeight="1">
      <c r="C843" s="219" t="s">
        <v>828</v>
      </c>
      <c r="O843" s="370">
        <v>0</v>
      </c>
      <c r="P843" s="370">
        <v>0</v>
      </c>
      <c r="Q843" s="370">
        <v>0</v>
      </c>
      <c r="R843" s="370">
        <v>0</v>
      </c>
      <c r="S843" s="370">
        <v>0</v>
      </c>
      <c r="T843" s="370">
        <v>0</v>
      </c>
      <c r="U843" s="370">
        <v>0</v>
      </c>
      <c r="V843" s="370">
        <v>0</v>
      </c>
      <c r="W843" s="370">
        <v>0</v>
      </c>
      <c r="X843" s="370">
        <v>0</v>
      </c>
      <c r="Y843" s="370">
        <v>0</v>
      </c>
      <c r="Z843" s="370">
        <v>0</v>
      </c>
      <c r="AA843" s="370">
        <v>0</v>
      </c>
      <c r="AB843" s="370">
        <v>0</v>
      </c>
      <c r="AC843" s="370">
        <v>0</v>
      </c>
      <c r="AD843" s="370">
        <v>0</v>
      </c>
      <c r="AE843" s="370">
        <v>0</v>
      </c>
      <c r="AF843" s="370">
        <v>0</v>
      </c>
      <c r="AG843" s="370">
        <v>0</v>
      </c>
      <c r="AH843" s="370">
        <v>0</v>
      </c>
      <c r="AI843" s="370">
        <v>0</v>
      </c>
      <c r="AJ843">
        <v>0</v>
      </c>
    </row>
    <row r="844" spans="3:36" ht="12.75" customHeight="1">
      <c r="C844" s="219" t="s">
        <v>829</v>
      </c>
      <c r="O844" s="370">
        <v>0</v>
      </c>
      <c r="P844" s="370">
        <v>0</v>
      </c>
      <c r="Q844" s="370">
        <v>0</v>
      </c>
      <c r="R844" s="370">
        <v>0</v>
      </c>
      <c r="S844" s="370">
        <v>0</v>
      </c>
      <c r="T844" s="370">
        <v>0</v>
      </c>
      <c r="U844" s="370">
        <v>0</v>
      </c>
      <c r="V844" s="370">
        <v>0</v>
      </c>
      <c r="W844" s="370">
        <v>0</v>
      </c>
      <c r="X844" s="370">
        <v>0</v>
      </c>
      <c r="Y844" s="370">
        <v>0</v>
      </c>
      <c r="Z844" s="370">
        <v>0</v>
      </c>
      <c r="AA844" s="370">
        <v>0</v>
      </c>
      <c r="AB844" s="370">
        <v>0</v>
      </c>
      <c r="AC844" s="370">
        <v>0</v>
      </c>
      <c r="AD844" s="370">
        <v>0</v>
      </c>
      <c r="AE844" s="370">
        <v>0</v>
      </c>
      <c r="AF844" s="370">
        <v>0</v>
      </c>
      <c r="AG844" s="370">
        <v>0</v>
      </c>
      <c r="AH844" s="370">
        <v>0</v>
      </c>
      <c r="AI844" s="370">
        <v>0</v>
      </c>
      <c r="AJ844">
        <v>0</v>
      </c>
    </row>
    <row r="845" spans="3:36" ht="12.75" customHeight="1">
      <c r="C845" s="219" t="s">
        <v>830</v>
      </c>
      <c r="O845" s="370">
        <v>0</v>
      </c>
      <c r="P845" s="370">
        <v>0</v>
      </c>
      <c r="Q845" s="370">
        <v>0</v>
      </c>
      <c r="R845" s="370">
        <v>0</v>
      </c>
      <c r="S845" s="370">
        <v>0</v>
      </c>
      <c r="T845" s="370">
        <v>0</v>
      </c>
      <c r="U845" s="370">
        <v>0</v>
      </c>
      <c r="V845" s="370">
        <v>0</v>
      </c>
      <c r="W845" s="370">
        <v>0</v>
      </c>
      <c r="X845" s="370">
        <v>0</v>
      </c>
      <c r="Y845" s="370">
        <v>0</v>
      </c>
      <c r="Z845" s="370">
        <v>0</v>
      </c>
      <c r="AA845" s="370">
        <v>0</v>
      </c>
      <c r="AB845" s="370">
        <v>0</v>
      </c>
      <c r="AC845" s="370">
        <v>0</v>
      </c>
      <c r="AD845" s="370">
        <v>0</v>
      </c>
      <c r="AE845" s="370">
        <v>0</v>
      </c>
      <c r="AF845" s="370">
        <v>0</v>
      </c>
      <c r="AG845" s="370">
        <v>0</v>
      </c>
      <c r="AH845" s="370">
        <v>0</v>
      </c>
      <c r="AI845" s="370">
        <v>0</v>
      </c>
      <c r="AJ845">
        <v>0</v>
      </c>
    </row>
    <row r="846" spans="3:36" ht="12.75" hidden="1" customHeight="1"/>
    <row r="847" spans="3:36" ht="12.75" hidden="1" customHeight="1"/>
    <row r="848" spans="3:36" ht="12.75" hidden="1" customHeight="1"/>
    <row r="849" spans="3:36" ht="12.75" customHeight="1"/>
    <row r="850" spans="3:36" ht="12.75" customHeight="1">
      <c r="O850" t="s">
        <v>508</v>
      </c>
      <c r="Z850" t="s">
        <v>508</v>
      </c>
    </row>
    <row r="851" spans="3:36" ht="12.75" customHeight="1">
      <c r="C851" s="219"/>
      <c r="O851" s="370" t="s">
        <v>366</v>
      </c>
      <c r="P851" s="370" t="s">
        <v>367</v>
      </c>
      <c r="Q851" s="370" t="s">
        <v>368</v>
      </c>
      <c r="R851" s="370" t="s">
        <v>369</v>
      </c>
      <c r="S851" s="370" t="s">
        <v>370</v>
      </c>
      <c r="T851" s="370" t="s">
        <v>371</v>
      </c>
      <c r="U851" s="370" t="s">
        <v>372</v>
      </c>
      <c r="V851" s="370" t="s">
        <v>373</v>
      </c>
      <c r="W851" s="370" t="s">
        <v>374</v>
      </c>
      <c r="X851" s="370" t="s">
        <v>375</v>
      </c>
      <c r="Y851" s="370" t="s">
        <v>376</v>
      </c>
      <c r="Z851" s="370" t="s">
        <v>377</v>
      </c>
      <c r="AA851" s="370" t="s">
        <v>378</v>
      </c>
      <c r="AB851" s="370" t="s">
        <v>379</v>
      </c>
      <c r="AC851" s="370" t="s">
        <v>380</v>
      </c>
      <c r="AD851" s="370" t="s">
        <v>381</v>
      </c>
      <c r="AE851" s="370" t="s">
        <v>382</v>
      </c>
      <c r="AF851" s="370" t="s">
        <v>383</v>
      </c>
      <c r="AG851" s="370" t="s">
        <v>384</v>
      </c>
      <c r="AH851" s="370" t="s">
        <v>385</v>
      </c>
      <c r="AI851" s="370" t="s">
        <v>386</v>
      </c>
      <c r="AJ851" t="s">
        <v>387</v>
      </c>
    </row>
    <row r="852" spans="3:36" ht="12.75" customHeight="1">
      <c r="C852" s="219"/>
      <c r="O852" s="370"/>
      <c r="P852">
        <v>2011</v>
      </c>
      <c r="Q852">
        <v>2012</v>
      </c>
      <c r="R852">
        <v>2013</v>
      </c>
      <c r="S852">
        <v>2014</v>
      </c>
      <c r="T852">
        <v>2015</v>
      </c>
      <c r="U852">
        <v>2016</v>
      </c>
      <c r="V852">
        <v>2017</v>
      </c>
      <c r="W852">
        <v>2018</v>
      </c>
      <c r="X852">
        <v>2019</v>
      </c>
      <c r="Y852">
        <v>2020</v>
      </c>
      <c r="Z852">
        <v>2021</v>
      </c>
      <c r="AA852">
        <v>2022</v>
      </c>
      <c r="AB852">
        <v>2023</v>
      </c>
      <c r="AC852">
        <v>2024</v>
      </c>
      <c r="AD852">
        <v>2025</v>
      </c>
      <c r="AE852">
        <v>2026</v>
      </c>
      <c r="AF852">
        <v>2027</v>
      </c>
      <c r="AG852">
        <v>2028</v>
      </c>
      <c r="AH852">
        <v>2029</v>
      </c>
      <c r="AI852">
        <v>2030</v>
      </c>
    </row>
    <row r="853" spans="3:36" ht="12.75" hidden="1" customHeight="1">
      <c r="C853" s="219" t="s">
        <v>828</v>
      </c>
      <c r="O853" s="370">
        <v>0</v>
      </c>
      <c r="P853" s="370">
        <v>0</v>
      </c>
      <c r="Q853" s="370">
        <v>0</v>
      </c>
      <c r="R853" s="370">
        <v>0</v>
      </c>
      <c r="S853" s="370">
        <v>0</v>
      </c>
      <c r="T853" s="370">
        <v>0</v>
      </c>
      <c r="U853" s="370">
        <v>0</v>
      </c>
      <c r="V853" s="370">
        <v>0</v>
      </c>
      <c r="W853" s="370">
        <v>0</v>
      </c>
      <c r="X853" s="370">
        <v>0</v>
      </c>
      <c r="Y853" s="370">
        <v>0</v>
      </c>
      <c r="Z853" s="370">
        <v>0</v>
      </c>
      <c r="AA853" s="370">
        <v>0</v>
      </c>
      <c r="AB853" s="370">
        <v>0</v>
      </c>
      <c r="AC853" s="370">
        <v>0</v>
      </c>
      <c r="AD853" s="370">
        <v>0</v>
      </c>
      <c r="AE853" s="370">
        <v>0</v>
      </c>
      <c r="AF853" s="370">
        <v>0</v>
      </c>
      <c r="AG853" s="370">
        <v>0</v>
      </c>
      <c r="AH853" s="370">
        <v>0</v>
      </c>
      <c r="AI853" s="370">
        <v>0</v>
      </c>
      <c r="AJ853">
        <v>0</v>
      </c>
    </row>
    <row r="854" spans="3:36" ht="12.75" customHeight="1">
      <c r="C854" s="219" t="s">
        <v>829</v>
      </c>
      <c r="O854" s="370">
        <v>0</v>
      </c>
      <c r="P854" s="370">
        <v>0</v>
      </c>
      <c r="Q854" s="370">
        <v>0</v>
      </c>
      <c r="R854" s="370">
        <v>0</v>
      </c>
      <c r="S854" s="370">
        <v>0</v>
      </c>
      <c r="T854" s="370">
        <v>0</v>
      </c>
      <c r="U854" s="370">
        <v>0</v>
      </c>
      <c r="V854" s="370">
        <v>0</v>
      </c>
      <c r="W854" s="370">
        <v>0</v>
      </c>
      <c r="X854" s="370">
        <v>0</v>
      </c>
      <c r="Y854" s="370">
        <v>0</v>
      </c>
      <c r="Z854" s="370">
        <v>0</v>
      </c>
      <c r="AA854" s="370">
        <v>0</v>
      </c>
      <c r="AB854" s="370">
        <v>0</v>
      </c>
      <c r="AC854" s="370">
        <v>0</v>
      </c>
      <c r="AD854" s="370">
        <v>0</v>
      </c>
      <c r="AE854" s="370">
        <v>0</v>
      </c>
      <c r="AF854" s="370">
        <v>0</v>
      </c>
      <c r="AG854" s="370">
        <v>0</v>
      </c>
      <c r="AH854" s="370">
        <v>0</v>
      </c>
      <c r="AI854" s="370">
        <v>0</v>
      </c>
      <c r="AJ854">
        <v>0</v>
      </c>
    </row>
    <row r="855" spans="3:36" ht="12.75" customHeight="1">
      <c r="C855" s="219" t="s">
        <v>830</v>
      </c>
      <c r="O855" s="370">
        <v>0</v>
      </c>
      <c r="P855" s="370">
        <v>0</v>
      </c>
      <c r="Q855" s="370">
        <v>0</v>
      </c>
      <c r="R855" s="370">
        <v>0</v>
      </c>
      <c r="S855" s="370">
        <v>0</v>
      </c>
      <c r="T855" s="370">
        <v>0</v>
      </c>
      <c r="U855" s="370">
        <v>0</v>
      </c>
      <c r="V855" s="370">
        <v>0</v>
      </c>
      <c r="W855" s="370">
        <v>0</v>
      </c>
      <c r="X855" s="370">
        <v>0</v>
      </c>
      <c r="Y855" s="370">
        <v>0</v>
      </c>
      <c r="Z855" s="370">
        <v>0</v>
      </c>
      <c r="AA855" s="370">
        <v>0</v>
      </c>
      <c r="AB855" s="370">
        <v>0</v>
      </c>
      <c r="AC855" s="370">
        <v>0</v>
      </c>
      <c r="AD855" s="370">
        <v>0</v>
      </c>
      <c r="AE855" s="370">
        <v>0</v>
      </c>
      <c r="AF855" s="370">
        <v>0</v>
      </c>
      <c r="AG855" s="370">
        <v>0</v>
      </c>
      <c r="AH855" s="370">
        <v>0</v>
      </c>
      <c r="AI855" s="370">
        <v>0</v>
      </c>
      <c r="AJ855">
        <v>0</v>
      </c>
    </row>
    <row r="856" spans="3:36" ht="12.75" hidden="1" customHeight="1"/>
    <row r="857" spans="3:36" ht="12.75" hidden="1" customHeight="1"/>
    <row r="858" spans="3:36" ht="12.75" hidden="1" customHeight="1"/>
    <row r="859" spans="3:36" ht="12.75" customHeight="1"/>
    <row r="860" spans="3:36" ht="12.75" customHeight="1">
      <c r="O860" t="s">
        <v>509</v>
      </c>
      <c r="Z860" t="s">
        <v>509</v>
      </c>
    </row>
    <row r="861" spans="3:36" ht="12.75" customHeight="1">
      <c r="C861" s="219"/>
      <c r="O861" s="370" t="s">
        <v>366</v>
      </c>
      <c r="P861" s="370" t="s">
        <v>367</v>
      </c>
      <c r="Q861" s="370" t="s">
        <v>368</v>
      </c>
      <c r="R861" s="370" t="s">
        <v>369</v>
      </c>
      <c r="S861" s="370" t="s">
        <v>370</v>
      </c>
      <c r="T861" s="370" t="s">
        <v>371</v>
      </c>
      <c r="U861" s="370" t="s">
        <v>372</v>
      </c>
      <c r="V861" s="370" t="s">
        <v>373</v>
      </c>
      <c r="W861" s="370" t="s">
        <v>374</v>
      </c>
      <c r="X861" s="370" t="s">
        <v>375</v>
      </c>
      <c r="Y861" s="370" t="s">
        <v>376</v>
      </c>
      <c r="Z861" s="370" t="s">
        <v>377</v>
      </c>
      <c r="AA861" s="370" t="s">
        <v>378</v>
      </c>
      <c r="AB861" s="370" t="s">
        <v>379</v>
      </c>
      <c r="AC861" s="370" t="s">
        <v>380</v>
      </c>
      <c r="AD861" s="370" t="s">
        <v>381</v>
      </c>
      <c r="AE861" s="370" t="s">
        <v>382</v>
      </c>
      <c r="AF861" s="370" t="s">
        <v>383</v>
      </c>
      <c r="AG861" s="370" t="s">
        <v>384</v>
      </c>
      <c r="AH861" s="370" t="s">
        <v>385</v>
      </c>
      <c r="AI861" s="370" t="s">
        <v>386</v>
      </c>
      <c r="AJ861" t="s">
        <v>387</v>
      </c>
    </row>
    <row r="862" spans="3:36" ht="12.75" customHeight="1">
      <c r="C862" s="219"/>
      <c r="O862" s="370"/>
      <c r="P862">
        <v>2011</v>
      </c>
      <c r="Q862">
        <v>2012</v>
      </c>
      <c r="R862">
        <v>2013</v>
      </c>
      <c r="S862">
        <v>2014</v>
      </c>
      <c r="T862">
        <v>2015</v>
      </c>
      <c r="U862">
        <v>2016</v>
      </c>
      <c r="V862">
        <v>2017</v>
      </c>
      <c r="W862">
        <v>2018</v>
      </c>
      <c r="X862">
        <v>2019</v>
      </c>
      <c r="Y862">
        <v>2020</v>
      </c>
      <c r="Z862">
        <v>2021</v>
      </c>
      <c r="AA862">
        <v>2022</v>
      </c>
      <c r="AB862">
        <v>2023</v>
      </c>
      <c r="AC862">
        <v>2024</v>
      </c>
      <c r="AD862">
        <v>2025</v>
      </c>
      <c r="AE862">
        <v>2026</v>
      </c>
      <c r="AF862">
        <v>2027</v>
      </c>
      <c r="AG862">
        <v>2028</v>
      </c>
      <c r="AH862">
        <v>2029</v>
      </c>
      <c r="AI862">
        <v>2030</v>
      </c>
    </row>
    <row r="863" spans="3:36" ht="12.75" hidden="1" customHeight="1">
      <c r="C863" s="219" t="s">
        <v>828</v>
      </c>
      <c r="O863" s="370">
        <v>0</v>
      </c>
      <c r="P863" s="370">
        <v>0</v>
      </c>
      <c r="Q863" s="370">
        <v>0</v>
      </c>
      <c r="R863" s="370">
        <v>0</v>
      </c>
      <c r="S863" s="370">
        <v>0</v>
      </c>
      <c r="T863" s="370">
        <v>0</v>
      </c>
      <c r="U863" s="370">
        <v>0</v>
      </c>
      <c r="V863" s="370">
        <v>0</v>
      </c>
      <c r="W863" s="370">
        <v>0</v>
      </c>
      <c r="X863" s="370">
        <v>0</v>
      </c>
      <c r="Y863" s="370">
        <v>0</v>
      </c>
      <c r="Z863" s="370">
        <v>0</v>
      </c>
      <c r="AA863" s="370">
        <v>0</v>
      </c>
      <c r="AB863" s="370">
        <v>0</v>
      </c>
      <c r="AC863" s="370">
        <v>0</v>
      </c>
      <c r="AD863" s="370">
        <v>0</v>
      </c>
      <c r="AE863" s="370">
        <v>0</v>
      </c>
      <c r="AF863" s="370">
        <v>0</v>
      </c>
      <c r="AG863" s="370">
        <v>0</v>
      </c>
      <c r="AH863" s="370">
        <v>0</v>
      </c>
      <c r="AI863" s="370">
        <v>0</v>
      </c>
      <c r="AJ863">
        <v>0</v>
      </c>
    </row>
    <row r="864" spans="3:36" ht="12.75" customHeight="1">
      <c r="C864" s="219" t="s">
        <v>829</v>
      </c>
      <c r="O864" s="370">
        <v>0</v>
      </c>
      <c r="P864" s="370">
        <v>0</v>
      </c>
      <c r="Q864" s="370">
        <v>0</v>
      </c>
      <c r="R864" s="370">
        <v>0</v>
      </c>
      <c r="S864" s="370">
        <v>0</v>
      </c>
      <c r="T864" s="370">
        <v>0</v>
      </c>
      <c r="U864" s="370">
        <v>0</v>
      </c>
      <c r="V864" s="370">
        <v>0</v>
      </c>
      <c r="W864" s="370">
        <v>0</v>
      </c>
      <c r="X864" s="370">
        <v>0</v>
      </c>
      <c r="Y864" s="370">
        <v>0</v>
      </c>
      <c r="Z864" s="370">
        <v>0</v>
      </c>
      <c r="AA864" s="370">
        <v>0</v>
      </c>
      <c r="AB864" s="370">
        <v>0</v>
      </c>
      <c r="AC864" s="370">
        <v>0</v>
      </c>
      <c r="AD864" s="370">
        <v>0</v>
      </c>
      <c r="AE864" s="370">
        <v>0</v>
      </c>
      <c r="AF864" s="370">
        <v>0</v>
      </c>
      <c r="AG864" s="370">
        <v>0</v>
      </c>
      <c r="AH864" s="370">
        <v>0</v>
      </c>
      <c r="AI864" s="370">
        <v>0</v>
      </c>
      <c r="AJ864">
        <v>0</v>
      </c>
    </row>
    <row r="865" spans="3:36" ht="12.75" customHeight="1">
      <c r="C865" s="219" t="s">
        <v>830</v>
      </c>
      <c r="O865" s="370">
        <v>0</v>
      </c>
      <c r="P865" s="370">
        <v>0</v>
      </c>
      <c r="Q865" s="370">
        <v>0</v>
      </c>
      <c r="R865" s="370">
        <v>0</v>
      </c>
      <c r="S865" s="370">
        <v>0</v>
      </c>
      <c r="T865" s="370">
        <v>0</v>
      </c>
      <c r="U865" s="370">
        <v>0</v>
      </c>
      <c r="V865" s="370">
        <v>0</v>
      </c>
      <c r="W865" s="370">
        <v>0</v>
      </c>
      <c r="X865" s="370">
        <v>0</v>
      </c>
      <c r="Y865" s="370">
        <v>0</v>
      </c>
      <c r="Z865" s="370">
        <v>0</v>
      </c>
      <c r="AA865" s="370">
        <v>0</v>
      </c>
      <c r="AB865" s="370">
        <v>0</v>
      </c>
      <c r="AC865" s="370">
        <v>0</v>
      </c>
      <c r="AD865" s="370">
        <v>0</v>
      </c>
      <c r="AE865" s="370">
        <v>0</v>
      </c>
      <c r="AF865" s="370">
        <v>0</v>
      </c>
      <c r="AG865" s="370">
        <v>0</v>
      </c>
      <c r="AH865" s="370">
        <v>0</v>
      </c>
      <c r="AI865" s="370">
        <v>0</v>
      </c>
      <c r="AJ865">
        <v>0</v>
      </c>
    </row>
    <row r="866" spans="3:36" ht="12.75" hidden="1" customHeight="1"/>
    <row r="867" spans="3:36" ht="12.75" hidden="1" customHeight="1"/>
    <row r="868" spans="3:36" ht="12.75" hidden="1" customHeight="1"/>
    <row r="869" spans="3:36" ht="12.75" customHeight="1"/>
    <row r="870" spans="3:36" ht="12.75" customHeight="1">
      <c r="O870" t="s">
        <v>510</v>
      </c>
      <c r="Z870" t="s">
        <v>510</v>
      </c>
    </row>
    <row r="871" spans="3:36" ht="12.75" customHeight="1">
      <c r="C871" s="219"/>
      <c r="O871" s="370" t="s">
        <v>366</v>
      </c>
      <c r="P871" s="370" t="s">
        <v>367</v>
      </c>
      <c r="Q871" s="370" t="s">
        <v>368</v>
      </c>
      <c r="R871" s="370" t="s">
        <v>369</v>
      </c>
      <c r="S871" s="370" t="s">
        <v>370</v>
      </c>
      <c r="T871" s="370" t="s">
        <v>371</v>
      </c>
      <c r="U871" s="370" t="s">
        <v>372</v>
      </c>
      <c r="V871" s="370" t="s">
        <v>373</v>
      </c>
      <c r="W871" s="370" t="s">
        <v>374</v>
      </c>
      <c r="X871" s="370" t="s">
        <v>375</v>
      </c>
      <c r="Y871" s="370" t="s">
        <v>376</v>
      </c>
      <c r="Z871" s="370" t="s">
        <v>377</v>
      </c>
      <c r="AA871" s="370" t="s">
        <v>378</v>
      </c>
      <c r="AB871" s="370" t="s">
        <v>379</v>
      </c>
      <c r="AC871" s="370" t="s">
        <v>380</v>
      </c>
      <c r="AD871" s="370" t="s">
        <v>381</v>
      </c>
      <c r="AE871" s="370" t="s">
        <v>382</v>
      </c>
      <c r="AF871" s="370" t="s">
        <v>383</v>
      </c>
      <c r="AG871" s="370" t="s">
        <v>384</v>
      </c>
      <c r="AH871" s="370" t="s">
        <v>385</v>
      </c>
      <c r="AI871" s="370" t="s">
        <v>386</v>
      </c>
      <c r="AJ871" t="s">
        <v>387</v>
      </c>
    </row>
    <row r="872" spans="3:36" ht="12.75" customHeight="1">
      <c r="C872" s="219"/>
      <c r="O872" s="370"/>
      <c r="P872">
        <v>2011</v>
      </c>
      <c r="Q872">
        <v>2012</v>
      </c>
      <c r="R872">
        <v>2013</v>
      </c>
      <c r="S872">
        <v>2014</v>
      </c>
      <c r="T872">
        <v>2015</v>
      </c>
      <c r="U872">
        <v>2016</v>
      </c>
      <c r="V872">
        <v>2017</v>
      </c>
      <c r="W872">
        <v>2018</v>
      </c>
      <c r="X872">
        <v>2019</v>
      </c>
      <c r="Y872">
        <v>2020</v>
      </c>
      <c r="Z872">
        <v>2021</v>
      </c>
      <c r="AA872">
        <v>2022</v>
      </c>
      <c r="AB872">
        <v>2023</v>
      </c>
      <c r="AC872">
        <v>2024</v>
      </c>
      <c r="AD872">
        <v>2025</v>
      </c>
      <c r="AE872">
        <v>2026</v>
      </c>
      <c r="AF872">
        <v>2027</v>
      </c>
      <c r="AG872">
        <v>2028</v>
      </c>
      <c r="AH872">
        <v>2029</v>
      </c>
      <c r="AI872">
        <v>2030</v>
      </c>
    </row>
    <row r="873" spans="3:36" ht="12.75" hidden="1" customHeight="1">
      <c r="C873" s="219" t="s">
        <v>828</v>
      </c>
      <c r="O873" s="370">
        <v>0</v>
      </c>
      <c r="P873" s="370">
        <v>0</v>
      </c>
      <c r="Q873" s="370">
        <v>0</v>
      </c>
      <c r="R873" s="370">
        <v>0</v>
      </c>
      <c r="S873" s="370">
        <v>0</v>
      </c>
      <c r="T873" s="370">
        <v>0</v>
      </c>
      <c r="U873" s="370">
        <v>0</v>
      </c>
      <c r="V873" s="370">
        <v>0</v>
      </c>
      <c r="W873" s="370">
        <v>0</v>
      </c>
      <c r="X873" s="370">
        <v>0</v>
      </c>
      <c r="Y873" s="370">
        <v>0</v>
      </c>
      <c r="Z873" s="370">
        <v>0</v>
      </c>
      <c r="AA873" s="370">
        <v>0</v>
      </c>
      <c r="AB873" s="370">
        <v>0</v>
      </c>
      <c r="AC873" s="370">
        <v>0</v>
      </c>
      <c r="AD873" s="370">
        <v>0</v>
      </c>
      <c r="AE873" s="370">
        <v>0</v>
      </c>
      <c r="AF873" s="370">
        <v>0</v>
      </c>
      <c r="AG873" s="370">
        <v>0</v>
      </c>
      <c r="AH873" s="370">
        <v>0</v>
      </c>
      <c r="AI873" s="370">
        <v>0</v>
      </c>
      <c r="AJ873">
        <v>0</v>
      </c>
    </row>
    <row r="874" spans="3:36" ht="12.75" customHeight="1">
      <c r="C874" s="219" t="s">
        <v>829</v>
      </c>
      <c r="O874" s="370">
        <v>0</v>
      </c>
      <c r="P874" s="370">
        <v>0</v>
      </c>
      <c r="Q874" s="370">
        <v>0</v>
      </c>
      <c r="R874" s="370">
        <v>0</v>
      </c>
      <c r="S874" s="370">
        <v>0</v>
      </c>
      <c r="T874" s="370">
        <v>0</v>
      </c>
      <c r="U874" s="370">
        <v>0</v>
      </c>
      <c r="V874" s="370">
        <v>0</v>
      </c>
      <c r="W874" s="370">
        <v>0</v>
      </c>
      <c r="X874" s="370">
        <v>0</v>
      </c>
      <c r="Y874" s="370">
        <v>0</v>
      </c>
      <c r="Z874" s="370">
        <v>0</v>
      </c>
      <c r="AA874" s="370">
        <v>0</v>
      </c>
      <c r="AB874" s="370">
        <v>0</v>
      </c>
      <c r="AC874" s="370">
        <v>0</v>
      </c>
      <c r="AD874" s="370">
        <v>0</v>
      </c>
      <c r="AE874" s="370">
        <v>0</v>
      </c>
      <c r="AF874" s="370">
        <v>0</v>
      </c>
      <c r="AG874" s="370">
        <v>0</v>
      </c>
      <c r="AH874" s="370">
        <v>0</v>
      </c>
      <c r="AI874" s="370">
        <v>0</v>
      </c>
      <c r="AJ874">
        <v>0</v>
      </c>
    </row>
    <row r="875" spans="3:36" ht="12.75" customHeight="1">
      <c r="C875" s="219" t="s">
        <v>830</v>
      </c>
      <c r="O875" s="370">
        <v>0</v>
      </c>
      <c r="P875" s="370">
        <v>0</v>
      </c>
      <c r="Q875" s="370">
        <v>0</v>
      </c>
      <c r="R875" s="370">
        <v>0</v>
      </c>
      <c r="S875" s="370">
        <v>0</v>
      </c>
      <c r="T875" s="370">
        <v>0</v>
      </c>
      <c r="U875" s="370">
        <v>0</v>
      </c>
      <c r="V875" s="370">
        <v>0</v>
      </c>
      <c r="W875" s="370">
        <v>0</v>
      </c>
      <c r="X875" s="370">
        <v>0</v>
      </c>
      <c r="Y875" s="370">
        <v>0</v>
      </c>
      <c r="Z875" s="370">
        <v>0</v>
      </c>
      <c r="AA875" s="370">
        <v>0</v>
      </c>
      <c r="AB875" s="370">
        <v>0</v>
      </c>
      <c r="AC875" s="370">
        <v>0</v>
      </c>
      <c r="AD875" s="370">
        <v>0</v>
      </c>
      <c r="AE875" s="370">
        <v>0</v>
      </c>
      <c r="AF875" s="370">
        <v>0</v>
      </c>
      <c r="AG875" s="370">
        <v>0</v>
      </c>
      <c r="AH875" s="370">
        <v>0</v>
      </c>
      <c r="AI875" s="370">
        <v>0</v>
      </c>
      <c r="AJ875">
        <v>0</v>
      </c>
    </row>
    <row r="876" spans="3:36" ht="12.75" hidden="1" customHeight="1"/>
    <row r="877" spans="3:36" ht="12.75" hidden="1" customHeight="1"/>
    <row r="878" spans="3:36" ht="12.75" hidden="1" customHeight="1"/>
    <row r="879" spans="3:36" ht="12.75" customHeight="1"/>
    <row r="880" spans="3:36" ht="12.75" customHeight="1">
      <c r="O880" t="s">
        <v>511</v>
      </c>
      <c r="Z880" t="s">
        <v>511</v>
      </c>
    </row>
    <row r="881" spans="3:36" ht="12.75" customHeight="1">
      <c r="C881" s="219"/>
      <c r="O881" s="370" t="s">
        <v>366</v>
      </c>
      <c r="P881" s="370" t="s">
        <v>367</v>
      </c>
      <c r="Q881" s="370" t="s">
        <v>368</v>
      </c>
      <c r="R881" s="370" t="s">
        <v>369</v>
      </c>
      <c r="S881" s="370" t="s">
        <v>370</v>
      </c>
      <c r="T881" s="370" t="s">
        <v>371</v>
      </c>
      <c r="U881" s="370" t="s">
        <v>372</v>
      </c>
      <c r="V881" s="370" t="s">
        <v>373</v>
      </c>
      <c r="W881" s="370" t="s">
        <v>374</v>
      </c>
      <c r="X881" s="370" t="s">
        <v>375</v>
      </c>
      <c r="Y881" s="370" t="s">
        <v>376</v>
      </c>
      <c r="Z881" s="370" t="s">
        <v>377</v>
      </c>
      <c r="AA881" s="370" t="s">
        <v>378</v>
      </c>
      <c r="AB881" s="370" t="s">
        <v>379</v>
      </c>
      <c r="AC881" s="370" t="s">
        <v>380</v>
      </c>
      <c r="AD881" s="370" t="s">
        <v>381</v>
      </c>
      <c r="AE881" s="370" t="s">
        <v>382</v>
      </c>
      <c r="AF881" s="370" t="s">
        <v>383</v>
      </c>
      <c r="AG881" s="370" t="s">
        <v>384</v>
      </c>
      <c r="AH881" s="370" t="s">
        <v>385</v>
      </c>
      <c r="AI881" s="370" t="s">
        <v>386</v>
      </c>
      <c r="AJ881" t="s">
        <v>387</v>
      </c>
    </row>
    <row r="882" spans="3:36" ht="12.75" customHeight="1">
      <c r="C882" s="219"/>
      <c r="O882" s="370"/>
      <c r="P882">
        <v>2011</v>
      </c>
      <c r="Q882">
        <v>2012</v>
      </c>
      <c r="R882">
        <v>2013</v>
      </c>
      <c r="S882">
        <v>2014</v>
      </c>
      <c r="T882">
        <v>2015</v>
      </c>
      <c r="U882">
        <v>2016</v>
      </c>
      <c r="V882">
        <v>2017</v>
      </c>
      <c r="W882">
        <v>2018</v>
      </c>
      <c r="X882">
        <v>2019</v>
      </c>
      <c r="Y882">
        <v>2020</v>
      </c>
      <c r="Z882">
        <v>2021</v>
      </c>
      <c r="AA882">
        <v>2022</v>
      </c>
      <c r="AB882">
        <v>2023</v>
      </c>
      <c r="AC882">
        <v>2024</v>
      </c>
      <c r="AD882">
        <v>2025</v>
      </c>
      <c r="AE882">
        <v>2026</v>
      </c>
      <c r="AF882">
        <v>2027</v>
      </c>
      <c r="AG882">
        <v>2028</v>
      </c>
      <c r="AH882">
        <v>2029</v>
      </c>
      <c r="AI882">
        <v>2030</v>
      </c>
    </row>
    <row r="883" spans="3:36" ht="12.75" hidden="1" customHeight="1">
      <c r="C883" s="219" t="s">
        <v>828</v>
      </c>
      <c r="O883" s="370">
        <v>0</v>
      </c>
      <c r="P883" s="370">
        <v>0</v>
      </c>
      <c r="Q883" s="370">
        <v>0</v>
      </c>
      <c r="R883" s="370">
        <v>0</v>
      </c>
      <c r="S883" s="370">
        <v>0</v>
      </c>
      <c r="T883" s="370">
        <v>0</v>
      </c>
      <c r="U883" s="370">
        <v>0</v>
      </c>
      <c r="V883" s="370">
        <v>0</v>
      </c>
      <c r="W883" s="370">
        <v>0</v>
      </c>
      <c r="X883" s="370">
        <v>0</v>
      </c>
      <c r="Y883" s="370">
        <v>0</v>
      </c>
      <c r="Z883" s="370">
        <v>0</v>
      </c>
      <c r="AA883" s="370">
        <v>0</v>
      </c>
      <c r="AB883" s="370">
        <v>0</v>
      </c>
      <c r="AC883" s="370">
        <v>0</v>
      </c>
      <c r="AD883" s="370">
        <v>0</v>
      </c>
      <c r="AE883" s="370">
        <v>0</v>
      </c>
      <c r="AF883" s="370">
        <v>0</v>
      </c>
      <c r="AG883" s="370">
        <v>0</v>
      </c>
      <c r="AH883" s="370">
        <v>0</v>
      </c>
      <c r="AI883" s="370">
        <v>0</v>
      </c>
      <c r="AJ883">
        <v>0</v>
      </c>
    </row>
    <row r="884" spans="3:36" ht="12.75" customHeight="1">
      <c r="C884" s="219" t="s">
        <v>829</v>
      </c>
      <c r="O884" s="370">
        <v>0</v>
      </c>
      <c r="P884" s="370">
        <v>0</v>
      </c>
      <c r="Q884" s="370">
        <v>0</v>
      </c>
      <c r="R884" s="370">
        <v>0</v>
      </c>
      <c r="S884" s="370">
        <v>0</v>
      </c>
      <c r="T884" s="370">
        <v>0</v>
      </c>
      <c r="U884" s="370">
        <v>0</v>
      </c>
      <c r="V884" s="370">
        <v>0</v>
      </c>
      <c r="W884" s="370">
        <v>0</v>
      </c>
      <c r="X884" s="370">
        <v>0</v>
      </c>
      <c r="Y884" s="370">
        <v>0</v>
      </c>
      <c r="Z884" s="370">
        <v>0</v>
      </c>
      <c r="AA884" s="370">
        <v>0</v>
      </c>
      <c r="AB884" s="370">
        <v>0</v>
      </c>
      <c r="AC884" s="370">
        <v>0</v>
      </c>
      <c r="AD884" s="370">
        <v>0</v>
      </c>
      <c r="AE884" s="370">
        <v>0</v>
      </c>
      <c r="AF884" s="370">
        <v>0</v>
      </c>
      <c r="AG884" s="370">
        <v>0</v>
      </c>
      <c r="AH884" s="370">
        <v>0</v>
      </c>
      <c r="AI884" s="370">
        <v>0</v>
      </c>
      <c r="AJ884">
        <v>0</v>
      </c>
    </row>
    <row r="885" spans="3:36" ht="12.75" customHeight="1">
      <c r="C885" s="219" t="s">
        <v>830</v>
      </c>
      <c r="O885" s="370">
        <v>0</v>
      </c>
      <c r="P885" s="370">
        <v>0</v>
      </c>
      <c r="Q885" s="370">
        <v>0</v>
      </c>
      <c r="R885" s="370">
        <v>0</v>
      </c>
      <c r="S885" s="370">
        <v>0</v>
      </c>
      <c r="T885" s="370">
        <v>0</v>
      </c>
      <c r="U885" s="370">
        <v>0</v>
      </c>
      <c r="V885" s="370">
        <v>0</v>
      </c>
      <c r="W885" s="370">
        <v>0</v>
      </c>
      <c r="X885" s="370">
        <v>0</v>
      </c>
      <c r="Y885" s="370">
        <v>0</v>
      </c>
      <c r="Z885" s="370">
        <v>0</v>
      </c>
      <c r="AA885" s="370">
        <v>0</v>
      </c>
      <c r="AB885" s="370">
        <v>0</v>
      </c>
      <c r="AC885" s="370">
        <v>0</v>
      </c>
      <c r="AD885" s="370">
        <v>0</v>
      </c>
      <c r="AE885" s="370">
        <v>0</v>
      </c>
      <c r="AF885" s="370">
        <v>0</v>
      </c>
      <c r="AG885" s="370">
        <v>0</v>
      </c>
      <c r="AH885" s="370">
        <v>0</v>
      </c>
      <c r="AI885" s="370">
        <v>0</v>
      </c>
      <c r="AJ885">
        <v>0</v>
      </c>
    </row>
    <row r="886" spans="3:36" ht="12.75" hidden="1" customHeight="1"/>
    <row r="887" spans="3:36" ht="12.75" hidden="1" customHeight="1"/>
    <row r="888" spans="3:36" ht="12.75" hidden="1" customHeight="1"/>
    <row r="889" spans="3:36" ht="12.75" customHeight="1"/>
    <row r="890" spans="3:36" ht="12.75" customHeight="1">
      <c r="O890" t="s">
        <v>512</v>
      </c>
      <c r="Z890" t="s">
        <v>512</v>
      </c>
    </row>
    <row r="891" spans="3:36" ht="12.75" customHeight="1">
      <c r="C891" s="219"/>
      <c r="O891" s="370" t="s">
        <v>366</v>
      </c>
      <c r="P891" s="370" t="s">
        <v>367</v>
      </c>
      <c r="Q891" s="370" t="s">
        <v>368</v>
      </c>
      <c r="R891" s="370" t="s">
        <v>369</v>
      </c>
      <c r="S891" s="370" t="s">
        <v>370</v>
      </c>
      <c r="T891" s="370" t="s">
        <v>371</v>
      </c>
      <c r="U891" s="370" t="s">
        <v>372</v>
      </c>
      <c r="V891" s="370" t="s">
        <v>373</v>
      </c>
      <c r="W891" s="370" t="s">
        <v>374</v>
      </c>
      <c r="X891" s="370" t="s">
        <v>375</v>
      </c>
      <c r="Y891" s="370" t="s">
        <v>376</v>
      </c>
      <c r="Z891" s="370" t="s">
        <v>377</v>
      </c>
      <c r="AA891" s="370" t="s">
        <v>378</v>
      </c>
      <c r="AB891" s="370" t="s">
        <v>379</v>
      </c>
      <c r="AC891" s="370" t="s">
        <v>380</v>
      </c>
      <c r="AD891" s="370" t="s">
        <v>381</v>
      </c>
      <c r="AE891" s="370" t="s">
        <v>382</v>
      </c>
      <c r="AF891" s="370" t="s">
        <v>383</v>
      </c>
      <c r="AG891" s="370" t="s">
        <v>384</v>
      </c>
      <c r="AH891" s="370" t="s">
        <v>385</v>
      </c>
      <c r="AI891" s="370" t="s">
        <v>386</v>
      </c>
      <c r="AJ891" t="s">
        <v>387</v>
      </c>
    </row>
    <row r="892" spans="3:36" ht="12.75" customHeight="1">
      <c r="C892" s="219"/>
      <c r="O892" s="370"/>
      <c r="P892">
        <v>2011</v>
      </c>
      <c r="Q892">
        <v>2012</v>
      </c>
      <c r="R892">
        <v>2013</v>
      </c>
      <c r="S892">
        <v>2014</v>
      </c>
      <c r="T892">
        <v>2015</v>
      </c>
      <c r="U892">
        <v>2016</v>
      </c>
      <c r="V892">
        <v>2017</v>
      </c>
      <c r="W892">
        <v>2018</v>
      </c>
      <c r="X892">
        <v>2019</v>
      </c>
      <c r="Y892">
        <v>2020</v>
      </c>
      <c r="Z892">
        <v>2021</v>
      </c>
      <c r="AA892">
        <v>2022</v>
      </c>
      <c r="AB892">
        <v>2023</v>
      </c>
      <c r="AC892">
        <v>2024</v>
      </c>
      <c r="AD892">
        <v>2025</v>
      </c>
      <c r="AE892">
        <v>2026</v>
      </c>
      <c r="AF892">
        <v>2027</v>
      </c>
      <c r="AG892">
        <v>2028</v>
      </c>
      <c r="AH892">
        <v>2029</v>
      </c>
      <c r="AI892">
        <v>2030</v>
      </c>
    </row>
    <row r="893" spans="3:36" ht="12.75" hidden="1" customHeight="1">
      <c r="C893" s="219" t="s">
        <v>828</v>
      </c>
      <c r="O893" s="370">
        <v>0</v>
      </c>
      <c r="P893" s="370">
        <v>0</v>
      </c>
      <c r="Q893" s="370">
        <v>0</v>
      </c>
      <c r="R893" s="370">
        <v>0</v>
      </c>
      <c r="S893" s="370">
        <v>0</v>
      </c>
      <c r="T893" s="370">
        <v>0</v>
      </c>
      <c r="U893" s="370">
        <v>0</v>
      </c>
      <c r="V893" s="370">
        <v>0</v>
      </c>
      <c r="W893" s="370">
        <v>0</v>
      </c>
      <c r="X893" s="370">
        <v>0</v>
      </c>
      <c r="Y893" s="370">
        <v>0</v>
      </c>
      <c r="Z893" s="370">
        <v>0</v>
      </c>
      <c r="AA893" s="370">
        <v>0</v>
      </c>
      <c r="AB893" s="370">
        <v>0</v>
      </c>
      <c r="AC893" s="370">
        <v>0</v>
      </c>
      <c r="AD893" s="370">
        <v>0</v>
      </c>
      <c r="AE893" s="370">
        <v>0</v>
      </c>
      <c r="AF893" s="370">
        <v>0</v>
      </c>
      <c r="AG893" s="370">
        <v>0</v>
      </c>
      <c r="AH893" s="370">
        <v>0</v>
      </c>
      <c r="AI893" s="370">
        <v>0</v>
      </c>
      <c r="AJ893">
        <v>0</v>
      </c>
    </row>
    <row r="894" spans="3:36" ht="12.75" customHeight="1">
      <c r="C894" s="219" t="s">
        <v>829</v>
      </c>
      <c r="O894" s="370">
        <v>0</v>
      </c>
      <c r="P894" s="370">
        <v>0</v>
      </c>
      <c r="Q894" s="370">
        <v>0</v>
      </c>
      <c r="R894" s="370">
        <v>0</v>
      </c>
      <c r="S894" s="370">
        <v>0</v>
      </c>
      <c r="T894" s="370">
        <v>0</v>
      </c>
      <c r="U894" s="370">
        <v>0</v>
      </c>
      <c r="V894" s="370">
        <v>0</v>
      </c>
      <c r="W894" s="370">
        <v>0</v>
      </c>
      <c r="X894" s="370">
        <v>0</v>
      </c>
      <c r="Y894" s="370">
        <v>0</v>
      </c>
      <c r="Z894" s="370">
        <v>0</v>
      </c>
      <c r="AA894" s="370">
        <v>0</v>
      </c>
      <c r="AB894" s="370">
        <v>0</v>
      </c>
      <c r="AC894" s="370">
        <v>0</v>
      </c>
      <c r="AD894" s="370">
        <v>0</v>
      </c>
      <c r="AE894" s="370">
        <v>0</v>
      </c>
      <c r="AF894" s="370">
        <v>0</v>
      </c>
      <c r="AG894" s="370">
        <v>0</v>
      </c>
      <c r="AH894" s="370">
        <v>0</v>
      </c>
      <c r="AI894" s="370">
        <v>0</v>
      </c>
      <c r="AJ894">
        <v>0</v>
      </c>
    </row>
    <row r="895" spans="3:36" ht="12.75" customHeight="1">
      <c r="C895" s="219" t="s">
        <v>830</v>
      </c>
      <c r="O895" s="370">
        <v>0</v>
      </c>
      <c r="P895" s="370">
        <v>0</v>
      </c>
      <c r="Q895" s="370">
        <v>0</v>
      </c>
      <c r="R895" s="370">
        <v>0</v>
      </c>
      <c r="S895" s="370">
        <v>0</v>
      </c>
      <c r="T895" s="370">
        <v>0</v>
      </c>
      <c r="U895" s="370">
        <v>0</v>
      </c>
      <c r="V895" s="370">
        <v>0</v>
      </c>
      <c r="W895" s="370">
        <v>0</v>
      </c>
      <c r="X895" s="370">
        <v>0</v>
      </c>
      <c r="Y895" s="370">
        <v>0</v>
      </c>
      <c r="Z895" s="370">
        <v>0</v>
      </c>
      <c r="AA895" s="370">
        <v>0</v>
      </c>
      <c r="AB895" s="370">
        <v>0</v>
      </c>
      <c r="AC895" s="370">
        <v>0</v>
      </c>
      <c r="AD895" s="370">
        <v>0</v>
      </c>
      <c r="AE895" s="370">
        <v>0</v>
      </c>
      <c r="AF895" s="370">
        <v>0</v>
      </c>
      <c r="AG895" s="370">
        <v>0</v>
      </c>
      <c r="AH895" s="370">
        <v>0</v>
      </c>
      <c r="AI895" s="370">
        <v>0</v>
      </c>
      <c r="AJ895">
        <v>0</v>
      </c>
    </row>
    <row r="896" spans="3:36" ht="12.75" hidden="1" customHeight="1"/>
    <row r="897" spans="3:36" ht="12.75" hidden="1" customHeight="1"/>
    <row r="898" spans="3:36" ht="12.75" hidden="1" customHeight="1"/>
    <row r="899" spans="3:36" ht="12.75" customHeight="1"/>
    <row r="900" spans="3:36" ht="12.75" customHeight="1">
      <c r="O900" t="s">
        <v>513</v>
      </c>
      <c r="Z900" t="s">
        <v>513</v>
      </c>
    </row>
    <row r="901" spans="3:36" ht="12.75" customHeight="1">
      <c r="O901" t="s">
        <v>366</v>
      </c>
      <c r="P901" t="s">
        <v>367</v>
      </c>
      <c r="Q901" t="s">
        <v>368</v>
      </c>
      <c r="R901" t="s">
        <v>369</v>
      </c>
      <c r="S901" t="s">
        <v>370</v>
      </c>
      <c r="T901" t="s">
        <v>371</v>
      </c>
      <c r="U901" t="s">
        <v>372</v>
      </c>
      <c r="V901" t="s">
        <v>373</v>
      </c>
      <c r="W901" t="s">
        <v>374</v>
      </c>
      <c r="X901" t="s">
        <v>375</v>
      </c>
      <c r="Y901" t="s">
        <v>376</v>
      </c>
      <c r="Z901" t="s">
        <v>377</v>
      </c>
      <c r="AA901" t="s">
        <v>378</v>
      </c>
      <c r="AB901" t="s">
        <v>379</v>
      </c>
      <c r="AC901" t="s">
        <v>380</v>
      </c>
      <c r="AD901" t="s">
        <v>381</v>
      </c>
      <c r="AE901" t="s">
        <v>382</v>
      </c>
      <c r="AF901" t="s">
        <v>383</v>
      </c>
      <c r="AG901" t="s">
        <v>384</v>
      </c>
      <c r="AH901" t="s">
        <v>385</v>
      </c>
      <c r="AI901" t="s">
        <v>386</v>
      </c>
      <c r="AJ901" t="s">
        <v>387</v>
      </c>
    </row>
    <row r="902" spans="3:36" ht="12.75" customHeight="1">
      <c r="P902">
        <v>2011</v>
      </c>
      <c r="Q902">
        <v>2012</v>
      </c>
      <c r="R902">
        <v>2013</v>
      </c>
      <c r="S902">
        <v>2014</v>
      </c>
      <c r="T902">
        <v>2015</v>
      </c>
      <c r="U902">
        <v>2016</v>
      </c>
      <c r="V902">
        <v>2017</v>
      </c>
      <c r="W902">
        <v>2018</v>
      </c>
      <c r="X902">
        <v>2019</v>
      </c>
      <c r="Y902">
        <v>2020</v>
      </c>
      <c r="Z902">
        <v>2021</v>
      </c>
      <c r="AA902">
        <v>2022</v>
      </c>
      <c r="AB902">
        <v>2023</v>
      </c>
      <c r="AC902">
        <v>2024</v>
      </c>
      <c r="AD902">
        <v>2025</v>
      </c>
      <c r="AE902">
        <v>2026</v>
      </c>
      <c r="AF902">
        <v>2027</v>
      </c>
      <c r="AG902">
        <v>2028</v>
      </c>
      <c r="AH902">
        <v>2029</v>
      </c>
      <c r="AI902">
        <v>2030</v>
      </c>
    </row>
    <row r="903" spans="3:36" ht="12.75" hidden="1" customHeight="1">
      <c r="C903" s="219" t="s">
        <v>828</v>
      </c>
      <c r="O903">
        <v>0</v>
      </c>
      <c r="P903">
        <v>0</v>
      </c>
      <c r="Q903">
        <v>0</v>
      </c>
      <c r="R903">
        <v>0</v>
      </c>
      <c r="S903">
        <v>0</v>
      </c>
      <c r="T903">
        <v>0</v>
      </c>
      <c r="U903">
        <v>0</v>
      </c>
      <c r="V903">
        <v>0</v>
      </c>
      <c r="W903">
        <v>0</v>
      </c>
      <c r="X903">
        <v>0</v>
      </c>
      <c r="Y903">
        <v>0</v>
      </c>
      <c r="Z903">
        <v>0</v>
      </c>
      <c r="AA903">
        <v>0</v>
      </c>
      <c r="AB903">
        <v>0</v>
      </c>
      <c r="AC903">
        <v>0</v>
      </c>
      <c r="AD903">
        <v>0</v>
      </c>
      <c r="AE903">
        <v>0</v>
      </c>
      <c r="AF903">
        <v>0</v>
      </c>
      <c r="AG903">
        <v>0</v>
      </c>
      <c r="AH903">
        <v>0</v>
      </c>
      <c r="AI903">
        <v>0</v>
      </c>
      <c r="AJ903">
        <v>0</v>
      </c>
    </row>
    <row r="904" spans="3:36" ht="12.75" customHeight="1">
      <c r="C904" s="219" t="s">
        <v>829</v>
      </c>
      <c r="O904" s="370">
        <v>0</v>
      </c>
      <c r="P904" s="370">
        <v>0</v>
      </c>
      <c r="Q904" s="370">
        <v>0</v>
      </c>
      <c r="R904" s="370">
        <v>0</v>
      </c>
      <c r="S904" s="370">
        <v>0</v>
      </c>
      <c r="T904" s="370">
        <v>0</v>
      </c>
      <c r="U904" s="370">
        <v>0</v>
      </c>
      <c r="V904" s="370">
        <v>0</v>
      </c>
      <c r="W904" s="370">
        <v>0</v>
      </c>
      <c r="X904" s="370">
        <v>0</v>
      </c>
      <c r="Y904" s="370">
        <v>0</v>
      </c>
      <c r="Z904" s="370">
        <v>0</v>
      </c>
      <c r="AA904" s="370">
        <v>0</v>
      </c>
      <c r="AB904" s="370">
        <v>0</v>
      </c>
      <c r="AC904" s="370">
        <v>0</v>
      </c>
      <c r="AD904" s="370">
        <v>0</v>
      </c>
      <c r="AE904" s="370">
        <v>0</v>
      </c>
      <c r="AF904" s="370">
        <v>0</v>
      </c>
      <c r="AG904" s="370">
        <v>0</v>
      </c>
      <c r="AH904" s="370">
        <v>0</v>
      </c>
      <c r="AI904" s="370">
        <v>0</v>
      </c>
      <c r="AJ904">
        <v>0</v>
      </c>
    </row>
    <row r="905" spans="3:36" ht="12.75" customHeight="1">
      <c r="C905" s="219" t="s">
        <v>830</v>
      </c>
      <c r="O905" s="370">
        <v>0</v>
      </c>
      <c r="P905" s="370">
        <v>0</v>
      </c>
      <c r="Q905" s="370">
        <v>0</v>
      </c>
      <c r="R905" s="370">
        <v>0</v>
      </c>
      <c r="S905" s="370">
        <v>0</v>
      </c>
      <c r="T905" s="370">
        <v>0</v>
      </c>
      <c r="U905" s="370">
        <v>0</v>
      </c>
      <c r="V905" s="370">
        <v>0</v>
      </c>
      <c r="W905" s="370">
        <v>0</v>
      </c>
      <c r="X905" s="370">
        <v>0</v>
      </c>
      <c r="Y905" s="370">
        <v>0</v>
      </c>
      <c r="Z905" s="370">
        <v>0</v>
      </c>
      <c r="AA905" s="370">
        <v>0</v>
      </c>
      <c r="AB905" s="370">
        <v>0</v>
      </c>
      <c r="AC905" s="370">
        <v>0</v>
      </c>
      <c r="AD905" s="370">
        <v>0</v>
      </c>
      <c r="AE905" s="370">
        <v>0</v>
      </c>
      <c r="AF905" s="370">
        <v>0</v>
      </c>
      <c r="AG905" s="370">
        <v>0</v>
      </c>
      <c r="AH905" s="370">
        <v>0</v>
      </c>
      <c r="AI905" s="370">
        <v>0</v>
      </c>
      <c r="AJ905">
        <v>0</v>
      </c>
    </row>
    <row r="906" spans="3:36" ht="12.75" hidden="1" customHeight="1"/>
    <row r="907" spans="3:36" ht="12.75" hidden="1" customHeight="1"/>
    <row r="908" spans="3:36" ht="12.75" hidden="1" customHeight="1"/>
    <row r="909" spans="3:36" ht="12.75" customHeight="1"/>
    <row r="910" spans="3:36" ht="12.75" customHeight="1">
      <c r="O910" t="s">
        <v>514</v>
      </c>
      <c r="Z910" t="s">
        <v>514</v>
      </c>
    </row>
    <row r="911" spans="3:36" ht="12.75" customHeight="1">
      <c r="C911" s="219"/>
      <c r="O911" s="370" t="s">
        <v>366</v>
      </c>
      <c r="P911" s="370" t="s">
        <v>367</v>
      </c>
      <c r="Q911" s="370" t="s">
        <v>368</v>
      </c>
      <c r="R911" s="370" t="s">
        <v>369</v>
      </c>
      <c r="S911" s="370" t="s">
        <v>370</v>
      </c>
      <c r="T911" s="370" t="s">
        <v>371</v>
      </c>
      <c r="U911" s="370" t="s">
        <v>372</v>
      </c>
      <c r="V911" s="370" t="s">
        <v>373</v>
      </c>
      <c r="W911" s="370" t="s">
        <v>374</v>
      </c>
      <c r="X911" s="370" t="s">
        <v>375</v>
      </c>
      <c r="Y911" s="370" t="s">
        <v>376</v>
      </c>
      <c r="Z911" s="370" t="s">
        <v>377</v>
      </c>
      <c r="AA911" s="370" t="s">
        <v>378</v>
      </c>
      <c r="AB911" s="370" t="s">
        <v>379</v>
      </c>
      <c r="AC911" s="370" t="s">
        <v>380</v>
      </c>
      <c r="AD911" s="370" t="s">
        <v>381</v>
      </c>
      <c r="AE911" s="370" t="s">
        <v>382</v>
      </c>
      <c r="AF911" s="370" t="s">
        <v>383</v>
      </c>
      <c r="AG911" s="370" t="s">
        <v>384</v>
      </c>
      <c r="AH911" s="370" t="s">
        <v>385</v>
      </c>
      <c r="AI911" s="370" t="s">
        <v>386</v>
      </c>
      <c r="AJ911" t="s">
        <v>387</v>
      </c>
    </row>
    <row r="912" spans="3:36" ht="12.75" customHeight="1">
      <c r="C912" s="219"/>
      <c r="O912" s="370"/>
      <c r="P912">
        <v>2011</v>
      </c>
      <c r="Q912">
        <v>2012</v>
      </c>
      <c r="R912">
        <v>2013</v>
      </c>
      <c r="S912">
        <v>2014</v>
      </c>
      <c r="T912">
        <v>2015</v>
      </c>
      <c r="U912">
        <v>2016</v>
      </c>
      <c r="V912">
        <v>2017</v>
      </c>
      <c r="W912">
        <v>2018</v>
      </c>
      <c r="X912">
        <v>2019</v>
      </c>
      <c r="Y912">
        <v>2020</v>
      </c>
      <c r="Z912">
        <v>2021</v>
      </c>
      <c r="AA912">
        <v>2022</v>
      </c>
      <c r="AB912">
        <v>2023</v>
      </c>
      <c r="AC912">
        <v>2024</v>
      </c>
      <c r="AD912">
        <v>2025</v>
      </c>
      <c r="AE912">
        <v>2026</v>
      </c>
      <c r="AF912">
        <v>2027</v>
      </c>
      <c r="AG912">
        <v>2028</v>
      </c>
      <c r="AH912">
        <v>2029</v>
      </c>
      <c r="AI912">
        <v>2030</v>
      </c>
    </row>
    <row r="913" spans="3:36" ht="12.75" hidden="1" customHeight="1">
      <c r="C913" s="219" t="s">
        <v>828</v>
      </c>
      <c r="O913" s="370">
        <v>0</v>
      </c>
      <c r="P913" s="370">
        <v>0</v>
      </c>
      <c r="Q913" s="370">
        <v>0</v>
      </c>
      <c r="R913" s="370">
        <v>0</v>
      </c>
      <c r="S913" s="370">
        <v>0</v>
      </c>
      <c r="T913" s="370">
        <v>0</v>
      </c>
      <c r="U913" s="370">
        <v>0</v>
      </c>
      <c r="V913" s="370">
        <v>0</v>
      </c>
      <c r="W913" s="370">
        <v>0</v>
      </c>
      <c r="X913" s="370">
        <v>0</v>
      </c>
      <c r="Y913" s="370">
        <v>0</v>
      </c>
      <c r="Z913" s="370">
        <v>0</v>
      </c>
      <c r="AA913" s="370">
        <v>0</v>
      </c>
      <c r="AB913" s="370">
        <v>0</v>
      </c>
      <c r="AC913" s="370">
        <v>0</v>
      </c>
      <c r="AD913" s="370">
        <v>0</v>
      </c>
      <c r="AE913" s="370">
        <v>0</v>
      </c>
      <c r="AF913" s="370">
        <v>0</v>
      </c>
      <c r="AG913" s="370">
        <v>0</v>
      </c>
      <c r="AH913" s="370">
        <v>0</v>
      </c>
      <c r="AI913" s="370">
        <v>0</v>
      </c>
      <c r="AJ913">
        <v>0</v>
      </c>
    </row>
    <row r="914" spans="3:36" ht="12.75" customHeight="1">
      <c r="C914" s="219" t="s">
        <v>829</v>
      </c>
      <c r="O914" s="370">
        <v>0</v>
      </c>
      <c r="P914" s="370">
        <v>0</v>
      </c>
      <c r="Q914" s="370">
        <v>0</v>
      </c>
      <c r="R914" s="370">
        <v>0</v>
      </c>
      <c r="S914" s="370">
        <v>0</v>
      </c>
      <c r="T914" s="370">
        <v>0</v>
      </c>
      <c r="U914" s="370">
        <v>0</v>
      </c>
      <c r="V914" s="370">
        <v>0</v>
      </c>
      <c r="W914" s="370">
        <v>0</v>
      </c>
      <c r="X914" s="370">
        <v>0</v>
      </c>
      <c r="Y914" s="370">
        <v>0</v>
      </c>
      <c r="Z914" s="370">
        <v>0</v>
      </c>
      <c r="AA914" s="370">
        <v>0</v>
      </c>
      <c r="AB914" s="370">
        <v>0</v>
      </c>
      <c r="AC914" s="370">
        <v>0</v>
      </c>
      <c r="AD914" s="370">
        <v>0</v>
      </c>
      <c r="AE914" s="370">
        <v>0</v>
      </c>
      <c r="AF914" s="370">
        <v>0</v>
      </c>
      <c r="AG914" s="370">
        <v>0</v>
      </c>
      <c r="AH914" s="370">
        <v>0</v>
      </c>
      <c r="AI914" s="370">
        <v>0</v>
      </c>
      <c r="AJ914">
        <v>0</v>
      </c>
    </row>
    <row r="915" spans="3:36" ht="12.75" customHeight="1">
      <c r="C915" s="219" t="s">
        <v>830</v>
      </c>
      <c r="O915" s="370">
        <v>0</v>
      </c>
      <c r="P915" s="370">
        <v>0</v>
      </c>
      <c r="Q915" s="370">
        <v>0</v>
      </c>
      <c r="R915" s="370">
        <v>0</v>
      </c>
      <c r="S915" s="370">
        <v>0</v>
      </c>
      <c r="T915" s="370">
        <v>0</v>
      </c>
      <c r="U915" s="370">
        <v>0</v>
      </c>
      <c r="V915" s="370">
        <v>0</v>
      </c>
      <c r="W915" s="370">
        <v>0</v>
      </c>
      <c r="X915" s="370">
        <v>0</v>
      </c>
      <c r="Y915" s="370">
        <v>0</v>
      </c>
      <c r="Z915" s="370">
        <v>0</v>
      </c>
      <c r="AA915" s="370">
        <v>0</v>
      </c>
      <c r="AB915" s="370">
        <v>0</v>
      </c>
      <c r="AC915" s="370">
        <v>0</v>
      </c>
      <c r="AD915" s="370">
        <v>0</v>
      </c>
      <c r="AE915" s="370">
        <v>0</v>
      </c>
      <c r="AF915" s="370">
        <v>0</v>
      </c>
      <c r="AG915" s="370">
        <v>0</v>
      </c>
      <c r="AH915" s="370">
        <v>0</v>
      </c>
      <c r="AI915" s="370">
        <v>0</v>
      </c>
      <c r="AJ915">
        <v>0</v>
      </c>
    </row>
    <row r="916" spans="3:36" ht="12.75" hidden="1" customHeight="1"/>
    <row r="917" spans="3:36" ht="12.75" hidden="1" customHeight="1"/>
    <row r="918" spans="3:36" ht="12.75" hidden="1" customHeight="1"/>
    <row r="919" spans="3:36" ht="12.75" customHeight="1"/>
    <row r="920" spans="3:36" ht="12.75" customHeight="1">
      <c r="O920" t="s">
        <v>515</v>
      </c>
      <c r="Z920" t="s">
        <v>515</v>
      </c>
    </row>
    <row r="921" spans="3:36" ht="12.75" customHeight="1">
      <c r="C921" s="219"/>
      <c r="O921" s="370" t="s">
        <v>366</v>
      </c>
      <c r="P921" s="370" t="s">
        <v>367</v>
      </c>
      <c r="Q921" s="370" t="s">
        <v>368</v>
      </c>
      <c r="R921" s="370" t="s">
        <v>369</v>
      </c>
      <c r="S921" s="370" t="s">
        <v>370</v>
      </c>
      <c r="T921" s="370" t="s">
        <v>371</v>
      </c>
      <c r="U921" s="370" t="s">
        <v>372</v>
      </c>
      <c r="V921" s="370" t="s">
        <v>373</v>
      </c>
      <c r="W921" s="370" t="s">
        <v>374</v>
      </c>
      <c r="X921" s="370" t="s">
        <v>375</v>
      </c>
      <c r="Y921" s="370" t="s">
        <v>376</v>
      </c>
      <c r="Z921" s="370" t="s">
        <v>377</v>
      </c>
      <c r="AA921" s="370" t="s">
        <v>378</v>
      </c>
      <c r="AB921" s="370" t="s">
        <v>379</v>
      </c>
      <c r="AC921" s="370" t="s">
        <v>380</v>
      </c>
      <c r="AD921" s="370" t="s">
        <v>381</v>
      </c>
      <c r="AE921" s="370" t="s">
        <v>382</v>
      </c>
      <c r="AF921" s="370" t="s">
        <v>383</v>
      </c>
      <c r="AG921" s="370" t="s">
        <v>384</v>
      </c>
      <c r="AH921" s="370" t="s">
        <v>385</v>
      </c>
      <c r="AI921" s="370" t="s">
        <v>386</v>
      </c>
      <c r="AJ921" t="s">
        <v>387</v>
      </c>
    </row>
    <row r="922" spans="3:36" ht="12.75" customHeight="1">
      <c r="C922" s="219"/>
      <c r="O922" s="370"/>
      <c r="P922">
        <v>2011</v>
      </c>
      <c r="Q922">
        <v>2012</v>
      </c>
      <c r="R922">
        <v>2013</v>
      </c>
      <c r="S922">
        <v>2014</v>
      </c>
      <c r="T922">
        <v>2015</v>
      </c>
      <c r="U922">
        <v>2016</v>
      </c>
      <c r="V922">
        <v>2017</v>
      </c>
      <c r="W922">
        <v>2018</v>
      </c>
      <c r="X922">
        <v>2019</v>
      </c>
      <c r="Y922">
        <v>2020</v>
      </c>
      <c r="Z922">
        <v>2021</v>
      </c>
      <c r="AA922">
        <v>2022</v>
      </c>
      <c r="AB922">
        <v>2023</v>
      </c>
      <c r="AC922">
        <v>2024</v>
      </c>
      <c r="AD922">
        <v>2025</v>
      </c>
      <c r="AE922">
        <v>2026</v>
      </c>
      <c r="AF922">
        <v>2027</v>
      </c>
      <c r="AG922">
        <v>2028</v>
      </c>
      <c r="AH922">
        <v>2029</v>
      </c>
      <c r="AI922">
        <v>2030</v>
      </c>
    </row>
    <row r="923" spans="3:36" ht="12.75" hidden="1" customHeight="1">
      <c r="C923" s="219" t="s">
        <v>828</v>
      </c>
      <c r="O923" s="370">
        <v>0</v>
      </c>
      <c r="P923" s="370">
        <v>0</v>
      </c>
      <c r="Q923" s="370">
        <v>0</v>
      </c>
      <c r="R923" s="370">
        <v>0</v>
      </c>
      <c r="S923" s="370">
        <v>0</v>
      </c>
      <c r="T923" s="370">
        <v>0</v>
      </c>
      <c r="U923" s="370">
        <v>0</v>
      </c>
      <c r="V923" s="370">
        <v>0</v>
      </c>
      <c r="W923" s="370">
        <v>0</v>
      </c>
      <c r="X923" s="370">
        <v>0</v>
      </c>
      <c r="Y923" s="370">
        <v>0</v>
      </c>
      <c r="Z923" s="370">
        <v>0</v>
      </c>
      <c r="AA923" s="370">
        <v>0</v>
      </c>
      <c r="AB923" s="370">
        <v>0</v>
      </c>
      <c r="AC923" s="370">
        <v>0</v>
      </c>
      <c r="AD923" s="370">
        <v>0</v>
      </c>
      <c r="AE923" s="370">
        <v>0</v>
      </c>
      <c r="AF923" s="370">
        <v>0</v>
      </c>
      <c r="AG923" s="370">
        <v>0</v>
      </c>
      <c r="AH923" s="370">
        <v>0</v>
      </c>
      <c r="AI923" s="370">
        <v>0</v>
      </c>
      <c r="AJ923">
        <v>0</v>
      </c>
    </row>
    <row r="924" spans="3:36" ht="12.75" customHeight="1">
      <c r="C924" s="219" t="s">
        <v>829</v>
      </c>
      <c r="O924" s="370">
        <v>0</v>
      </c>
      <c r="P924" s="370">
        <v>0</v>
      </c>
      <c r="Q924" s="370">
        <v>0</v>
      </c>
      <c r="R924" s="370">
        <v>0</v>
      </c>
      <c r="S924" s="370">
        <v>0</v>
      </c>
      <c r="T924" s="370">
        <v>0</v>
      </c>
      <c r="U924" s="370">
        <v>0</v>
      </c>
      <c r="V924" s="370">
        <v>0</v>
      </c>
      <c r="W924" s="370">
        <v>0</v>
      </c>
      <c r="X924" s="370">
        <v>0</v>
      </c>
      <c r="Y924" s="370">
        <v>0</v>
      </c>
      <c r="Z924" s="370">
        <v>0</v>
      </c>
      <c r="AA924" s="370">
        <v>0</v>
      </c>
      <c r="AB924" s="370">
        <v>0</v>
      </c>
      <c r="AC924" s="370">
        <v>0</v>
      </c>
      <c r="AD924" s="370">
        <v>0</v>
      </c>
      <c r="AE924" s="370">
        <v>0</v>
      </c>
      <c r="AF924" s="370">
        <v>0</v>
      </c>
      <c r="AG924" s="370">
        <v>0</v>
      </c>
      <c r="AH924" s="370">
        <v>0</v>
      </c>
      <c r="AI924" s="370">
        <v>0</v>
      </c>
      <c r="AJ924">
        <v>0</v>
      </c>
    </row>
    <row r="925" spans="3:36" ht="12.75" customHeight="1">
      <c r="C925" s="219" t="s">
        <v>830</v>
      </c>
      <c r="O925" s="370">
        <v>0</v>
      </c>
      <c r="P925" s="370">
        <v>0</v>
      </c>
      <c r="Q925" s="370">
        <v>0</v>
      </c>
      <c r="R925" s="370">
        <v>0</v>
      </c>
      <c r="S925" s="370">
        <v>0</v>
      </c>
      <c r="T925" s="370">
        <v>0</v>
      </c>
      <c r="U925" s="370">
        <v>0</v>
      </c>
      <c r="V925" s="370">
        <v>0</v>
      </c>
      <c r="W925" s="370">
        <v>0</v>
      </c>
      <c r="X925" s="370">
        <v>0</v>
      </c>
      <c r="Y925" s="370">
        <v>0</v>
      </c>
      <c r="Z925" s="370">
        <v>0</v>
      </c>
      <c r="AA925" s="370">
        <v>0</v>
      </c>
      <c r="AB925" s="370">
        <v>0</v>
      </c>
      <c r="AC925" s="370">
        <v>0</v>
      </c>
      <c r="AD925" s="370">
        <v>0</v>
      </c>
      <c r="AE925" s="370">
        <v>0</v>
      </c>
      <c r="AF925" s="370">
        <v>0</v>
      </c>
      <c r="AG925" s="370">
        <v>0</v>
      </c>
      <c r="AH925" s="370">
        <v>0</v>
      </c>
      <c r="AI925" s="370">
        <v>0</v>
      </c>
      <c r="AJ925">
        <v>0</v>
      </c>
    </row>
    <row r="926" spans="3:36" ht="12.75" hidden="1" customHeight="1"/>
    <row r="927" spans="3:36" ht="12.75" hidden="1" customHeight="1"/>
    <row r="928" spans="3:36" ht="12.75" hidden="1" customHeight="1"/>
    <row r="929" spans="3:36" ht="12.75" customHeight="1"/>
    <row r="930" spans="3:36" ht="12.75" customHeight="1">
      <c r="O930" t="s">
        <v>516</v>
      </c>
      <c r="Z930" t="s">
        <v>516</v>
      </c>
    </row>
    <row r="931" spans="3:36" ht="12.75" customHeight="1">
      <c r="C931" s="219"/>
      <c r="O931" s="370" t="s">
        <v>366</v>
      </c>
      <c r="P931" s="370" t="s">
        <v>367</v>
      </c>
      <c r="Q931" s="370" t="s">
        <v>368</v>
      </c>
      <c r="R931" s="370" t="s">
        <v>369</v>
      </c>
      <c r="S931" s="370" t="s">
        <v>370</v>
      </c>
      <c r="T931" s="370" t="s">
        <v>371</v>
      </c>
      <c r="U931" s="370" t="s">
        <v>372</v>
      </c>
      <c r="V931" s="370" t="s">
        <v>373</v>
      </c>
      <c r="W931" s="370" t="s">
        <v>374</v>
      </c>
      <c r="X931" s="370" t="s">
        <v>375</v>
      </c>
      <c r="Y931" s="370" t="s">
        <v>376</v>
      </c>
      <c r="Z931" s="370" t="s">
        <v>377</v>
      </c>
      <c r="AA931" s="370" t="s">
        <v>378</v>
      </c>
      <c r="AB931" s="370" t="s">
        <v>379</v>
      </c>
      <c r="AC931" s="370" t="s">
        <v>380</v>
      </c>
      <c r="AD931" s="370" t="s">
        <v>381</v>
      </c>
      <c r="AE931" s="370" t="s">
        <v>382</v>
      </c>
      <c r="AF931" s="370" t="s">
        <v>383</v>
      </c>
      <c r="AG931" s="370" t="s">
        <v>384</v>
      </c>
      <c r="AH931" s="370" t="s">
        <v>385</v>
      </c>
      <c r="AI931" s="370" t="s">
        <v>386</v>
      </c>
      <c r="AJ931" t="s">
        <v>387</v>
      </c>
    </row>
    <row r="932" spans="3:36" ht="12.75" customHeight="1">
      <c r="C932" s="219"/>
      <c r="O932" s="370"/>
      <c r="P932">
        <v>2011</v>
      </c>
      <c r="Q932">
        <v>2012</v>
      </c>
      <c r="R932">
        <v>2013</v>
      </c>
      <c r="S932">
        <v>2014</v>
      </c>
      <c r="T932">
        <v>2015</v>
      </c>
      <c r="U932">
        <v>2016</v>
      </c>
      <c r="V932">
        <v>2017</v>
      </c>
      <c r="W932">
        <v>2018</v>
      </c>
      <c r="X932">
        <v>2019</v>
      </c>
      <c r="Y932">
        <v>2020</v>
      </c>
      <c r="Z932">
        <v>2021</v>
      </c>
      <c r="AA932">
        <v>2022</v>
      </c>
      <c r="AB932">
        <v>2023</v>
      </c>
      <c r="AC932">
        <v>2024</v>
      </c>
      <c r="AD932">
        <v>2025</v>
      </c>
      <c r="AE932">
        <v>2026</v>
      </c>
      <c r="AF932">
        <v>2027</v>
      </c>
      <c r="AG932">
        <v>2028</v>
      </c>
      <c r="AH932">
        <v>2029</v>
      </c>
      <c r="AI932">
        <v>2030</v>
      </c>
    </row>
    <row r="933" spans="3:36" ht="12.75" hidden="1" customHeight="1">
      <c r="C933" s="219" t="s">
        <v>828</v>
      </c>
      <c r="O933" s="370">
        <v>0</v>
      </c>
      <c r="P933" s="370">
        <v>0</v>
      </c>
      <c r="Q933" s="370">
        <v>0</v>
      </c>
      <c r="R933" s="370">
        <v>0</v>
      </c>
      <c r="S933" s="370">
        <v>0</v>
      </c>
      <c r="T933" s="370">
        <v>0</v>
      </c>
      <c r="U933" s="370">
        <v>0</v>
      </c>
      <c r="V933" s="370">
        <v>0</v>
      </c>
      <c r="W933" s="370">
        <v>0</v>
      </c>
      <c r="X933" s="370">
        <v>0</v>
      </c>
      <c r="Y933" s="370">
        <v>0</v>
      </c>
      <c r="Z933" s="370">
        <v>0</v>
      </c>
      <c r="AA933" s="370">
        <v>0</v>
      </c>
      <c r="AB933" s="370">
        <v>0</v>
      </c>
      <c r="AC933" s="370">
        <v>0</v>
      </c>
      <c r="AD933" s="370">
        <v>0</v>
      </c>
      <c r="AE933" s="370">
        <v>0</v>
      </c>
      <c r="AF933" s="370">
        <v>0</v>
      </c>
      <c r="AG933" s="370">
        <v>0</v>
      </c>
      <c r="AH933" s="370">
        <v>0</v>
      </c>
      <c r="AI933" s="370">
        <v>0</v>
      </c>
      <c r="AJ933">
        <v>0</v>
      </c>
    </row>
    <row r="934" spans="3:36" ht="12.75" customHeight="1">
      <c r="C934" s="219" t="s">
        <v>829</v>
      </c>
      <c r="O934" s="370">
        <v>0</v>
      </c>
      <c r="P934" s="370">
        <v>0</v>
      </c>
      <c r="Q934" s="370">
        <v>0</v>
      </c>
      <c r="R934" s="370">
        <v>0</v>
      </c>
      <c r="S934" s="370">
        <v>0</v>
      </c>
      <c r="T934" s="370">
        <v>0</v>
      </c>
      <c r="U934" s="370">
        <v>0</v>
      </c>
      <c r="V934" s="370">
        <v>0</v>
      </c>
      <c r="W934" s="370">
        <v>0</v>
      </c>
      <c r="X934" s="370">
        <v>0</v>
      </c>
      <c r="Y934" s="370">
        <v>0</v>
      </c>
      <c r="Z934" s="370">
        <v>0</v>
      </c>
      <c r="AA934" s="370">
        <v>0</v>
      </c>
      <c r="AB934" s="370">
        <v>0</v>
      </c>
      <c r="AC934" s="370">
        <v>0</v>
      </c>
      <c r="AD934" s="370">
        <v>0</v>
      </c>
      <c r="AE934" s="370">
        <v>0</v>
      </c>
      <c r="AF934" s="370">
        <v>0</v>
      </c>
      <c r="AG934" s="370">
        <v>0</v>
      </c>
      <c r="AH934" s="370">
        <v>0</v>
      </c>
      <c r="AI934" s="370">
        <v>0</v>
      </c>
      <c r="AJ934">
        <v>0</v>
      </c>
    </row>
    <row r="935" spans="3:36" ht="12.75" customHeight="1">
      <c r="C935" s="219" t="s">
        <v>830</v>
      </c>
      <c r="O935" s="370">
        <v>0</v>
      </c>
      <c r="P935" s="370">
        <v>0</v>
      </c>
      <c r="Q935" s="370">
        <v>0</v>
      </c>
      <c r="R935" s="370">
        <v>0</v>
      </c>
      <c r="S935" s="370">
        <v>0</v>
      </c>
      <c r="T935" s="370">
        <v>0</v>
      </c>
      <c r="U935" s="370">
        <v>0</v>
      </c>
      <c r="V935" s="370">
        <v>0</v>
      </c>
      <c r="W935" s="370">
        <v>0</v>
      </c>
      <c r="X935" s="370">
        <v>0</v>
      </c>
      <c r="Y935" s="370">
        <v>0</v>
      </c>
      <c r="Z935" s="370">
        <v>0</v>
      </c>
      <c r="AA935" s="370">
        <v>0</v>
      </c>
      <c r="AB935" s="370">
        <v>0</v>
      </c>
      <c r="AC935" s="370">
        <v>0</v>
      </c>
      <c r="AD935" s="370">
        <v>0</v>
      </c>
      <c r="AE935" s="370">
        <v>0</v>
      </c>
      <c r="AF935" s="370">
        <v>0</v>
      </c>
      <c r="AG935" s="370">
        <v>0</v>
      </c>
      <c r="AH935" s="370">
        <v>0</v>
      </c>
      <c r="AI935" s="370">
        <v>0</v>
      </c>
      <c r="AJ935">
        <v>0</v>
      </c>
    </row>
    <row r="936" spans="3:36" ht="12.75" hidden="1" customHeight="1"/>
    <row r="937" spans="3:36" ht="12.75" hidden="1" customHeight="1"/>
    <row r="938" spans="3:36" ht="12.75" hidden="1" customHeight="1"/>
    <row r="939" spans="3:36" ht="12.75" hidden="1" customHeight="1"/>
    <row r="940" spans="3:36" ht="12.75" hidden="1" customHeight="1"/>
    <row r="941" spans="3:36" ht="12.75" hidden="1" customHeight="1">
      <c r="C941" s="219"/>
      <c r="O941" s="370"/>
      <c r="P941" s="370"/>
      <c r="Q941" s="370"/>
      <c r="R941" s="370"/>
      <c r="S941" s="370"/>
      <c r="T941" s="370"/>
      <c r="U941" s="370"/>
      <c r="V941" s="370"/>
      <c r="W941" s="370"/>
      <c r="X941" s="370"/>
      <c r="Y941" s="370"/>
      <c r="Z941" s="370"/>
      <c r="AA941" s="370"/>
      <c r="AB941" s="370"/>
      <c r="AC941" s="370"/>
      <c r="AD941" s="370"/>
      <c r="AE941" s="370"/>
      <c r="AF941" s="370"/>
      <c r="AG941" s="370"/>
      <c r="AH941" s="370"/>
      <c r="AI941" s="370"/>
    </row>
    <row r="942" spans="3:36" ht="12.75" hidden="1" customHeight="1">
      <c r="C942" s="219"/>
      <c r="O942" s="370"/>
      <c r="P942" s="370"/>
      <c r="Q942" s="370"/>
      <c r="R942" s="370"/>
      <c r="S942" s="370"/>
      <c r="T942" s="370"/>
      <c r="U942" s="370"/>
      <c r="V942" s="370"/>
      <c r="W942" s="370"/>
      <c r="X942" s="370"/>
      <c r="Y942" s="370"/>
      <c r="Z942" s="370"/>
      <c r="AA942" s="370"/>
      <c r="AB942" s="370"/>
      <c r="AC942" s="370"/>
      <c r="AD942" s="370"/>
      <c r="AE942" s="370"/>
      <c r="AF942" s="370"/>
      <c r="AG942" s="370"/>
      <c r="AH942" s="370"/>
      <c r="AI942" s="370"/>
    </row>
    <row r="943" spans="3:36" ht="12.75" hidden="1" customHeight="1">
      <c r="C943" s="219"/>
      <c r="O943" s="370"/>
      <c r="P943" s="370"/>
      <c r="Q943" s="370"/>
      <c r="R943" s="370"/>
      <c r="S943" s="370"/>
      <c r="T943" s="370"/>
      <c r="U943" s="370"/>
      <c r="V943" s="370"/>
      <c r="W943" s="370"/>
      <c r="X943" s="370"/>
      <c r="Y943" s="370"/>
      <c r="Z943" s="370"/>
      <c r="AA943" s="370"/>
      <c r="AB943" s="370"/>
      <c r="AC943" s="370"/>
      <c r="AD943" s="370"/>
      <c r="AE943" s="370"/>
      <c r="AF943" s="370"/>
      <c r="AG943" s="370"/>
      <c r="AH943" s="370"/>
      <c r="AI943" s="370"/>
    </row>
    <row r="944" spans="3:36" ht="12.75" hidden="1" customHeight="1"/>
    <row r="945" spans="3:36" ht="12.75" hidden="1" customHeight="1"/>
    <row r="946" spans="3:36" ht="12.75" hidden="1" customHeight="1"/>
    <row r="947" spans="3:36" ht="12.75" hidden="1" customHeight="1"/>
    <row r="948" spans="3:36" ht="12.75" hidden="1" customHeight="1"/>
    <row r="949" spans="3:36" ht="12.75" customHeight="1"/>
    <row r="950" spans="3:36" ht="12.75" customHeight="1">
      <c r="O950" t="s">
        <v>518</v>
      </c>
      <c r="Z950" t="s">
        <v>518</v>
      </c>
    </row>
    <row r="951" spans="3:36" ht="12.75" customHeight="1">
      <c r="C951" s="219"/>
      <c r="O951" s="370" t="s">
        <v>366</v>
      </c>
      <c r="P951" s="370" t="s">
        <v>367</v>
      </c>
      <c r="Q951" s="370" t="s">
        <v>368</v>
      </c>
      <c r="R951" s="370" t="s">
        <v>369</v>
      </c>
      <c r="S951" s="370" t="s">
        <v>370</v>
      </c>
      <c r="T951" s="370" t="s">
        <v>371</v>
      </c>
      <c r="U951" s="370" t="s">
        <v>372</v>
      </c>
      <c r="V951" s="370" t="s">
        <v>373</v>
      </c>
      <c r="W951" s="370" t="s">
        <v>374</v>
      </c>
      <c r="X951" s="370" t="s">
        <v>375</v>
      </c>
      <c r="Y951" s="370" t="s">
        <v>376</v>
      </c>
      <c r="Z951" s="370" t="s">
        <v>377</v>
      </c>
      <c r="AA951" s="370" t="s">
        <v>378</v>
      </c>
      <c r="AB951" s="370" t="s">
        <v>379</v>
      </c>
      <c r="AC951" s="370" t="s">
        <v>380</v>
      </c>
      <c r="AD951" s="370" t="s">
        <v>381</v>
      </c>
      <c r="AE951" s="370" t="s">
        <v>382</v>
      </c>
      <c r="AF951" s="370" t="s">
        <v>383</v>
      </c>
      <c r="AG951" s="370" t="s">
        <v>384</v>
      </c>
      <c r="AH951" s="370" t="s">
        <v>385</v>
      </c>
      <c r="AI951" s="370" t="s">
        <v>386</v>
      </c>
      <c r="AJ951" t="s">
        <v>387</v>
      </c>
    </row>
    <row r="952" spans="3:36" ht="12.75" customHeight="1">
      <c r="C952" s="219"/>
      <c r="O952" s="370"/>
      <c r="P952">
        <v>2011</v>
      </c>
      <c r="Q952">
        <v>2012</v>
      </c>
      <c r="R952">
        <v>2013</v>
      </c>
      <c r="S952">
        <v>2014</v>
      </c>
      <c r="T952">
        <v>2015</v>
      </c>
      <c r="U952">
        <v>2016</v>
      </c>
      <c r="V952">
        <v>2017</v>
      </c>
      <c r="W952">
        <v>2018</v>
      </c>
      <c r="X952">
        <v>2019</v>
      </c>
      <c r="Y952">
        <v>2020</v>
      </c>
      <c r="Z952">
        <v>2021</v>
      </c>
      <c r="AA952">
        <v>2022</v>
      </c>
      <c r="AB952">
        <v>2023</v>
      </c>
      <c r="AC952">
        <v>2024</v>
      </c>
      <c r="AD952">
        <v>2025</v>
      </c>
      <c r="AE952">
        <v>2026</v>
      </c>
      <c r="AF952">
        <v>2027</v>
      </c>
      <c r="AG952">
        <v>2028</v>
      </c>
      <c r="AH952">
        <v>2029</v>
      </c>
      <c r="AI952">
        <v>2030</v>
      </c>
    </row>
    <row r="953" spans="3:36" ht="12.75" hidden="1" customHeight="1">
      <c r="C953" s="219" t="s">
        <v>828</v>
      </c>
      <c r="O953" s="370">
        <v>0</v>
      </c>
      <c r="P953" s="370">
        <v>0</v>
      </c>
      <c r="Q953" s="370">
        <v>0</v>
      </c>
      <c r="R953" s="370">
        <v>0</v>
      </c>
      <c r="S953" s="370">
        <v>0</v>
      </c>
      <c r="T953" s="370">
        <v>0</v>
      </c>
      <c r="U953" s="370">
        <v>0</v>
      </c>
      <c r="V953" s="370">
        <v>3500</v>
      </c>
      <c r="W953" s="370">
        <v>0</v>
      </c>
      <c r="X953" s="370">
        <v>0</v>
      </c>
      <c r="Y953" s="370">
        <v>0</v>
      </c>
      <c r="Z953" s="370">
        <v>0</v>
      </c>
      <c r="AA953" s="370">
        <v>0</v>
      </c>
      <c r="AB953" s="370">
        <v>0</v>
      </c>
      <c r="AC953" s="370">
        <v>0</v>
      </c>
      <c r="AD953" s="370">
        <v>0</v>
      </c>
      <c r="AE953" s="370">
        <v>0</v>
      </c>
      <c r="AF953" s="370">
        <v>0</v>
      </c>
      <c r="AG953" s="370">
        <v>0</v>
      </c>
      <c r="AH953" s="370">
        <v>0</v>
      </c>
      <c r="AI953" s="370">
        <v>0</v>
      </c>
      <c r="AJ953">
        <v>3500</v>
      </c>
    </row>
    <row r="954" spans="3:36" ht="12.75" customHeight="1">
      <c r="C954" s="219" t="s">
        <v>829</v>
      </c>
      <c r="O954" s="370">
        <v>0</v>
      </c>
      <c r="P954" s="370">
        <v>0</v>
      </c>
      <c r="Q954" s="370">
        <v>0</v>
      </c>
      <c r="R954" s="370">
        <v>0</v>
      </c>
      <c r="S954" s="370">
        <v>0</v>
      </c>
      <c r="T954" s="370">
        <v>0</v>
      </c>
      <c r="U954" s="370">
        <v>0</v>
      </c>
      <c r="V954" s="370">
        <v>3500</v>
      </c>
      <c r="W954" s="370">
        <v>0</v>
      </c>
      <c r="X954" s="370">
        <v>0</v>
      </c>
      <c r="Y954" s="370">
        <v>0</v>
      </c>
      <c r="Z954" s="370">
        <v>0</v>
      </c>
      <c r="AA954" s="370">
        <v>0</v>
      </c>
      <c r="AB954" s="370">
        <v>0</v>
      </c>
      <c r="AC954" s="370">
        <v>0</v>
      </c>
      <c r="AD954" s="370">
        <v>0</v>
      </c>
      <c r="AE954" s="370">
        <v>0</v>
      </c>
      <c r="AF954" s="370">
        <v>0</v>
      </c>
      <c r="AG954" s="370">
        <v>0</v>
      </c>
      <c r="AH954" s="370">
        <v>0</v>
      </c>
      <c r="AI954" s="370">
        <v>0</v>
      </c>
      <c r="AJ954">
        <v>3500</v>
      </c>
    </row>
    <row r="955" spans="3:36" ht="12.75" customHeight="1">
      <c r="C955" s="219" t="s">
        <v>830</v>
      </c>
      <c r="O955" s="370">
        <v>0</v>
      </c>
      <c r="P955" s="370">
        <v>0</v>
      </c>
      <c r="Q955" s="370">
        <v>0</v>
      </c>
      <c r="R955" s="370">
        <v>0</v>
      </c>
      <c r="S955" s="370">
        <v>0</v>
      </c>
      <c r="T955" s="370">
        <v>0</v>
      </c>
      <c r="U955" s="370">
        <v>0</v>
      </c>
      <c r="V955" s="370">
        <v>4000</v>
      </c>
      <c r="W955" s="370">
        <v>0</v>
      </c>
      <c r="X955" s="370">
        <v>0</v>
      </c>
      <c r="Y955" s="370">
        <v>0</v>
      </c>
      <c r="Z955" s="370">
        <v>0</v>
      </c>
      <c r="AA955" s="370">
        <v>0</v>
      </c>
      <c r="AB955" s="370">
        <v>0</v>
      </c>
      <c r="AC955" s="370">
        <v>0</v>
      </c>
      <c r="AD955" s="370">
        <v>0</v>
      </c>
      <c r="AE955" s="370">
        <v>0</v>
      </c>
      <c r="AF955" s="370">
        <v>0</v>
      </c>
      <c r="AG955" s="370">
        <v>0</v>
      </c>
      <c r="AH955" s="370">
        <v>0</v>
      </c>
      <c r="AI955" s="370">
        <v>0</v>
      </c>
      <c r="AJ955">
        <v>4000</v>
      </c>
    </row>
    <row r="956" spans="3:36" ht="12.75" hidden="1" customHeight="1"/>
    <row r="957" spans="3:36" ht="12.75" hidden="1" customHeight="1"/>
    <row r="958" spans="3:36" ht="12.75" hidden="1" customHeight="1"/>
    <row r="959" spans="3:36" ht="12.75" customHeight="1"/>
    <row r="960" spans="3:36" ht="12.75" customHeight="1">
      <c r="O960" t="s">
        <v>519</v>
      </c>
      <c r="Z960" t="s">
        <v>519</v>
      </c>
    </row>
    <row r="961" spans="3:36" ht="12.75" customHeight="1">
      <c r="C961" s="219"/>
      <c r="O961" s="370" t="s">
        <v>366</v>
      </c>
      <c r="P961" s="370" t="s">
        <v>367</v>
      </c>
      <c r="Q961" s="370" t="s">
        <v>368</v>
      </c>
      <c r="R961" s="370" t="s">
        <v>369</v>
      </c>
      <c r="S961" s="370" t="s">
        <v>370</v>
      </c>
      <c r="T961" s="370" t="s">
        <v>371</v>
      </c>
      <c r="U961" s="370" t="s">
        <v>372</v>
      </c>
      <c r="V961" s="370" t="s">
        <v>373</v>
      </c>
      <c r="W961" s="370" t="s">
        <v>374</v>
      </c>
      <c r="X961" s="370" t="s">
        <v>375</v>
      </c>
      <c r="Y961" s="370" t="s">
        <v>376</v>
      </c>
      <c r="Z961" s="370" t="s">
        <v>377</v>
      </c>
      <c r="AA961" s="370" t="s">
        <v>378</v>
      </c>
      <c r="AB961" s="370" t="s">
        <v>379</v>
      </c>
      <c r="AC961" s="370" t="s">
        <v>380</v>
      </c>
      <c r="AD961" s="370" t="s">
        <v>381</v>
      </c>
      <c r="AE961" s="370" t="s">
        <v>382</v>
      </c>
      <c r="AF961" s="370" t="s">
        <v>383</v>
      </c>
      <c r="AG961" s="370" t="s">
        <v>384</v>
      </c>
      <c r="AH961" s="370" t="s">
        <v>385</v>
      </c>
      <c r="AI961" s="370" t="s">
        <v>386</v>
      </c>
      <c r="AJ961" t="s">
        <v>387</v>
      </c>
    </row>
    <row r="962" spans="3:36" ht="12.75" customHeight="1">
      <c r="C962" s="219"/>
      <c r="O962" s="370"/>
      <c r="P962">
        <v>2011</v>
      </c>
      <c r="Q962">
        <v>2012</v>
      </c>
      <c r="R962">
        <v>2013</v>
      </c>
      <c r="S962">
        <v>2014</v>
      </c>
      <c r="T962">
        <v>2015</v>
      </c>
      <c r="U962">
        <v>2016</v>
      </c>
      <c r="V962">
        <v>2017</v>
      </c>
      <c r="W962">
        <v>2018</v>
      </c>
      <c r="X962">
        <v>2019</v>
      </c>
      <c r="Y962">
        <v>2020</v>
      </c>
      <c r="Z962">
        <v>2021</v>
      </c>
      <c r="AA962">
        <v>2022</v>
      </c>
      <c r="AB962">
        <v>2023</v>
      </c>
      <c r="AC962">
        <v>2024</v>
      </c>
      <c r="AD962">
        <v>2025</v>
      </c>
      <c r="AE962">
        <v>2026</v>
      </c>
      <c r="AF962">
        <v>2027</v>
      </c>
      <c r="AG962">
        <v>2028</v>
      </c>
      <c r="AH962">
        <v>2029</v>
      </c>
      <c r="AI962">
        <v>2030</v>
      </c>
    </row>
    <row r="963" spans="3:36" ht="12.75" hidden="1" customHeight="1">
      <c r="C963" s="219" t="s">
        <v>828</v>
      </c>
      <c r="O963" s="370">
        <v>0</v>
      </c>
      <c r="P963" s="370">
        <v>0</v>
      </c>
      <c r="Q963" s="370">
        <v>0</v>
      </c>
      <c r="R963" s="370">
        <v>0</v>
      </c>
      <c r="S963" s="370">
        <v>0</v>
      </c>
      <c r="T963" s="370">
        <v>0</v>
      </c>
      <c r="U963" s="370">
        <v>0</v>
      </c>
      <c r="V963" s="370">
        <v>0</v>
      </c>
      <c r="W963" s="370">
        <v>4500</v>
      </c>
      <c r="X963" s="370">
        <v>0</v>
      </c>
      <c r="Y963" s="370">
        <v>0</v>
      </c>
      <c r="Z963" s="370">
        <v>0</v>
      </c>
      <c r="AA963" s="370">
        <v>0</v>
      </c>
      <c r="AB963" s="370">
        <v>0</v>
      </c>
      <c r="AC963" s="370">
        <v>0</v>
      </c>
      <c r="AD963" s="370">
        <v>0</v>
      </c>
      <c r="AE963" s="370">
        <v>0</v>
      </c>
      <c r="AF963" s="370">
        <v>0</v>
      </c>
      <c r="AG963" s="370">
        <v>0</v>
      </c>
      <c r="AH963" s="370">
        <v>0</v>
      </c>
      <c r="AI963" s="370">
        <v>0</v>
      </c>
      <c r="AJ963">
        <v>4500</v>
      </c>
    </row>
    <row r="964" spans="3:36" ht="12.75" customHeight="1">
      <c r="C964" s="219" t="s">
        <v>829</v>
      </c>
      <c r="O964" s="370">
        <v>0</v>
      </c>
      <c r="P964" s="370">
        <v>0</v>
      </c>
      <c r="Q964" s="370">
        <v>0</v>
      </c>
      <c r="R964" s="370">
        <v>0</v>
      </c>
      <c r="S964" s="370">
        <v>0</v>
      </c>
      <c r="T964" s="370">
        <v>0</v>
      </c>
      <c r="U964" s="370">
        <v>0</v>
      </c>
      <c r="V964" s="370">
        <v>0</v>
      </c>
      <c r="W964" s="370">
        <v>4500</v>
      </c>
      <c r="X964" s="370">
        <v>0</v>
      </c>
      <c r="Y964" s="370">
        <v>0</v>
      </c>
      <c r="Z964" s="370">
        <v>0</v>
      </c>
      <c r="AA964" s="370">
        <v>0</v>
      </c>
      <c r="AB964" s="370">
        <v>0</v>
      </c>
      <c r="AC964" s="370">
        <v>0</v>
      </c>
      <c r="AD964" s="370">
        <v>0</v>
      </c>
      <c r="AE964" s="370">
        <v>0</v>
      </c>
      <c r="AF964" s="370">
        <v>0</v>
      </c>
      <c r="AG964" s="370">
        <v>0</v>
      </c>
      <c r="AH964" s="370">
        <v>0</v>
      </c>
      <c r="AI964" s="370">
        <v>0</v>
      </c>
      <c r="AJ964">
        <v>4500</v>
      </c>
    </row>
    <row r="965" spans="3:36" ht="12.75" customHeight="1">
      <c r="C965" s="219" t="s">
        <v>830</v>
      </c>
      <c r="O965" s="370">
        <v>0</v>
      </c>
      <c r="P965" s="370">
        <v>0</v>
      </c>
      <c r="Q965" s="370">
        <v>0</v>
      </c>
      <c r="R965" s="370">
        <v>0</v>
      </c>
      <c r="S965" s="370">
        <v>0</v>
      </c>
      <c r="T965" s="370">
        <v>0</v>
      </c>
      <c r="U965" s="370">
        <v>0</v>
      </c>
      <c r="V965" s="370">
        <v>0</v>
      </c>
      <c r="W965" s="370">
        <v>4600</v>
      </c>
      <c r="X965" s="370">
        <v>0</v>
      </c>
      <c r="Y965" s="370">
        <v>0</v>
      </c>
      <c r="Z965" s="370">
        <v>0</v>
      </c>
      <c r="AA965" s="370">
        <v>0</v>
      </c>
      <c r="AB965" s="370">
        <v>0</v>
      </c>
      <c r="AC965" s="370">
        <v>0</v>
      </c>
      <c r="AD965" s="370">
        <v>0</v>
      </c>
      <c r="AE965" s="370">
        <v>0</v>
      </c>
      <c r="AF965" s="370">
        <v>0</v>
      </c>
      <c r="AG965" s="370">
        <v>0</v>
      </c>
      <c r="AH965" s="370">
        <v>0</v>
      </c>
      <c r="AI965" s="370">
        <v>0</v>
      </c>
      <c r="AJ965">
        <v>4600</v>
      </c>
    </row>
    <row r="966" spans="3:36" ht="12.75" hidden="1" customHeight="1"/>
    <row r="967" spans="3:36" ht="12.75" hidden="1" customHeight="1"/>
    <row r="968" spans="3:36" ht="12.75" hidden="1" customHeight="1"/>
    <row r="969" spans="3:36" ht="12.75" customHeight="1"/>
    <row r="970" spans="3:36" ht="12.75" customHeight="1">
      <c r="O970" t="s">
        <v>520</v>
      </c>
      <c r="Z970" t="s">
        <v>520</v>
      </c>
    </row>
    <row r="971" spans="3:36" ht="12.75" customHeight="1">
      <c r="C971" s="219"/>
      <c r="O971" s="370" t="s">
        <v>366</v>
      </c>
      <c r="P971" s="370" t="s">
        <v>367</v>
      </c>
      <c r="Q971" s="370" t="s">
        <v>368</v>
      </c>
      <c r="R971" s="370" t="s">
        <v>369</v>
      </c>
      <c r="S971" s="370" t="s">
        <v>370</v>
      </c>
      <c r="T971" s="370" t="s">
        <v>371</v>
      </c>
      <c r="U971" s="370" t="s">
        <v>372</v>
      </c>
      <c r="V971" s="370" t="s">
        <v>373</v>
      </c>
      <c r="W971" s="370" t="s">
        <v>374</v>
      </c>
      <c r="X971" s="370" t="s">
        <v>375</v>
      </c>
      <c r="Y971" s="370" t="s">
        <v>376</v>
      </c>
      <c r="Z971" s="370" t="s">
        <v>377</v>
      </c>
      <c r="AA971" s="370" t="s">
        <v>378</v>
      </c>
      <c r="AB971" s="370" t="s">
        <v>379</v>
      </c>
      <c r="AC971" s="370" t="s">
        <v>380</v>
      </c>
      <c r="AD971" s="370" t="s">
        <v>381</v>
      </c>
      <c r="AE971" s="370" t="s">
        <v>382</v>
      </c>
      <c r="AF971" s="370" t="s">
        <v>383</v>
      </c>
      <c r="AG971" s="370" t="s">
        <v>384</v>
      </c>
      <c r="AH971" s="370" t="s">
        <v>385</v>
      </c>
      <c r="AI971" s="370" t="s">
        <v>386</v>
      </c>
      <c r="AJ971" t="s">
        <v>387</v>
      </c>
    </row>
    <row r="972" spans="3:36" ht="12.75" customHeight="1">
      <c r="C972" s="219"/>
      <c r="O972" s="370"/>
      <c r="P972">
        <v>2011</v>
      </c>
      <c r="Q972">
        <v>2012</v>
      </c>
      <c r="R972">
        <v>2013</v>
      </c>
      <c r="S972">
        <v>2014</v>
      </c>
      <c r="T972">
        <v>2015</v>
      </c>
      <c r="U972">
        <v>2016</v>
      </c>
      <c r="V972">
        <v>2017</v>
      </c>
      <c r="W972">
        <v>2018</v>
      </c>
      <c r="X972">
        <v>2019</v>
      </c>
      <c r="Y972">
        <v>2020</v>
      </c>
      <c r="Z972">
        <v>2021</v>
      </c>
      <c r="AA972">
        <v>2022</v>
      </c>
      <c r="AB972">
        <v>2023</v>
      </c>
      <c r="AC972">
        <v>2024</v>
      </c>
      <c r="AD972">
        <v>2025</v>
      </c>
      <c r="AE972">
        <v>2026</v>
      </c>
      <c r="AF972">
        <v>2027</v>
      </c>
      <c r="AG972">
        <v>2028</v>
      </c>
      <c r="AH972">
        <v>2029</v>
      </c>
      <c r="AI972">
        <v>2030</v>
      </c>
    </row>
    <row r="973" spans="3:36" ht="12.75" hidden="1" customHeight="1">
      <c r="C973" s="219" t="s">
        <v>828</v>
      </c>
      <c r="O973" s="370">
        <v>0</v>
      </c>
      <c r="P973" s="370">
        <v>0</v>
      </c>
      <c r="Q973" s="370">
        <v>0</v>
      </c>
      <c r="R973" s="370">
        <v>0</v>
      </c>
      <c r="S973" s="370">
        <v>0</v>
      </c>
      <c r="T973" s="370">
        <v>0</v>
      </c>
      <c r="U973" s="370">
        <v>0</v>
      </c>
      <c r="V973" s="370">
        <v>0</v>
      </c>
      <c r="W973" s="370">
        <v>0</v>
      </c>
      <c r="X973" s="370">
        <v>1200</v>
      </c>
      <c r="Y973" s="370">
        <v>0</v>
      </c>
      <c r="Z973" s="370">
        <v>0</v>
      </c>
      <c r="AA973" s="370">
        <v>0</v>
      </c>
      <c r="AB973" s="370">
        <v>0</v>
      </c>
      <c r="AC973" s="370">
        <v>0</v>
      </c>
      <c r="AD973" s="370">
        <v>0</v>
      </c>
      <c r="AE973" s="370">
        <v>0</v>
      </c>
      <c r="AF973" s="370">
        <v>0</v>
      </c>
      <c r="AG973" s="370">
        <v>0</v>
      </c>
      <c r="AH973" s="370">
        <v>0</v>
      </c>
      <c r="AI973" s="370">
        <v>0</v>
      </c>
      <c r="AJ973">
        <v>1200</v>
      </c>
    </row>
    <row r="974" spans="3:36" ht="12.75" customHeight="1">
      <c r="C974" s="219" t="s">
        <v>829</v>
      </c>
      <c r="O974" s="370">
        <v>0</v>
      </c>
      <c r="P974" s="370">
        <v>0</v>
      </c>
      <c r="Q974" s="370">
        <v>0</v>
      </c>
      <c r="R974" s="370">
        <v>0</v>
      </c>
      <c r="S974" s="370">
        <v>0</v>
      </c>
      <c r="T974" s="370">
        <v>0</v>
      </c>
      <c r="U974" s="370">
        <v>0</v>
      </c>
      <c r="V974" s="370">
        <v>0</v>
      </c>
      <c r="W974" s="370">
        <v>0</v>
      </c>
      <c r="X974" s="370">
        <v>1200</v>
      </c>
      <c r="Y974" s="370">
        <v>0</v>
      </c>
      <c r="Z974" s="370">
        <v>0</v>
      </c>
      <c r="AA974" s="370">
        <v>0</v>
      </c>
      <c r="AB974" s="370">
        <v>0</v>
      </c>
      <c r="AC974" s="370">
        <v>0</v>
      </c>
      <c r="AD974" s="370">
        <v>0</v>
      </c>
      <c r="AE974" s="370">
        <v>0</v>
      </c>
      <c r="AF974" s="370">
        <v>0</v>
      </c>
      <c r="AG974" s="370">
        <v>0</v>
      </c>
      <c r="AH974" s="370">
        <v>0</v>
      </c>
      <c r="AI974" s="370">
        <v>0</v>
      </c>
      <c r="AJ974">
        <v>1200</v>
      </c>
    </row>
    <row r="975" spans="3:36" ht="12.75" customHeight="1">
      <c r="C975" s="219" t="s">
        <v>830</v>
      </c>
      <c r="O975" s="370">
        <v>0</v>
      </c>
      <c r="P975" s="370">
        <v>0</v>
      </c>
      <c r="Q975" s="370">
        <v>0</v>
      </c>
      <c r="R975" s="370">
        <v>0</v>
      </c>
      <c r="S975" s="370">
        <v>0</v>
      </c>
      <c r="T975" s="370">
        <v>0</v>
      </c>
      <c r="U975" s="370">
        <v>0</v>
      </c>
      <c r="V975" s="370">
        <v>0</v>
      </c>
      <c r="W975" s="370">
        <v>0</v>
      </c>
      <c r="X975" s="370">
        <v>1260</v>
      </c>
      <c r="Y975" s="370">
        <v>0</v>
      </c>
      <c r="Z975" s="370">
        <v>0</v>
      </c>
      <c r="AA975" s="370">
        <v>0</v>
      </c>
      <c r="AB975" s="370">
        <v>0</v>
      </c>
      <c r="AC975" s="370">
        <v>0</v>
      </c>
      <c r="AD975" s="370">
        <v>0</v>
      </c>
      <c r="AE975" s="370">
        <v>0</v>
      </c>
      <c r="AF975" s="370">
        <v>0</v>
      </c>
      <c r="AG975" s="370">
        <v>0</v>
      </c>
      <c r="AH975" s="370">
        <v>0</v>
      </c>
      <c r="AI975" s="370">
        <v>0</v>
      </c>
      <c r="AJ975">
        <v>1260</v>
      </c>
    </row>
    <row r="976" spans="3:36" ht="12.75" hidden="1" customHeight="1"/>
    <row r="977" spans="3:36" ht="12.75" hidden="1" customHeight="1"/>
    <row r="978" spans="3:36" ht="12.75" hidden="1" customHeight="1"/>
    <row r="979" spans="3:36" ht="12.75" customHeight="1"/>
    <row r="980" spans="3:36" ht="12.75" customHeight="1">
      <c r="O980" t="s">
        <v>521</v>
      </c>
      <c r="Z980" t="s">
        <v>521</v>
      </c>
    </row>
    <row r="981" spans="3:36" ht="12.75" customHeight="1">
      <c r="C981" s="219"/>
      <c r="O981" s="370" t="s">
        <v>366</v>
      </c>
      <c r="P981" s="370" t="s">
        <v>367</v>
      </c>
      <c r="Q981" s="370" t="s">
        <v>368</v>
      </c>
      <c r="R981" s="370" t="s">
        <v>369</v>
      </c>
      <c r="S981" s="370" t="s">
        <v>370</v>
      </c>
      <c r="T981" s="370" t="s">
        <v>371</v>
      </c>
      <c r="U981" s="370" t="s">
        <v>372</v>
      </c>
      <c r="V981" s="370" t="s">
        <v>373</v>
      </c>
      <c r="W981" s="370" t="s">
        <v>374</v>
      </c>
      <c r="X981" s="370" t="s">
        <v>375</v>
      </c>
      <c r="Y981" s="370" t="s">
        <v>376</v>
      </c>
      <c r="Z981" s="370" t="s">
        <v>377</v>
      </c>
      <c r="AA981" s="370" t="s">
        <v>378</v>
      </c>
      <c r="AB981" s="370" t="s">
        <v>379</v>
      </c>
      <c r="AC981" s="370" t="s">
        <v>380</v>
      </c>
      <c r="AD981" s="370" t="s">
        <v>381</v>
      </c>
      <c r="AE981" s="370" t="s">
        <v>382</v>
      </c>
      <c r="AF981" s="370" t="s">
        <v>383</v>
      </c>
      <c r="AG981" s="370" t="s">
        <v>384</v>
      </c>
      <c r="AH981" s="370" t="s">
        <v>385</v>
      </c>
      <c r="AI981" s="370" t="s">
        <v>386</v>
      </c>
      <c r="AJ981" t="s">
        <v>387</v>
      </c>
    </row>
    <row r="982" spans="3:36" ht="12.75" customHeight="1">
      <c r="C982" s="219"/>
      <c r="O982" s="370"/>
      <c r="P982">
        <v>2011</v>
      </c>
      <c r="Q982">
        <v>2012</v>
      </c>
      <c r="R982">
        <v>2013</v>
      </c>
      <c r="S982">
        <v>2014</v>
      </c>
      <c r="T982">
        <v>2015</v>
      </c>
      <c r="U982">
        <v>2016</v>
      </c>
      <c r="V982">
        <v>2017</v>
      </c>
      <c r="W982">
        <v>2018</v>
      </c>
      <c r="X982">
        <v>2019</v>
      </c>
      <c r="Y982">
        <v>2020</v>
      </c>
      <c r="Z982">
        <v>2021</v>
      </c>
      <c r="AA982">
        <v>2022</v>
      </c>
      <c r="AB982">
        <v>2023</v>
      </c>
      <c r="AC982">
        <v>2024</v>
      </c>
      <c r="AD982">
        <v>2025</v>
      </c>
      <c r="AE982">
        <v>2026</v>
      </c>
      <c r="AF982">
        <v>2027</v>
      </c>
      <c r="AG982">
        <v>2028</v>
      </c>
      <c r="AH982">
        <v>2029</v>
      </c>
      <c r="AI982">
        <v>2030</v>
      </c>
    </row>
    <row r="983" spans="3:36" ht="12.75" hidden="1" customHeight="1">
      <c r="C983" s="219" t="s">
        <v>828</v>
      </c>
      <c r="O983" s="370">
        <v>0</v>
      </c>
      <c r="P983" s="370">
        <v>0</v>
      </c>
      <c r="Q983" s="370">
        <v>0</v>
      </c>
      <c r="R983" s="370">
        <v>0</v>
      </c>
      <c r="S983" s="370">
        <v>0</v>
      </c>
      <c r="T983" s="370">
        <v>0</v>
      </c>
      <c r="U983" s="370">
        <v>0</v>
      </c>
      <c r="V983" s="370">
        <v>0</v>
      </c>
      <c r="W983" s="370">
        <v>0</v>
      </c>
      <c r="X983" s="370">
        <v>0</v>
      </c>
      <c r="Y983" s="370">
        <v>72000</v>
      </c>
      <c r="Z983" s="370">
        <v>0</v>
      </c>
      <c r="AA983" s="370">
        <v>0</v>
      </c>
      <c r="AB983" s="370">
        <v>0</v>
      </c>
      <c r="AC983" s="370">
        <v>0</v>
      </c>
      <c r="AD983" s="370">
        <v>0</v>
      </c>
      <c r="AE983" s="370">
        <v>0</v>
      </c>
      <c r="AF983" s="370">
        <v>0</v>
      </c>
      <c r="AG983" s="370">
        <v>0</v>
      </c>
      <c r="AH983" s="370">
        <v>0</v>
      </c>
      <c r="AI983" s="370">
        <v>0</v>
      </c>
      <c r="AJ983">
        <v>72000</v>
      </c>
    </row>
    <row r="984" spans="3:36" ht="12.75" customHeight="1">
      <c r="C984" s="219" t="s">
        <v>829</v>
      </c>
      <c r="O984" s="370">
        <v>0</v>
      </c>
      <c r="P984" s="370">
        <v>0</v>
      </c>
      <c r="Q984" s="370">
        <v>0</v>
      </c>
      <c r="R984" s="370">
        <v>0</v>
      </c>
      <c r="S984" s="370">
        <v>0</v>
      </c>
      <c r="T984" s="370">
        <v>0</v>
      </c>
      <c r="U984" s="370">
        <v>0</v>
      </c>
      <c r="V984" s="370">
        <v>0</v>
      </c>
      <c r="W984" s="370">
        <v>0</v>
      </c>
      <c r="X984" s="370">
        <v>0</v>
      </c>
      <c r="Y984" s="370">
        <v>72000</v>
      </c>
      <c r="Z984" s="370">
        <v>0</v>
      </c>
      <c r="AA984" s="370">
        <v>0</v>
      </c>
      <c r="AB984" s="370">
        <v>0</v>
      </c>
      <c r="AC984" s="370">
        <v>0</v>
      </c>
      <c r="AD984" s="370">
        <v>0</v>
      </c>
      <c r="AE984" s="370">
        <v>0</v>
      </c>
      <c r="AF984" s="370">
        <v>0</v>
      </c>
      <c r="AG984" s="370">
        <v>0</v>
      </c>
      <c r="AH984" s="370">
        <v>0</v>
      </c>
      <c r="AI984" s="370">
        <v>0</v>
      </c>
      <c r="AJ984">
        <v>72000</v>
      </c>
    </row>
    <row r="985" spans="3:36" ht="12.75" customHeight="1">
      <c r="C985" s="219" t="s">
        <v>830</v>
      </c>
      <c r="O985" s="370">
        <v>0</v>
      </c>
      <c r="P985" s="370">
        <v>0</v>
      </c>
      <c r="Q985" s="370">
        <v>0</v>
      </c>
      <c r="R985" s="370">
        <v>0</v>
      </c>
      <c r="S985" s="370">
        <v>0</v>
      </c>
      <c r="T985" s="370">
        <v>0</v>
      </c>
      <c r="U985" s="370">
        <v>0</v>
      </c>
      <c r="V985" s="370">
        <v>0</v>
      </c>
      <c r="W985" s="370">
        <v>0</v>
      </c>
      <c r="X985" s="370">
        <v>0</v>
      </c>
      <c r="Y985" s="370">
        <v>96000</v>
      </c>
      <c r="Z985" s="370">
        <v>0</v>
      </c>
      <c r="AA985" s="370">
        <v>0</v>
      </c>
      <c r="AB985" s="370">
        <v>0</v>
      </c>
      <c r="AC985" s="370">
        <v>0</v>
      </c>
      <c r="AD985" s="370">
        <v>0</v>
      </c>
      <c r="AE985" s="370">
        <v>0</v>
      </c>
      <c r="AF985" s="370">
        <v>0</v>
      </c>
      <c r="AG985" s="370">
        <v>0</v>
      </c>
      <c r="AH985" s="370">
        <v>0</v>
      </c>
      <c r="AI985" s="370">
        <v>0</v>
      </c>
      <c r="AJ985">
        <v>96000</v>
      </c>
    </row>
    <row r="986" spans="3:36" ht="12.75" hidden="1" customHeight="1"/>
    <row r="987" spans="3:36" ht="12.75" hidden="1" customHeight="1"/>
    <row r="988" spans="3:36" ht="12.75" hidden="1" customHeight="1"/>
    <row r="989" spans="3:36" ht="12.75" hidden="1" customHeight="1"/>
    <row r="990" spans="3:36" ht="12.75" hidden="1" customHeight="1"/>
    <row r="991" spans="3:36" ht="12.75" hidden="1" customHeight="1">
      <c r="C991" s="219"/>
      <c r="O991" s="370"/>
      <c r="P991" s="370"/>
      <c r="Q991" s="370"/>
      <c r="R991" s="370"/>
      <c r="S991" s="370"/>
      <c r="T991" s="370"/>
      <c r="U991" s="370"/>
      <c r="V991" s="370"/>
      <c r="W991" s="370"/>
      <c r="X991" s="370"/>
      <c r="Y991" s="370"/>
      <c r="Z991" s="370"/>
      <c r="AA991" s="370"/>
      <c r="AB991" s="370"/>
      <c r="AC991" s="370"/>
      <c r="AD991" s="370"/>
      <c r="AE991" s="370"/>
      <c r="AF991" s="370"/>
      <c r="AG991" s="370"/>
      <c r="AH991" s="370"/>
      <c r="AI991" s="370"/>
    </row>
    <row r="992" spans="3:36" ht="12.75" hidden="1" customHeight="1">
      <c r="C992" s="219"/>
      <c r="O992" s="370"/>
      <c r="P992" s="370"/>
      <c r="Q992" s="370"/>
      <c r="R992" s="370"/>
      <c r="S992" s="370"/>
      <c r="T992" s="370"/>
      <c r="U992" s="370"/>
      <c r="V992" s="370"/>
      <c r="W992" s="370"/>
      <c r="X992" s="370"/>
      <c r="Y992" s="370"/>
      <c r="Z992" s="370"/>
      <c r="AA992" s="370"/>
      <c r="AB992" s="370"/>
      <c r="AC992" s="370"/>
      <c r="AD992" s="370"/>
      <c r="AE992" s="370"/>
      <c r="AF992" s="370"/>
      <c r="AG992" s="370"/>
      <c r="AH992" s="370"/>
      <c r="AI992" s="370"/>
    </row>
    <row r="993" spans="3:36" ht="12.75" customHeight="1">
      <c r="C993" s="219"/>
      <c r="O993" s="370"/>
      <c r="P993" s="370"/>
      <c r="Q993" s="370"/>
      <c r="R993" s="370"/>
      <c r="S993" s="370"/>
      <c r="T993" s="370"/>
      <c r="U993" s="370"/>
      <c r="V993" s="370"/>
      <c r="W993" s="370"/>
      <c r="X993" s="370"/>
      <c r="Y993" s="370"/>
      <c r="Z993" s="370"/>
      <c r="AA993" s="370"/>
      <c r="AB993" s="370"/>
      <c r="AC993" s="370"/>
      <c r="AD993" s="370"/>
      <c r="AE993" s="370"/>
      <c r="AF993" s="370"/>
      <c r="AG993" s="370"/>
      <c r="AH993" s="370"/>
      <c r="AI993" s="370"/>
    </row>
    <row r="994" spans="3:36" ht="12.75" customHeight="1">
      <c r="O994" t="s">
        <v>522</v>
      </c>
      <c r="Z994" t="s">
        <v>522</v>
      </c>
    </row>
    <row r="995" spans="3:36" ht="12.75" customHeight="1">
      <c r="O995" t="s">
        <v>366</v>
      </c>
      <c r="P995" t="s">
        <v>367</v>
      </c>
      <c r="Q995" t="s">
        <v>368</v>
      </c>
      <c r="R995" t="s">
        <v>369</v>
      </c>
      <c r="S995" t="s">
        <v>370</v>
      </c>
      <c r="T995" t="s">
        <v>371</v>
      </c>
      <c r="U995" t="s">
        <v>372</v>
      </c>
      <c r="V995" t="s">
        <v>373</v>
      </c>
      <c r="W995" t="s">
        <v>374</v>
      </c>
      <c r="X995" t="s">
        <v>375</v>
      </c>
      <c r="Y995" t="s">
        <v>376</v>
      </c>
      <c r="Z995" t="s">
        <v>377</v>
      </c>
      <c r="AA995" t="s">
        <v>378</v>
      </c>
      <c r="AB995" t="s">
        <v>379</v>
      </c>
      <c r="AC995" t="s">
        <v>380</v>
      </c>
      <c r="AD995" t="s">
        <v>381</v>
      </c>
      <c r="AE995" t="s">
        <v>382</v>
      </c>
      <c r="AF995" t="s">
        <v>383</v>
      </c>
      <c r="AG995" t="s">
        <v>384</v>
      </c>
      <c r="AH995" t="s">
        <v>385</v>
      </c>
      <c r="AI995" t="s">
        <v>386</v>
      </c>
      <c r="AJ995" t="s">
        <v>387</v>
      </c>
    </row>
    <row r="996" spans="3:36" ht="12.75" customHeight="1">
      <c r="P996">
        <v>2011</v>
      </c>
      <c r="Q996">
        <v>2012</v>
      </c>
      <c r="R996">
        <v>2013</v>
      </c>
      <c r="S996">
        <v>2014</v>
      </c>
      <c r="T996">
        <v>2015</v>
      </c>
      <c r="U996">
        <v>2016</v>
      </c>
      <c r="V996">
        <v>2017</v>
      </c>
      <c r="W996">
        <v>2018</v>
      </c>
      <c r="X996">
        <v>2019</v>
      </c>
      <c r="Y996">
        <v>2020</v>
      </c>
      <c r="Z996">
        <v>2021</v>
      </c>
      <c r="AA996">
        <v>2022</v>
      </c>
      <c r="AB996">
        <v>2023</v>
      </c>
      <c r="AC996">
        <v>2024</v>
      </c>
      <c r="AD996">
        <v>2025</v>
      </c>
      <c r="AE996">
        <v>2026</v>
      </c>
      <c r="AF996">
        <v>2027</v>
      </c>
      <c r="AG996">
        <v>2028</v>
      </c>
      <c r="AH996">
        <v>2029</v>
      </c>
      <c r="AI996">
        <v>2030</v>
      </c>
    </row>
    <row r="997" spans="3:36" ht="12.75" hidden="1" customHeight="1">
      <c r="C997" s="219" t="s">
        <v>828</v>
      </c>
      <c r="O997">
        <v>0</v>
      </c>
      <c r="P997">
        <v>0</v>
      </c>
      <c r="Q997">
        <v>0</v>
      </c>
      <c r="R997">
        <v>0</v>
      </c>
      <c r="S997">
        <v>0</v>
      </c>
      <c r="T997">
        <v>0</v>
      </c>
      <c r="U997">
        <v>0</v>
      </c>
      <c r="V997">
        <v>0</v>
      </c>
      <c r="W997">
        <v>0</v>
      </c>
      <c r="X997">
        <v>0</v>
      </c>
      <c r="Y997">
        <v>0</v>
      </c>
      <c r="Z997">
        <v>0</v>
      </c>
      <c r="AA997">
        <v>2400</v>
      </c>
      <c r="AB997">
        <v>0</v>
      </c>
      <c r="AC997">
        <v>0</v>
      </c>
      <c r="AD997">
        <v>0</v>
      </c>
      <c r="AE997">
        <v>0</v>
      </c>
      <c r="AF997">
        <v>0</v>
      </c>
      <c r="AG997">
        <v>0</v>
      </c>
      <c r="AH997">
        <v>0</v>
      </c>
      <c r="AI997">
        <v>0</v>
      </c>
      <c r="AJ997">
        <v>2400</v>
      </c>
    </row>
    <row r="998" spans="3:36" ht="12.75" hidden="1" customHeight="1">
      <c r="C998" s="219" t="s">
        <v>828</v>
      </c>
      <c r="O998">
        <v>0</v>
      </c>
      <c r="P998">
        <v>0</v>
      </c>
      <c r="Q998">
        <v>0</v>
      </c>
      <c r="R998">
        <v>0</v>
      </c>
      <c r="S998">
        <v>0</v>
      </c>
      <c r="T998">
        <v>0</v>
      </c>
      <c r="U998">
        <v>0</v>
      </c>
      <c r="V998">
        <v>0</v>
      </c>
      <c r="W998">
        <v>0</v>
      </c>
      <c r="X998">
        <v>0</v>
      </c>
      <c r="Y998">
        <v>0</v>
      </c>
      <c r="Z998">
        <v>1200</v>
      </c>
      <c r="AA998">
        <v>0</v>
      </c>
      <c r="AB998">
        <v>0</v>
      </c>
      <c r="AC998">
        <v>0</v>
      </c>
      <c r="AD998">
        <v>0</v>
      </c>
      <c r="AE998">
        <v>0</v>
      </c>
      <c r="AF998">
        <v>0</v>
      </c>
      <c r="AG998">
        <v>0</v>
      </c>
      <c r="AH998">
        <v>0</v>
      </c>
      <c r="AI998">
        <v>0</v>
      </c>
      <c r="AJ998">
        <v>1200</v>
      </c>
    </row>
    <row r="999" spans="3:36" ht="12.75" hidden="1" customHeight="1">
      <c r="C999" s="219" t="s">
        <v>828</v>
      </c>
      <c r="O999">
        <v>1200</v>
      </c>
      <c r="P999">
        <v>0</v>
      </c>
      <c r="Q999">
        <v>0</v>
      </c>
      <c r="R999">
        <v>0</v>
      </c>
      <c r="S999">
        <v>0</v>
      </c>
      <c r="T999">
        <v>0</v>
      </c>
      <c r="U999">
        <v>0</v>
      </c>
      <c r="V999">
        <v>0</v>
      </c>
      <c r="W999">
        <v>0</v>
      </c>
      <c r="X999">
        <v>0</v>
      </c>
      <c r="Y999">
        <v>0</v>
      </c>
      <c r="Z999">
        <v>0</v>
      </c>
      <c r="AA999">
        <v>0</v>
      </c>
      <c r="AB999">
        <v>0</v>
      </c>
      <c r="AC999">
        <v>0</v>
      </c>
      <c r="AD999">
        <v>1200</v>
      </c>
      <c r="AE999">
        <v>0</v>
      </c>
      <c r="AF999">
        <v>0</v>
      </c>
      <c r="AG999">
        <v>0</v>
      </c>
      <c r="AH999">
        <v>0</v>
      </c>
      <c r="AI999">
        <v>0</v>
      </c>
      <c r="AJ999">
        <v>1200</v>
      </c>
    </row>
    <row r="1000" spans="3:36" ht="12.75" customHeight="1">
      <c r="C1000" s="219" t="s">
        <v>829</v>
      </c>
      <c r="O1000" s="370">
        <v>4800</v>
      </c>
      <c r="P1000" s="370">
        <v>0</v>
      </c>
      <c r="Q1000" s="370">
        <v>0</v>
      </c>
      <c r="R1000" s="370">
        <v>0</v>
      </c>
      <c r="S1000" s="370">
        <v>0</v>
      </c>
      <c r="T1000" s="370">
        <v>0</v>
      </c>
      <c r="U1000" s="370">
        <v>0</v>
      </c>
      <c r="V1000" s="370">
        <v>0</v>
      </c>
      <c r="W1000" s="370">
        <v>0</v>
      </c>
      <c r="X1000" s="370">
        <v>0</v>
      </c>
      <c r="Y1000" s="370">
        <v>0</v>
      </c>
      <c r="Z1000" s="370">
        <v>0</v>
      </c>
      <c r="AA1000" s="370">
        <v>0</v>
      </c>
      <c r="AB1000" s="370">
        <v>0</v>
      </c>
      <c r="AC1000" s="370">
        <v>0</v>
      </c>
      <c r="AD1000" s="370">
        <v>4800</v>
      </c>
      <c r="AE1000" s="370">
        <v>0</v>
      </c>
      <c r="AF1000" s="370">
        <v>0</v>
      </c>
      <c r="AG1000" s="370">
        <v>0</v>
      </c>
      <c r="AH1000" s="370">
        <v>0</v>
      </c>
      <c r="AI1000" s="370">
        <v>0</v>
      </c>
      <c r="AJ1000">
        <v>4800</v>
      </c>
    </row>
    <row r="1001" spans="3:36" ht="12.75" customHeight="1">
      <c r="C1001" s="219" t="s">
        <v>830</v>
      </c>
      <c r="O1001" s="370">
        <v>5200</v>
      </c>
      <c r="P1001" s="370">
        <v>0</v>
      </c>
      <c r="Q1001" s="370">
        <v>0</v>
      </c>
      <c r="R1001" s="370">
        <v>0</v>
      </c>
      <c r="S1001" s="370">
        <v>0</v>
      </c>
      <c r="T1001" s="370">
        <v>0</v>
      </c>
      <c r="U1001" s="370">
        <v>0</v>
      </c>
      <c r="V1001" s="370">
        <v>0</v>
      </c>
      <c r="W1001" s="370">
        <v>0</v>
      </c>
      <c r="X1001" s="370">
        <v>0</v>
      </c>
      <c r="Y1001" s="370">
        <v>0</v>
      </c>
      <c r="Z1001" s="370">
        <v>0</v>
      </c>
      <c r="AA1001" s="370">
        <v>0</v>
      </c>
      <c r="AB1001" s="370">
        <v>0</v>
      </c>
      <c r="AC1001" s="370">
        <v>0</v>
      </c>
      <c r="AD1001" s="370">
        <v>5200</v>
      </c>
      <c r="AE1001" s="370">
        <v>0</v>
      </c>
      <c r="AF1001" s="370">
        <v>0</v>
      </c>
      <c r="AG1001" s="370">
        <v>0</v>
      </c>
      <c r="AH1001" s="370">
        <v>0</v>
      </c>
      <c r="AI1001" s="370">
        <v>0</v>
      </c>
      <c r="AJ1001">
        <v>5200</v>
      </c>
    </row>
    <row r="1002" spans="3:36" ht="12.75" hidden="1" customHeight="1">
      <c r="C1002" s="219"/>
      <c r="O1002" s="370"/>
      <c r="P1002" s="370"/>
      <c r="Q1002" s="370"/>
      <c r="R1002" s="370"/>
      <c r="S1002" s="370"/>
      <c r="T1002" s="370"/>
      <c r="U1002" s="370"/>
      <c r="V1002" s="370"/>
      <c r="W1002" s="370"/>
      <c r="X1002" s="370"/>
      <c r="Y1002" s="370"/>
      <c r="Z1002" s="370"/>
      <c r="AA1002" s="370"/>
      <c r="AB1002" s="370"/>
      <c r="AC1002" s="370"/>
      <c r="AD1002" s="370"/>
      <c r="AE1002" s="370"/>
      <c r="AF1002" s="370"/>
      <c r="AG1002" s="370"/>
      <c r="AH1002" s="370"/>
      <c r="AI1002" s="370"/>
    </row>
    <row r="1003" spans="3:36" ht="12.75" hidden="1" customHeight="1">
      <c r="C1003" s="219"/>
      <c r="O1003" s="370"/>
      <c r="P1003" s="370"/>
      <c r="Q1003" s="370"/>
      <c r="R1003" s="370"/>
      <c r="S1003" s="370"/>
      <c r="T1003" s="370"/>
      <c r="U1003" s="370"/>
      <c r="V1003" s="370"/>
      <c r="W1003" s="370"/>
      <c r="X1003" s="370"/>
      <c r="Y1003" s="370"/>
      <c r="Z1003" s="370"/>
      <c r="AA1003" s="370"/>
      <c r="AB1003" s="370"/>
      <c r="AC1003" s="370"/>
      <c r="AD1003" s="370"/>
      <c r="AE1003" s="370"/>
      <c r="AF1003" s="370"/>
      <c r="AG1003" s="370"/>
      <c r="AH1003" s="370"/>
      <c r="AI1003" s="370"/>
    </row>
    <row r="1004" spans="3:36" ht="12.75" hidden="1" customHeight="1"/>
    <row r="1005" spans="3:36" ht="12.75" hidden="1" customHeight="1"/>
    <row r="1006" spans="3:36" ht="12.75" hidden="1" customHeight="1"/>
    <row r="1007" spans="3:36" ht="12.75" hidden="1" customHeight="1"/>
    <row r="1008" spans="3:36" ht="12.75" hidden="1" customHeight="1"/>
    <row r="1009" spans="3:36" ht="12.75" customHeight="1"/>
    <row r="1010" spans="3:36" ht="12.75" customHeight="1">
      <c r="O1010" t="s">
        <v>523</v>
      </c>
      <c r="Z1010" t="s">
        <v>523</v>
      </c>
    </row>
    <row r="1011" spans="3:36" ht="12.75" customHeight="1">
      <c r="C1011" s="219"/>
      <c r="O1011" s="370" t="s">
        <v>366</v>
      </c>
      <c r="P1011" s="370" t="s">
        <v>367</v>
      </c>
      <c r="Q1011" s="370" t="s">
        <v>368</v>
      </c>
      <c r="R1011" s="370" t="s">
        <v>369</v>
      </c>
      <c r="S1011" s="370" t="s">
        <v>370</v>
      </c>
      <c r="T1011" s="370" t="s">
        <v>371</v>
      </c>
      <c r="U1011" s="370" t="s">
        <v>372</v>
      </c>
      <c r="V1011" s="370" t="s">
        <v>373</v>
      </c>
      <c r="W1011" s="370" t="s">
        <v>374</v>
      </c>
      <c r="X1011" s="370" t="s">
        <v>375</v>
      </c>
      <c r="Y1011" s="370" t="s">
        <v>376</v>
      </c>
      <c r="Z1011" s="370" t="s">
        <v>377</v>
      </c>
      <c r="AA1011" s="370" t="s">
        <v>378</v>
      </c>
      <c r="AB1011" s="370" t="s">
        <v>379</v>
      </c>
      <c r="AC1011" s="370" t="s">
        <v>380</v>
      </c>
      <c r="AD1011" s="370" t="s">
        <v>381</v>
      </c>
      <c r="AE1011" s="370" t="s">
        <v>382</v>
      </c>
      <c r="AF1011" s="370" t="s">
        <v>383</v>
      </c>
      <c r="AG1011" s="370" t="s">
        <v>384</v>
      </c>
      <c r="AH1011" s="370" t="s">
        <v>385</v>
      </c>
      <c r="AI1011" s="370" t="s">
        <v>386</v>
      </c>
      <c r="AJ1011" t="s">
        <v>387</v>
      </c>
    </row>
    <row r="1012" spans="3:36" ht="12.75" customHeight="1">
      <c r="C1012" s="219"/>
      <c r="O1012" s="370"/>
      <c r="P1012">
        <v>2011</v>
      </c>
      <c r="Q1012">
        <v>2012</v>
      </c>
      <c r="R1012">
        <v>2013</v>
      </c>
      <c r="S1012">
        <v>2014</v>
      </c>
      <c r="T1012">
        <v>2015</v>
      </c>
      <c r="U1012">
        <v>2016</v>
      </c>
      <c r="V1012">
        <v>2017</v>
      </c>
      <c r="W1012">
        <v>2018</v>
      </c>
      <c r="X1012">
        <v>2019</v>
      </c>
      <c r="Y1012">
        <v>2020</v>
      </c>
      <c r="Z1012">
        <v>2021</v>
      </c>
      <c r="AA1012">
        <v>2022</v>
      </c>
      <c r="AB1012">
        <v>2023</v>
      </c>
      <c r="AC1012">
        <v>2024</v>
      </c>
      <c r="AD1012">
        <v>2025</v>
      </c>
      <c r="AE1012">
        <v>2026</v>
      </c>
      <c r="AF1012">
        <v>2027</v>
      </c>
      <c r="AG1012">
        <v>2028</v>
      </c>
      <c r="AH1012">
        <v>2029</v>
      </c>
      <c r="AI1012">
        <v>2030</v>
      </c>
    </row>
    <row r="1013" spans="3:36" ht="12.75" hidden="1" customHeight="1">
      <c r="C1013" s="219" t="s">
        <v>828</v>
      </c>
      <c r="O1013" s="370">
        <v>0</v>
      </c>
      <c r="P1013" s="370">
        <v>0</v>
      </c>
      <c r="Q1013" s="370">
        <v>0</v>
      </c>
      <c r="R1013" s="370">
        <v>0</v>
      </c>
      <c r="S1013" s="370">
        <v>0</v>
      </c>
      <c r="T1013" s="370">
        <v>0</v>
      </c>
      <c r="U1013" s="370">
        <v>0</v>
      </c>
      <c r="V1013" s="370">
        <v>0</v>
      </c>
      <c r="W1013" s="370">
        <v>0</v>
      </c>
      <c r="X1013" s="370">
        <v>0</v>
      </c>
      <c r="Y1013" s="370">
        <v>0</v>
      </c>
      <c r="Z1013" s="370">
        <v>0</v>
      </c>
      <c r="AA1013" s="370">
        <v>30000</v>
      </c>
      <c r="AB1013" s="370">
        <v>0</v>
      </c>
      <c r="AC1013" s="370">
        <v>0</v>
      </c>
      <c r="AD1013" s="370">
        <v>0</v>
      </c>
      <c r="AE1013" s="370">
        <v>0</v>
      </c>
      <c r="AF1013" s="370">
        <v>0</v>
      </c>
      <c r="AG1013" s="370">
        <v>0</v>
      </c>
      <c r="AH1013" s="370">
        <v>0</v>
      </c>
      <c r="AI1013" s="370">
        <v>0</v>
      </c>
      <c r="AJ1013">
        <v>30000</v>
      </c>
    </row>
    <row r="1014" spans="3:36" ht="12.75" hidden="1" customHeight="1">
      <c r="C1014" s="219" t="s">
        <v>828</v>
      </c>
      <c r="O1014">
        <v>0</v>
      </c>
      <c r="P1014">
        <v>0</v>
      </c>
      <c r="Q1014">
        <v>0</v>
      </c>
      <c r="R1014">
        <v>0</v>
      </c>
      <c r="S1014">
        <v>0</v>
      </c>
      <c r="T1014">
        <v>0</v>
      </c>
      <c r="U1014">
        <v>0</v>
      </c>
      <c r="V1014">
        <v>0</v>
      </c>
      <c r="W1014">
        <v>0</v>
      </c>
      <c r="X1014">
        <v>0</v>
      </c>
      <c r="Y1014">
        <v>0</v>
      </c>
      <c r="Z1014">
        <v>15000</v>
      </c>
      <c r="AA1014">
        <v>0</v>
      </c>
      <c r="AB1014">
        <v>0</v>
      </c>
      <c r="AC1014">
        <v>0</v>
      </c>
      <c r="AD1014">
        <v>0</v>
      </c>
      <c r="AE1014">
        <v>0</v>
      </c>
      <c r="AF1014">
        <v>0</v>
      </c>
      <c r="AG1014">
        <v>0</v>
      </c>
      <c r="AH1014">
        <v>0</v>
      </c>
      <c r="AI1014">
        <v>0</v>
      </c>
      <c r="AJ1014">
        <v>15000</v>
      </c>
    </row>
    <row r="1015" spans="3:36" ht="12.75" hidden="1" customHeight="1">
      <c r="C1015" s="219" t="s">
        <v>828</v>
      </c>
      <c r="O1015">
        <v>15000</v>
      </c>
      <c r="P1015">
        <v>0</v>
      </c>
      <c r="Q1015">
        <v>0</v>
      </c>
      <c r="R1015">
        <v>0</v>
      </c>
      <c r="S1015">
        <v>0</v>
      </c>
      <c r="T1015">
        <v>0</v>
      </c>
      <c r="U1015">
        <v>0</v>
      </c>
      <c r="V1015">
        <v>0</v>
      </c>
      <c r="W1015">
        <v>0</v>
      </c>
      <c r="X1015">
        <v>0</v>
      </c>
      <c r="Y1015">
        <v>0</v>
      </c>
      <c r="Z1015">
        <v>0</v>
      </c>
      <c r="AA1015">
        <v>0</v>
      </c>
      <c r="AB1015">
        <v>0</v>
      </c>
      <c r="AC1015">
        <v>0</v>
      </c>
      <c r="AD1015">
        <v>15000</v>
      </c>
      <c r="AE1015">
        <v>0</v>
      </c>
      <c r="AF1015">
        <v>0</v>
      </c>
      <c r="AG1015">
        <v>0</v>
      </c>
      <c r="AH1015">
        <v>0</v>
      </c>
      <c r="AI1015">
        <v>0</v>
      </c>
      <c r="AJ1015">
        <v>15000</v>
      </c>
    </row>
    <row r="1016" spans="3:36" ht="12.75" customHeight="1">
      <c r="C1016" s="219" t="s">
        <v>829</v>
      </c>
      <c r="O1016" s="370">
        <v>60000</v>
      </c>
      <c r="P1016" s="370">
        <v>0</v>
      </c>
      <c r="Q1016" s="370">
        <v>0</v>
      </c>
      <c r="R1016" s="370">
        <v>0</v>
      </c>
      <c r="S1016" s="370">
        <v>0</v>
      </c>
      <c r="T1016" s="370">
        <v>0</v>
      </c>
      <c r="U1016" s="370">
        <v>0</v>
      </c>
      <c r="V1016" s="370">
        <v>0</v>
      </c>
      <c r="W1016" s="370">
        <v>0</v>
      </c>
      <c r="X1016" s="370">
        <v>0</v>
      </c>
      <c r="Y1016" s="370">
        <v>0</v>
      </c>
      <c r="Z1016" s="370">
        <v>0</v>
      </c>
      <c r="AA1016" s="370">
        <v>0</v>
      </c>
      <c r="AB1016" s="370">
        <v>0</v>
      </c>
      <c r="AC1016" s="370">
        <v>0</v>
      </c>
      <c r="AD1016" s="370">
        <v>60000</v>
      </c>
      <c r="AE1016" s="370">
        <v>0</v>
      </c>
      <c r="AF1016" s="370">
        <v>0</v>
      </c>
      <c r="AG1016" s="370">
        <v>0</v>
      </c>
      <c r="AH1016" s="370">
        <v>0</v>
      </c>
      <c r="AI1016" s="370">
        <v>0</v>
      </c>
      <c r="AJ1016">
        <v>60000</v>
      </c>
    </row>
    <row r="1017" spans="3:36" ht="12.75" customHeight="1">
      <c r="C1017" s="219" t="s">
        <v>830</v>
      </c>
      <c r="O1017" s="370">
        <v>68800</v>
      </c>
      <c r="P1017" s="370">
        <v>0</v>
      </c>
      <c r="Q1017" s="370">
        <v>0</v>
      </c>
      <c r="R1017" s="370">
        <v>0</v>
      </c>
      <c r="S1017" s="370">
        <v>0</v>
      </c>
      <c r="T1017" s="370">
        <v>0</v>
      </c>
      <c r="U1017" s="370">
        <v>0</v>
      </c>
      <c r="V1017" s="370">
        <v>0</v>
      </c>
      <c r="W1017" s="370">
        <v>0</v>
      </c>
      <c r="X1017" s="370">
        <v>0</v>
      </c>
      <c r="Y1017" s="370">
        <v>0</v>
      </c>
      <c r="Z1017" s="370">
        <v>0</v>
      </c>
      <c r="AA1017" s="370">
        <v>0</v>
      </c>
      <c r="AB1017" s="370">
        <v>0</v>
      </c>
      <c r="AC1017" s="370">
        <v>0</v>
      </c>
      <c r="AD1017" s="370">
        <v>68800</v>
      </c>
      <c r="AE1017" s="370">
        <v>0</v>
      </c>
      <c r="AF1017" s="370">
        <v>0</v>
      </c>
      <c r="AG1017" s="370">
        <v>0</v>
      </c>
      <c r="AH1017" s="370">
        <v>0</v>
      </c>
      <c r="AI1017" s="370">
        <v>0</v>
      </c>
      <c r="AJ1017">
        <v>68800</v>
      </c>
    </row>
    <row r="1018" spans="3:36" ht="12.75" hidden="1" customHeight="1"/>
    <row r="1019" spans="3:36" ht="12.75" hidden="1" customHeight="1"/>
    <row r="1020" spans="3:36" ht="12.75" hidden="1" customHeight="1"/>
    <row r="1021" spans="3:36" ht="12.75" customHeight="1">
      <c r="C1021" s="219"/>
      <c r="O1021" s="370"/>
      <c r="P1021" s="370"/>
      <c r="Q1021" s="370"/>
      <c r="R1021" s="370"/>
      <c r="S1021" s="370"/>
      <c r="T1021" s="370"/>
      <c r="U1021" s="370"/>
      <c r="V1021" s="370"/>
      <c r="W1021" s="370"/>
      <c r="X1021" s="370"/>
      <c r="Y1021" s="370"/>
      <c r="Z1021" s="370"/>
      <c r="AA1021" s="370"/>
      <c r="AB1021" s="370"/>
      <c r="AC1021" s="370"/>
      <c r="AD1021" s="370"/>
      <c r="AE1021" s="370"/>
      <c r="AF1021" s="370"/>
      <c r="AG1021" s="370"/>
      <c r="AH1021" s="370"/>
      <c r="AI1021" s="370"/>
    </row>
    <row r="1022" spans="3:36" ht="12.75" customHeight="1">
      <c r="C1022" s="219"/>
      <c r="O1022" s="370" t="s">
        <v>524</v>
      </c>
      <c r="P1022" s="370"/>
      <c r="Q1022" s="370"/>
      <c r="R1022" s="370"/>
      <c r="S1022" s="370"/>
      <c r="T1022" s="370"/>
      <c r="U1022" s="370"/>
      <c r="V1022" s="370"/>
      <c r="W1022" s="370"/>
      <c r="X1022" s="370"/>
      <c r="Y1022" s="370"/>
      <c r="Z1022" s="370" t="s">
        <v>524</v>
      </c>
      <c r="AA1022" s="370"/>
      <c r="AB1022" s="370"/>
      <c r="AC1022" s="370"/>
      <c r="AD1022" s="370"/>
      <c r="AE1022" s="370"/>
      <c r="AF1022" s="370"/>
      <c r="AG1022" s="370"/>
      <c r="AH1022" s="370"/>
      <c r="AI1022" s="370"/>
    </row>
    <row r="1023" spans="3:36" ht="12.75" customHeight="1">
      <c r="C1023" s="219"/>
      <c r="O1023" s="370" t="s">
        <v>366</v>
      </c>
      <c r="P1023" s="370" t="s">
        <v>367</v>
      </c>
      <c r="Q1023" s="370" t="s">
        <v>368</v>
      </c>
      <c r="R1023" s="370" t="s">
        <v>369</v>
      </c>
      <c r="S1023" s="370" t="s">
        <v>370</v>
      </c>
      <c r="T1023" s="370" t="s">
        <v>371</v>
      </c>
      <c r="U1023" s="370" t="s">
        <v>372</v>
      </c>
      <c r="V1023" s="370" t="s">
        <v>373</v>
      </c>
      <c r="W1023" s="370" t="s">
        <v>374</v>
      </c>
      <c r="X1023" s="370" t="s">
        <v>375</v>
      </c>
      <c r="Y1023" s="370" t="s">
        <v>376</v>
      </c>
      <c r="Z1023" s="370" t="s">
        <v>377</v>
      </c>
      <c r="AA1023" s="370" t="s">
        <v>378</v>
      </c>
      <c r="AB1023" s="370" t="s">
        <v>379</v>
      </c>
      <c r="AC1023" s="370" t="s">
        <v>380</v>
      </c>
      <c r="AD1023" s="370" t="s">
        <v>381</v>
      </c>
      <c r="AE1023" s="370" t="s">
        <v>382</v>
      </c>
      <c r="AF1023" s="370" t="s">
        <v>383</v>
      </c>
      <c r="AG1023" s="370" t="s">
        <v>384</v>
      </c>
      <c r="AH1023" s="370" t="s">
        <v>385</v>
      </c>
      <c r="AI1023" s="370" t="s">
        <v>386</v>
      </c>
      <c r="AJ1023" t="s">
        <v>387</v>
      </c>
    </row>
    <row r="1024" spans="3:36" ht="12.75" customHeight="1">
      <c r="P1024">
        <v>2011</v>
      </c>
      <c r="Q1024">
        <v>2012</v>
      </c>
      <c r="R1024">
        <v>2013</v>
      </c>
      <c r="S1024">
        <v>2014</v>
      </c>
      <c r="T1024">
        <v>2015</v>
      </c>
      <c r="U1024">
        <v>2016</v>
      </c>
      <c r="V1024">
        <v>2017</v>
      </c>
      <c r="W1024">
        <v>2018</v>
      </c>
      <c r="X1024">
        <v>2019</v>
      </c>
      <c r="Y1024">
        <v>2020</v>
      </c>
      <c r="Z1024">
        <v>2021</v>
      </c>
      <c r="AA1024">
        <v>2022</v>
      </c>
      <c r="AB1024">
        <v>2023</v>
      </c>
      <c r="AC1024">
        <v>2024</v>
      </c>
      <c r="AD1024">
        <v>2025</v>
      </c>
      <c r="AE1024">
        <v>2026</v>
      </c>
      <c r="AF1024">
        <v>2027</v>
      </c>
      <c r="AG1024">
        <v>2028</v>
      </c>
      <c r="AH1024">
        <v>2029</v>
      </c>
      <c r="AI1024">
        <v>2030</v>
      </c>
    </row>
    <row r="1025" spans="3:36" ht="12.75" hidden="1" customHeight="1">
      <c r="C1025" s="219" t="s">
        <v>828</v>
      </c>
      <c r="O1025">
        <v>13400</v>
      </c>
      <c r="P1025">
        <v>0</v>
      </c>
      <c r="Q1025">
        <v>0</v>
      </c>
      <c r="R1025">
        <v>0</v>
      </c>
      <c r="S1025">
        <v>0</v>
      </c>
      <c r="T1025">
        <v>0</v>
      </c>
      <c r="U1025">
        <v>0</v>
      </c>
      <c r="V1025">
        <v>13400</v>
      </c>
      <c r="W1025">
        <v>0</v>
      </c>
      <c r="X1025">
        <v>0</v>
      </c>
      <c r="Y1025">
        <v>0</v>
      </c>
      <c r="Z1025">
        <v>0</v>
      </c>
      <c r="AA1025">
        <v>0</v>
      </c>
      <c r="AB1025">
        <v>0</v>
      </c>
      <c r="AC1025">
        <v>13400</v>
      </c>
      <c r="AD1025">
        <v>0</v>
      </c>
      <c r="AE1025">
        <v>0</v>
      </c>
      <c r="AF1025">
        <v>0</v>
      </c>
      <c r="AG1025">
        <v>0</v>
      </c>
      <c r="AH1025">
        <v>0</v>
      </c>
      <c r="AI1025">
        <v>0</v>
      </c>
      <c r="AJ1025">
        <v>26800</v>
      </c>
    </row>
    <row r="1026" spans="3:36" ht="12.75" customHeight="1">
      <c r="C1026" s="219" t="s">
        <v>829</v>
      </c>
      <c r="O1026" s="370">
        <v>13400</v>
      </c>
      <c r="P1026" s="370">
        <v>0</v>
      </c>
      <c r="Q1026" s="370">
        <v>0</v>
      </c>
      <c r="R1026" s="370">
        <v>0</v>
      </c>
      <c r="S1026" s="370">
        <v>0</v>
      </c>
      <c r="T1026" s="370">
        <v>0</v>
      </c>
      <c r="U1026" s="370">
        <v>0</v>
      </c>
      <c r="V1026" s="370">
        <v>13400</v>
      </c>
      <c r="W1026" s="370">
        <v>0</v>
      </c>
      <c r="X1026" s="370">
        <v>0</v>
      </c>
      <c r="Y1026" s="370">
        <v>0</v>
      </c>
      <c r="Z1026" s="370">
        <v>0</v>
      </c>
      <c r="AA1026" s="370">
        <v>0</v>
      </c>
      <c r="AB1026" s="370">
        <v>0</v>
      </c>
      <c r="AC1026" s="370">
        <v>13400</v>
      </c>
      <c r="AD1026" s="370">
        <v>0</v>
      </c>
      <c r="AE1026" s="370">
        <v>0</v>
      </c>
      <c r="AF1026" s="370">
        <v>0</v>
      </c>
      <c r="AG1026" s="370">
        <v>0</v>
      </c>
      <c r="AH1026" s="370">
        <v>0</v>
      </c>
      <c r="AI1026" s="370">
        <v>0</v>
      </c>
      <c r="AJ1026">
        <v>26800</v>
      </c>
    </row>
    <row r="1027" spans="3:36" ht="12.75" customHeight="1">
      <c r="C1027" s="219" t="s">
        <v>830</v>
      </c>
      <c r="O1027" s="370">
        <v>15600</v>
      </c>
      <c r="P1027" s="370">
        <v>0</v>
      </c>
      <c r="Q1027" s="370">
        <v>0</v>
      </c>
      <c r="R1027" s="370">
        <v>0</v>
      </c>
      <c r="S1027" s="370">
        <v>0</v>
      </c>
      <c r="T1027" s="370">
        <v>0</v>
      </c>
      <c r="U1027" s="370">
        <v>0</v>
      </c>
      <c r="V1027" s="370">
        <v>15600</v>
      </c>
      <c r="W1027" s="370">
        <v>0</v>
      </c>
      <c r="X1027" s="370">
        <v>0</v>
      </c>
      <c r="Y1027" s="370">
        <v>0</v>
      </c>
      <c r="Z1027" s="370">
        <v>0</v>
      </c>
      <c r="AA1027" s="370">
        <v>0</v>
      </c>
      <c r="AB1027" s="370">
        <v>0</v>
      </c>
      <c r="AC1027" s="370">
        <v>15600</v>
      </c>
      <c r="AD1027" s="370">
        <v>0</v>
      </c>
      <c r="AE1027" s="370">
        <v>0</v>
      </c>
      <c r="AF1027" s="370">
        <v>0</v>
      </c>
      <c r="AG1027" s="370">
        <v>0</v>
      </c>
      <c r="AH1027" s="370">
        <v>0</v>
      </c>
      <c r="AI1027" s="370">
        <v>0</v>
      </c>
      <c r="AJ1027">
        <v>31200</v>
      </c>
    </row>
    <row r="1028" spans="3:36" ht="12.75" hidden="1" customHeight="1"/>
    <row r="1029" spans="3:36" ht="12.75" hidden="1" customHeight="1"/>
    <row r="1030" spans="3:36" ht="12.75" hidden="1" customHeight="1"/>
    <row r="1031" spans="3:36" ht="12.75" hidden="1" customHeight="1">
      <c r="C1031" s="219"/>
      <c r="O1031" s="370"/>
      <c r="P1031" s="370"/>
      <c r="Q1031" s="370"/>
      <c r="R1031" s="370"/>
      <c r="S1031" s="370"/>
      <c r="T1031" s="370"/>
      <c r="U1031" s="370"/>
      <c r="V1031" s="370"/>
      <c r="W1031" s="370"/>
      <c r="X1031" s="370"/>
      <c r="Y1031" s="370"/>
      <c r="Z1031" s="370"/>
      <c r="AA1031" s="370"/>
      <c r="AB1031" s="370"/>
      <c r="AC1031" s="370"/>
      <c r="AD1031" s="370"/>
      <c r="AE1031" s="370"/>
      <c r="AF1031" s="370"/>
      <c r="AG1031" s="370"/>
      <c r="AH1031" s="370"/>
      <c r="AI1031" s="370"/>
    </row>
    <row r="1032" spans="3:36" ht="12.75" hidden="1" customHeight="1">
      <c r="C1032" s="219"/>
      <c r="O1032" s="370"/>
      <c r="P1032" s="370"/>
      <c r="Q1032" s="370"/>
      <c r="R1032" s="370"/>
      <c r="S1032" s="370"/>
      <c r="T1032" s="370"/>
      <c r="U1032" s="370"/>
      <c r="V1032" s="370"/>
      <c r="W1032" s="370"/>
      <c r="X1032" s="370"/>
      <c r="Y1032" s="370"/>
      <c r="Z1032" s="370"/>
      <c r="AA1032" s="370"/>
      <c r="AB1032" s="370"/>
      <c r="AC1032" s="370"/>
      <c r="AD1032" s="370"/>
      <c r="AE1032" s="370"/>
      <c r="AF1032" s="370"/>
      <c r="AG1032" s="370"/>
      <c r="AH1032" s="370"/>
      <c r="AI1032" s="370"/>
    </row>
    <row r="1033" spans="3:36" ht="12.75" hidden="1" customHeight="1">
      <c r="C1033" s="219"/>
      <c r="O1033" s="370"/>
      <c r="P1033" s="370"/>
      <c r="Q1033" s="370"/>
      <c r="R1033" s="370"/>
      <c r="S1033" s="370"/>
      <c r="T1033" s="370"/>
      <c r="U1033" s="370"/>
      <c r="V1033" s="370"/>
      <c r="W1033" s="370"/>
      <c r="X1033" s="370"/>
      <c r="Y1033" s="370"/>
      <c r="Z1033" s="370"/>
      <c r="AA1033" s="370"/>
      <c r="AB1033" s="370"/>
      <c r="AC1033" s="370"/>
      <c r="AD1033" s="370"/>
      <c r="AE1033" s="370"/>
      <c r="AF1033" s="370"/>
      <c r="AG1033" s="370"/>
      <c r="AH1033" s="370"/>
      <c r="AI1033" s="370"/>
    </row>
    <row r="1034" spans="3:36" ht="12.75" hidden="1" customHeight="1"/>
    <row r="1035" spans="3:36" ht="12.75" customHeight="1"/>
    <row r="1036" spans="3:36" ht="12.75" customHeight="1">
      <c r="O1036" t="s">
        <v>525</v>
      </c>
      <c r="Z1036" t="s">
        <v>525</v>
      </c>
    </row>
    <row r="1037" spans="3:36" ht="12.75" customHeight="1">
      <c r="O1037" t="s">
        <v>366</v>
      </c>
      <c r="P1037" t="s">
        <v>367</v>
      </c>
      <c r="Q1037" t="s">
        <v>368</v>
      </c>
      <c r="R1037" t="s">
        <v>369</v>
      </c>
      <c r="S1037" t="s">
        <v>370</v>
      </c>
      <c r="T1037" t="s">
        <v>371</v>
      </c>
      <c r="U1037" t="s">
        <v>372</v>
      </c>
      <c r="V1037" t="s">
        <v>373</v>
      </c>
      <c r="W1037" t="s">
        <v>374</v>
      </c>
      <c r="X1037" t="s">
        <v>375</v>
      </c>
      <c r="Y1037" t="s">
        <v>376</v>
      </c>
      <c r="Z1037" t="s">
        <v>377</v>
      </c>
      <c r="AA1037" t="s">
        <v>378</v>
      </c>
      <c r="AB1037" t="s">
        <v>379</v>
      </c>
      <c r="AC1037" t="s">
        <v>380</v>
      </c>
      <c r="AD1037" t="s">
        <v>381</v>
      </c>
      <c r="AE1037" t="s">
        <v>382</v>
      </c>
      <c r="AF1037" t="s">
        <v>383</v>
      </c>
      <c r="AG1037" t="s">
        <v>384</v>
      </c>
      <c r="AH1037" t="s">
        <v>385</v>
      </c>
      <c r="AI1037" t="s">
        <v>386</v>
      </c>
      <c r="AJ1037" t="s">
        <v>387</v>
      </c>
    </row>
    <row r="1038" spans="3:36" ht="12.75" customHeight="1">
      <c r="C1038" s="219"/>
      <c r="P1038">
        <v>2011</v>
      </c>
      <c r="Q1038">
        <v>2012</v>
      </c>
      <c r="R1038">
        <v>2013</v>
      </c>
      <c r="S1038">
        <v>2014</v>
      </c>
      <c r="T1038">
        <v>2015</v>
      </c>
      <c r="U1038">
        <v>2016</v>
      </c>
      <c r="V1038">
        <v>2017</v>
      </c>
      <c r="W1038">
        <v>2018</v>
      </c>
      <c r="X1038">
        <v>2019</v>
      </c>
      <c r="Y1038">
        <v>2020</v>
      </c>
      <c r="Z1038">
        <v>2021</v>
      </c>
      <c r="AA1038">
        <v>2022</v>
      </c>
      <c r="AB1038">
        <v>2023</v>
      </c>
      <c r="AC1038">
        <v>2024</v>
      </c>
      <c r="AD1038">
        <v>2025</v>
      </c>
      <c r="AE1038">
        <v>2026</v>
      </c>
      <c r="AF1038">
        <v>2027</v>
      </c>
      <c r="AG1038">
        <v>2028</v>
      </c>
      <c r="AH1038">
        <v>2029</v>
      </c>
      <c r="AI1038">
        <v>2030</v>
      </c>
    </row>
    <row r="1039" spans="3:36" ht="12.75" hidden="1" customHeight="1">
      <c r="C1039" s="219" t="s">
        <v>828</v>
      </c>
      <c r="O1039">
        <v>0</v>
      </c>
      <c r="P1039">
        <v>0</v>
      </c>
      <c r="Q1039">
        <v>0</v>
      </c>
      <c r="R1039">
        <v>0</v>
      </c>
      <c r="S1039">
        <v>0</v>
      </c>
      <c r="T1039">
        <v>0</v>
      </c>
      <c r="U1039">
        <v>0</v>
      </c>
      <c r="V1039">
        <v>0</v>
      </c>
      <c r="W1039">
        <v>0</v>
      </c>
      <c r="X1039">
        <v>0</v>
      </c>
      <c r="Y1039">
        <v>0</v>
      </c>
      <c r="Z1039">
        <v>0</v>
      </c>
      <c r="AA1039">
        <v>600</v>
      </c>
      <c r="AB1039">
        <v>0</v>
      </c>
      <c r="AC1039">
        <v>0</v>
      </c>
      <c r="AD1039">
        <v>0</v>
      </c>
      <c r="AE1039">
        <v>0</v>
      </c>
      <c r="AF1039">
        <v>0</v>
      </c>
      <c r="AG1039">
        <v>0</v>
      </c>
      <c r="AH1039">
        <v>0</v>
      </c>
      <c r="AI1039">
        <v>0</v>
      </c>
      <c r="AJ1039">
        <v>600</v>
      </c>
    </row>
    <row r="1040" spans="3:36" ht="12.75" hidden="1" customHeight="1">
      <c r="C1040" s="219" t="s">
        <v>828</v>
      </c>
      <c r="O1040">
        <v>0</v>
      </c>
      <c r="P1040">
        <v>0</v>
      </c>
      <c r="Q1040">
        <v>0</v>
      </c>
      <c r="R1040">
        <v>0</v>
      </c>
      <c r="S1040">
        <v>0</v>
      </c>
      <c r="T1040">
        <v>0</v>
      </c>
      <c r="U1040">
        <v>0</v>
      </c>
      <c r="V1040">
        <v>0</v>
      </c>
      <c r="W1040">
        <v>0</v>
      </c>
      <c r="X1040">
        <v>0</v>
      </c>
      <c r="Y1040">
        <v>0</v>
      </c>
      <c r="Z1040">
        <v>300</v>
      </c>
      <c r="AA1040">
        <v>0</v>
      </c>
      <c r="AB1040">
        <v>0</v>
      </c>
      <c r="AC1040">
        <v>0</v>
      </c>
      <c r="AD1040">
        <v>0</v>
      </c>
      <c r="AE1040">
        <v>0</v>
      </c>
      <c r="AF1040">
        <v>0</v>
      </c>
      <c r="AG1040">
        <v>0</v>
      </c>
      <c r="AH1040">
        <v>0</v>
      </c>
      <c r="AI1040">
        <v>0</v>
      </c>
      <c r="AJ1040">
        <v>300</v>
      </c>
    </row>
    <row r="1041" spans="3:36" ht="12.75" hidden="1" customHeight="1">
      <c r="C1041" s="219" t="s">
        <v>828</v>
      </c>
      <c r="O1041" s="370">
        <v>300</v>
      </c>
      <c r="P1041" s="370">
        <v>0</v>
      </c>
      <c r="Q1041" s="370">
        <v>0</v>
      </c>
      <c r="R1041" s="370">
        <v>0</v>
      </c>
      <c r="S1041" s="370">
        <v>0</v>
      </c>
      <c r="T1041" s="370">
        <v>0</v>
      </c>
      <c r="U1041" s="370">
        <v>0</v>
      </c>
      <c r="V1041" s="370">
        <v>0</v>
      </c>
      <c r="W1041" s="370">
        <v>0</v>
      </c>
      <c r="X1041" s="370">
        <v>0</v>
      </c>
      <c r="Y1041" s="370">
        <v>0</v>
      </c>
      <c r="Z1041" s="370">
        <v>0</v>
      </c>
      <c r="AA1041" s="370">
        <v>0</v>
      </c>
      <c r="AB1041" s="370">
        <v>0</v>
      </c>
      <c r="AC1041" s="370">
        <v>0</v>
      </c>
      <c r="AD1041" s="370">
        <v>300</v>
      </c>
      <c r="AE1041" s="370">
        <v>0</v>
      </c>
      <c r="AF1041" s="370">
        <v>0</v>
      </c>
      <c r="AG1041" s="370">
        <v>0</v>
      </c>
      <c r="AH1041" s="370">
        <v>0</v>
      </c>
      <c r="AI1041" s="370">
        <v>0</v>
      </c>
      <c r="AJ1041">
        <v>300</v>
      </c>
    </row>
    <row r="1042" spans="3:36" ht="12.75" customHeight="1">
      <c r="C1042" s="219" t="s">
        <v>829</v>
      </c>
      <c r="O1042" s="370">
        <v>1200</v>
      </c>
      <c r="P1042" s="370">
        <v>0</v>
      </c>
      <c r="Q1042" s="370">
        <v>0</v>
      </c>
      <c r="R1042" s="370">
        <v>0</v>
      </c>
      <c r="S1042" s="370">
        <v>0</v>
      </c>
      <c r="T1042" s="370">
        <v>0</v>
      </c>
      <c r="U1042" s="370">
        <v>0</v>
      </c>
      <c r="V1042" s="370">
        <v>0</v>
      </c>
      <c r="W1042" s="370">
        <v>0</v>
      </c>
      <c r="X1042" s="370">
        <v>0</v>
      </c>
      <c r="Y1042" s="370">
        <v>0</v>
      </c>
      <c r="Z1042" s="370">
        <v>0</v>
      </c>
      <c r="AA1042" s="370">
        <v>0</v>
      </c>
      <c r="AB1042" s="370">
        <v>0</v>
      </c>
      <c r="AC1042" s="370">
        <v>0</v>
      </c>
      <c r="AD1042" s="370">
        <v>1200</v>
      </c>
      <c r="AE1042" s="370">
        <v>0</v>
      </c>
      <c r="AF1042" s="370">
        <v>0</v>
      </c>
      <c r="AG1042" s="370">
        <v>0</v>
      </c>
      <c r="AH1042" s="370">
        <v>0</v>
      </c>
      <c r="AI1042" s="370">
        <v>0</v>
      </c>
      <c r="AJ1042">
        <v>1200</v>
      </c>
    </row>
    <row r="1043" spans="3:36" ht="12.75" customHeight="1">
      <c r="C1043" s="219" t="s">
        <v>830</v>
      </c>
      <c r="O1043" s="370">
        <v>1600</v>
      </c>
      <c r="P1043" s="370">
        <v>0</v>
      </c>
      <c r="Q1043" s="370">
        <v>0</v>
      </c>
      <c r="R1043" s="370">
        <v>0</v>
      </c>
      <c r="S1043" s="370">
        <v>0</v>
      </c>
      <c r="T1043" s="370">
        <v>0</v>
      </c>
      <c r="U1043" s="370">
        <v>0</v>
      </c>
      <c r="V1043" s="370">
        <v>0</v>
      </c>
      <c r="W1043" s="370">
        <v>0</v>
      </c>
      <c r="X1043" s="370">
        <v>0</v>
      </c>
      <c r="Y1043" s="370">
        <v>0</v>
      </c>
      <c r="Z1043" s="370">
        <v>0</v>
      </c>
      <c r="AA1043" s="370">
        <v>0</v>
      </c>
      <c r="AB1043" s="370">
        <v>0</v>
      </c>
      <c r="AC1043" s="370">
        <v>0</v>
      </c>
      <c r="AD1043" s="370">
        <v>1600</v>
      </c>
      <c r="AE1043" s="370">
        <v>0</v>
      </c>
      <c r="AF1043" s="370">
        <v>0</v>
      </c>
      <c r="AG1043" s="370">
        <v>0</v>
      </c>
      <c r="AH1043" s="370">
        <v>0</v>
      </c>
      <c r="AI1043" s="370">
        <v>0</v>
      </c>
      <c r="AJ1043">
        <v>1600</v>
      </c>
    </row>
    <row r="1044" spans="3:36" ht="12.75" hidden="1" customHeight="1"/>
    <row r="1045" spans="3:36" ht="12.75" hidden="1" customHeight="1"/>
    <row r="1046" spans="3:36" ht="12.75" hidden="1" customHeight="1"/>
    <row r="1047" spans="3:36" ht="12.75" customHeight="1"/>
    <row r="1048" spans="3:36" ht="12.75" customHeight="1">
      <c r="O1048" t="s">
        <v>526</v>
      </c>
      <c r="Z1048" t="s">
        <v>526</v>
      </c>
    </row>
    <row r="1049" spans="3:36" ht="12.75" customHeight="1">
      <c r="O1049" t="s">
        <v>366</v>
      </c>
      <c r="P1049" t="s">
        <v>367</v>
      </c>
      <c r="Q1049" t="s">
        <v>368</v>
      </c>
      <c r="R1049" t="s">
        <v>369</v>
      </c>
      <c r="S1049" t="s">
        <v>370</v>
      </c>
      <c r="T1049" t="s">
        <v>371</v>
      </c>
      <c r="U1049" t="s">
        <v>372</v>
      </c>
      <c r="V1049" t="s">
        <v>373</v>
      </c>
      <c r="W1049" t="s">
        <v>374</v>
      </c>
      <c r="X1049" t="s">
        <v>375</v>
      </c>
      <c r="Y1049" t="s">
        <v>376</v>
      </c>
      <c r="Z1049" t="s">
        <v>377</v>
      </c>
      <c r="AA1049" t="s">
        <v>378</v>
      </c>
      <c r="AB1049" t="s">
        <v>379</v>
      </c>
      <c r="AC1049" t="s">
        <v>380</v>
      </c>
      <c r="AD1049" t="s">
        <v>381</v>
      </c>
      <c r="AE1049" t="s">
        <v>382</v>
      </c>
      <c r="AF1049" t="s">
        <v>383</v>
      </c>
      <c r="AG1049" t="s">
        <v>384</v>
      </c>
      <c r="AH1049" t="s">
        <v>385</v>
      </c>
      <c r="AI1049" t="s">
        <v>386</v>
      </c>
      <c r="AJ1049" t="s">
        <v>387</v>
      </c>
    </row>
    <row r="1050" spans="3:36" ht="12.75" customHeight="1">
      <c r="P1050">
        <v>2011</v>
      </c>
      <c r="Q1050">
        <v>2012</v>
      </c>
      <c r="R1050">
        <v>2013</v>
      </c>
      <c r="S1050">
        <v>2014</v>
      </c>
      <c r="T1050">
        <v>2015</v>
      </c>
      <c r="U1050">
        <v>2016</v>
      </c>
      <c r="V1050">
        <v>2017</v>
      </c>
      <c r="W1050">
        <v>2018</v>
      </c>
      <c r="X1050">
        <v>2019</v>
      </c>
      <c r="Y1050">
        <v>2020</v>
      </c>
      <c r="Z1050">
        <v>2021</v>
      </c>
      <c r="AA1050">
        <v>2022</v>
      </c>
      <c r="AB1050">
        <v>2023</v>
      </c>
      <c r="AC1050">
        <v>2024</v>
      </c>
      <c r="AD1050">
        <v>2025</v>
      </c>
      <c r="AE1050">
        <v>2026</v>
      </c>
      <c r="AF1050">
        <v>2027</v>
      </c>
      <c r="AG1050">
        <v>2028</v>
      </c>
      <c r="AH1050">
        <v>2029</v>
      </c>
      <c r="AI1050">
        <v>2030</v>
      </c>
    </row>
    <row r="1051" spans="3:36" ht="12.75" hidden="1" customHeight="1">
      <c r="C1051" s="219" t="s">
        <v>828</v>
      </c>
      <c r="O1051" s="370">
        <v>0</v>
      </c>
      <c r="P1051" s="370">
        <v>0</v>
      </c>
      <c r="Q1051" s="370">
        <v>60000</v>
      </c>
      <c r="R1051" s="370">
        <v>0</v>
      </c>
      <c r="S1051" s="370">
        <v>0</v>
      </c>
      <c r="T1051" s="370">
        <v>0</v>
      </c>
      <c r="U1051" s="370">
        <v>0</v>
      </c>
      <c r="V1051" s="370">
        <v>0</v>
      </c>
      <c r="W1051" s="370">
        <v>0</v>
      </c>
      <c r="X1051" s="370">
        <v>0</v>
      </c>
      <c r="Y1051" s="370">
        <v>0</v>
      </c>
      <c r="Z1051" s="370">
        <v>60000</v>
      </c>
      <c r="AA1051" s="370">
        <v>0</v>
      </c>
      <c r="AB1051" s="370">
        <v>0</v>
      </c>
      <c r="AC1051" s="370">
        <v>0</v>
      </c>
      <c r="AD1051" s="370">
        <v>0</v>
      </c>
      <c r="AE1051" s="370">
        <v>0</v>
      </c>
      <c r="AF1051" s="370">
        <v>0</v>
      </c>
      <c r="AG1051" s="370">
        <v>0</v>
      </c>
      <c r="AH1051" s="370">
        <v>0</v>
      </c>
      <c r="AI1051" s="370">
        <v>60000</v>
      </c>
      <c r="AJ1051">
        <v>180000</v>
      </c>
    </row>
    <row r="1052" spans="3:36" ht="12.75" customHeight="1">
      <c r="C1052" s="219" t="s">
        <v>829</v>
      </c>
      <c r="O1052" s="370">
        <v>0</v>
      </c>
      <c r="P1052" s="370">
        <v>0</v>
      </c>
      <c r="Q1052" s="370">
        <v>60000</v>
      </c>
      <c r="R1052" s="370">
        <v>0</v>
      </c>
      <c r="S1052" s="370">
        <v>0</v>
      </c>
      <c r="T1052" s="370">
        <v>0</v>
      </c>
      <c r="U1052" s="370">
        <v>0</v>
      </c>
      <c r="V1052" s="370">
        <v>0</v>
      </c>
      <c r="W1052" s="370">
        <v>0</v>
      </c>
      <c r="X1052" s="370">
        <v>0</v>
      </c>
      <c r="Y1052" s="370">
        <v>0</v>
      </c>
      <c r="Z1052" s="370">
        <v>60000</v>
      </c>
      <c r="AA1052" s="370">
        <v>0</v>
      </c>
      <c r="AB1052" s="370">
        <v>0</v>
      </c>
      <c r="AC1052" s="370">
        <v>0</v>
      </c>
      <c r="AD1052" s="370">
        <v>0</v>
      </c>
      <c r="AE1052" s="370">
        <v>0</v>
      </c>
      <c r="AF1052" s="370">
        <v>0</v>
      </c>
      <c r="AG1052" s="370">
        <v>0</v>
      </c>
      <c r="AH1052" s="370">
        <v>0</v>
      </c>
      <c r="AI1052" s="370">
        <v>60000</v>
      </c>
      <c r="AJ1052">
        <v>180000</v>
      </c>
    </row>
    <row r="1053" spans="3:36" ht="12.75" customHeight="1">
      <c r="C1053" s="219" t="s">
        <v>830</v>
      </c>
      <c r="O1053" s="370">
        <v>0</v>
      </c>
      <c r="P1053" s="370">
        <v>0</v>
      </c>
      <c r="Q1053" s="370">
        <v>64800</v>
      </c>
      <c r="R1053" s="370">
        <v>0</v>
      </c>
      <c r="S1053" s="370">
        <v>0</v>
      </c>
      <c r="T1053" s="370">
        <v>0</v>
      </c>
      <c r="U1053" s="370">
        <v>0</v>
      </c>
      <c r="V1053" s="370">
        <v>0</v>
      </c>
      <c r="W1053" s="370">
        <v>0</v>
      </c>
      <c r="X1053" s="370">
        <v>0</v>
      </c>
      <c r="Y1053" s="370">
        <v>0</v>
      </c>
      <c r="Z1053" s="370">
        <v>64800</v>
      </c>
      <c r="AA1053" s="370">
        <v>0</v>
      </c>
      <c r="AB1053" s="370">
        <v>0</v>
      </c>
      <c r="AC1053" s="370">
        <v>0</v>
      </c>
      <c r="AD1053" s="370">
        <v>0</v>
      </c>
      <c r="AE1053" s="370">
        <v>0</v>
      </c>
      <c r="AF1053" s="370">
        <v>0</v>
      </c>
      <c r="AG1053" s="370">
        <v>0</v>
      </c>
      <c r="AH1053" s="370">
        <v>0</v>
      </c>
      <c r="AI1053" s="370">
        <v>64800</v>
      </c>
      <c r="AJ1053">
        <v>194400</v>
      </c>
    </row>
    <row r="1054" spans="3:36" ht="12.75" hidden="1" customHeight="1"/>
    <row r="1055" spans="3:36" ht="12.75" hidden="1" customHeight="1"/>
    <row r="1056" spans="3:36" ht="12.75" hidden="1" customHeight="1"/>
    <row r="1057" spans="3:36" ht="12.75" customHeight="1"/>
    <row r="1058" spans="3:36" ht="12.75" customHeight="1">
      <c r="O1058" t="s">
        <v>527</v>
      </c>
      <c r="Z1058" t="s">
        <v>527</v>
      </c>
    </row>
    <row r="1059" spans="3:36" ht="12.75" customHeight="1">
      <c r="O1059" t="s">
        <v>366</v>
      </c>
      <c r="P1059" t="s">
        <v>367</v>
      </c>
      <c r="Q1059" t="s">
        <v>368</v>
      </c>
      <c r="R1059" t="s">
        <v>369</v>
      </c>
      <c r="S1059" t="s">
        <v>370</v>
      </c>
      <c r="T1059" t="s">
        <v>371</v>
      </c>
      <c r="U1059" t="s">
        <v>372</v>
      </c>
      <c r="V1059" t="s">
        <v>373</v>
      </c>
      <c r="W1059" t="s">
        <v>374</v>
      </c>
      <c r="X1059" t="s">
        <v>375</v>
      </c>
      <c r="Y1059" t="s">
        <v>376</v>
      </c>
      <c r="Z1059" t="s">
        <v>377</v>
      </c>
      <c r="AA1059" t="s">
        <v>378</v>
      </c>
      <c r="AB1059" t="s">
        <v>379</v>
      </c>
      <c r="AC1059" t="s">
        <v>380</v>
      </c>
      <c r="AD1059" t="s">
        <v>381</v>
      </c>
      <c r="AE1059" t="s">
        <v>382</v>
      </c>
      <c r="AF1059" t="s">
        <v>383</v>
      </c>
      <c r="AG1059" t="s">
        <v>384</v>
      </c>
      <c r="AH1059" t="s">
        <v>385</v>
      </c>
      <c r="AI1059" t="s">
        <v>386</v>
      </c>
      <c r="AJ1059" t="s">
        <v>387</v>
      </c>
    </row>
    <row r="1060" spans="3:36" ht="12.75" customHeight="1">
      <c r="P1060">
        <v>2011</v>
      </c>
      <c r="Q1060">
        <v>2012</v>
      </c>
      <c r="R1060">
        <v>2013</v>
      </c>
      <c r="S1060">
        <v>2014</v>
      </c>
      <c r="T1060">
        <v>2015</v>
      </c>
      <c r="U1060">
        <v>2016</v>
      </c>
      <c r="V1060">
        <v>2017</v>
      </c>
      <c r="W1060">
        <v>2018</v>
      </c>
      <c r="X1060">
        <v>2019</v>
      </c>
      <c r="Y1060">
        <v>2020</v>
      </c>
      <c r="Z1060">
        <v>2021</v>
      </c>
      <c r="AA1060">
        <v>2022</v>
      </c>
      <c r="AB1060">
        <v>2023</v>
      </c>
      <c r="AC1060">
        <v>2024</v>
      </c>
      <c r="AD1060">
        <v>2025</v>
      </c>
      <c r="AE1060">
        <v>2026</v>
      </c>
      <c r="AF1060">
        <v>2027</v>
      </c>
      <c r="AG1060">
        <v>2028</v>
      </c>
      <c r="AH1060">
        <v>2029</v>
      </c>
      <c r="AI1060">
        <v>2030</v>
      </c>
    </row>
    <row r="1061" spans="3:36" ht="12.75" hidden="1" customHeight="1">
      <c r="C1061" s="219" t="s">
        <v>828</v>
      </c>
      <c r="O1061" s="370">
        <v>0</v>
      </c>
      <c r="P1061" s="370">
        <v>0</v>
      </c>
      <c r="Q1061" s="370">
        <v>0</v>
      </c>
      <c r="R1061" s="370">
        <v>5800</v>
      </c>
      <c r="S1061" s="370">
        <v>0</v>
      </c>
      <c r="T1061" s="370">
        <v>0</v>
      </c>
      <c r="U1061" s="370">
        <v>0</v>
      </c>
      <c r="V1061" s="370">
        <v>0</v>
      </c>
      <c r="W1061" s="370">
        <v>0</v>
      </c>
      <c r="X1061" s="370">
        <v>0</v>
      </c>
      <c r="Y1061" s="370">
        <v>0</v>
      </c>
      <c r="Z1061" s="370">
        <v>0</v>
      </c>
      <c r="AA1061" s="370">
        <v>0</v>
      </c>
      <c r="AB1061" s="370">
        <v>5800</v>
      </c>
      <c r="AC1061" s="370">
        <v>0</v>
      </c>
      <c r="AD1061" s="370">
        <v>0</v>
      </c>
      <c r="AE1061" s="370">
        <v>0</v>
      </c>
      <c r="AF1061" s="370">
        <v>0</v>
      </c>
      <c r="AG1061" s="370">
        <v>0</v>
      </c>
      <c r="AH1061" s="370">
        <v>0</v>
      </c>
      <c r="AI1061" s="370">
        <v>0</v>
      </c>
      <c r="AJ1061">
        <v>11600</v>
      </c>
    </row>
    <row r="1062" spans="3:36" ht="12.75" customHeight="1">
      <c r="C1062" s="219" t="s">
        <v>829</v>
      </c>
      <c r="O1062" s="370">
        <v>0</v>
      </c>
      <c r="P1062" s="370">
        <v>0</v>
      </c>
      <c r="Q1062" s="370">
        <v>0</v>
      </c>
      <c r="R1062" s="370">
        <v>5800</v>
      </c>
      <c r="S1062" s="370">
        <v>0</v>
      </c>
      <c r="T1062" s="370">
        <v>0</v>
      </c>
      <c r="U1062" s="370">
        <v>0</v>
      </c>
      <c r="V1062" s="370">
        <v>0</v>
      </c>
      <c r="W1062" s="370">
        <v>0</v>
      </c>
      <c r="X1062" s="370">
        <v>0</v>
      </c>
      <c r="Y1062" s="370">
        <v>0</v>
      </c>
      <c r="Z1062" s="370">
        <v>0</v>
      </c>
      <c r="AA1062" s="370">
        <v>0</v>
      </c>
      <c r="AB1062" s="370">
        <v>5800</v>
      </c>
      <c r="AC1062" s="370">
        <v>0</v>
      </c>
      <c r="AD1062" s="370">
        <v>0</v>
      </c>
      <c r="AE1062" s="370">
        <v>0</v>
      </c>
      <c r="AF1062" s="370">
        <v>0</v>
      </c>
      <c r="AG1062" s="370">
        <v>0</v>
      </c>
      <c r="AH1062" s="370">
        <v>0</v>
      </c>
      <c r="AI1062" s="370">
        <v>0</v>
      </c>
      <c r="AJ1062">
        <v>11600</v>
      </c>
    </row>
    <row r="1063" spans="3:36" ht="12.75" customHeight="1">
      <c r="C1063" s="219" t="s">
        <v>830</v>
      </c>
      <c r="O1063" s="370">
        <v>0</v>
      </c>
      <c r="P1063" s="370">
        <v>0</v>
      </c>
      <c r="Q1063" s="370">
        <v>0</v>
      </c>
      <c r="R1063" s="370">
        <v>7700</v>
      </c>
      <c r="S1063" s="370">
        <v>0</v>
      </c>
      <c r="T1063" s="370">
        <v>0</v>
      </c>
      <c r="U1063" s="370">
        <v>0</v>
      </c>
      <c r="V1063" s="370">
        <v>0</v>
      </c>
      <c r="W1063" s="370">
        <v>0</v>
      </c>
      <c r="X1063" s="370">
        <v>0</v>
      </c>
      <c r="Y1063" s="370">
        <v>0</v>
      </c>
      <c r="Z1063" s="370">
        <v>0</v>
      </c>
      <c r="AA1063" s="370">
        <v>0</v>
      </c>
      <c r="AB1063" s="370">
        <v>7700</v>
      </c>
      <c r="AC1063" s="370">
        <v>0</v>
      </c>
      <c r="AD1063" s="370">
        <v>0</v>
      </c>
      <c r="AE1063" s="370">
        <v>0</v>
      </c>
      <c r="AF1063" s="370">
        <v>0</v>
      </c>
      <c r="AG1063" s="370">
        <v>0</v>
      </c>
      <c r="AH1063" s="370">
        <v>0</v>
      </c>
      <c r="AI1063" s="370">
        <v>0</v>
      </c>
      <c r="AJ1063">
        <v>15400</v>
      </c>
    </row>
    <row r="1064" spans="3:36" ht="12.75" hidden="1" customHeight="1"/>
    <row r="1065" spans="3:36" ht="12.75" hidden="1" customHeight="1"/>
    <row r="1066" spans="3:36" ht="12.75" hidden="1" customHeight="1"/>
    <row r="1067" spans="3:36" ht="12.75" customHeight="1"/>
    <row r="1068" spans="3:36" ht="12.75" customHeight="1">
      <c r="O1068" t="s">
        <v>528</v>
      </c>
      <c r="Z1068" t="s">
        <v>528</v>
      </c>
    </row>
    <row r="1069" spans="3:36" ht="12.75" customHeight="1">
      <c r="O1069" t="s">
        <v>366</v>
      </c>
      <c r="P1069" t="s">
        <v>367</v>
      </c>
      <c r="Q1069" t="s">
        <v>368</v>
      </c>
      <c r="R1069" t="s">
        <v>369</v>
      </c>
      <c r="S1069" t="s">
        <v>370</v>
      </c>
      <c r="T1069" t="s">
        <v>371</v>
      </c>
      <c r="U1069" t="s">
        <v>372</v>
      </c>
      <c r="V1069" t="s">
        <v>373</v>
      </c>
      <c r="W1069" t="s">
        <v>374</v>
      </c>
      <c r="X1069" t="s">
        <v>375</v>
      </c>
      <c r="Y1069" t="s">
        <v>376</v>
      </c>
      <c r="Z1069" t="s">
        <v>377</v>
      </c>
      <c r="AA1069" t="s">
        <v>378</v>
      </c>
      <c r="AB1069" t="s">
        <v>379</v>
      </c>
      <c r="AC1069" t="s">
        <v>380</v>
      </c>
      <c r="AD1069" t="s">
        <v>381</v>
      </c>
      <c r="AE1069" t="s">
        <v>382</v>
      </c>
      <c r="AF1069" t="s">
        <v>383</v>
      </c>
      <c r="AG1069" t="s">
        <v>384</v>
      </c>
      <c r="AH1069" t="s">
        <v>385</v>
      </c>
      <c r="AI1069" t="s">
        <v>386</v>
      </c>
      <c r="AJ1069" t="s">
        <v>387</v>
      </c>
    </row>
    <row r="1070" spans="3:36" ht="12.75" customHeight="1">
      <c r="P1070">
        <v>2011</v>
      </c>
      <c r="Q1070">
        <v>2012</v>
      </c>
      <c r="R1070">
        <v>2013</v>
      </c>
      <c r="S1070">
        <v>2014</v>
      </c>
      <c r="T1070">
        <v>2015</v>
      </c>
      <c r="U1070">
        <v>2016</v>
      </c>
      <c r="V1070">
        <v>2017</v>
      </c>
      <c r="W1070">
        <v>2018</v>
      </c>
      <c r="X1070">
        <v>2019</v>
      </c>
      <c r="Y1070">
        <v>2020</v>
      </c>
      <c r="Z1070">
        <v>2021</v>
      </c>
      <c r="AA1070">
        <v>2022</v>
      </c>
      <c r="AB1070">
        <v>2023</v>
      </c>
      <c r="AC1070">
        <v>2024</v>
      </c>
      <c r="AD1070">
        <v>2025</v>
      </c>
      <c r="AE1070">
        <v>2026</v>
      </c>
      <c r="AF1070">
        <v>2027</v>
      </c>
      <c r="AG1070">
        <v>2028</v>
      </c>
      <c r="AH1070">
        <v>2029</v>
      </c>
      <c r="AI1070">
        <v>2030</v>
      </c>
    </row>
    <row r="1071" spans="3:36" ht="12.75" hidden="1" customHeight="1">
      <c r="C1071" s="219" t="s">
        <v>828</v>
      </c>
      <c r="O1071" s="370">
        <v>0</v>
      </c>
      <c r="P1071" s="370">
        <v>0</v>
      </c>
      <c r="Q1071" s="370">
        <v>0</v>
      </c>
      <c r="R1071" s="370">
        <v>0</v>
      </c>
      <c r="S1071" s="370">
        <v>46000</v>
      </c>
      <c r="T1071" s="370">
        <v>0</v>
      </c>
      <c r="U1071" s="370">
        <v>0</v>
      </c>
      <c r="V1071" s="370">
        <v>0</v>
      </c>
      <c r="W1071" s="370">
        <v>0</v>
      </c>
      <c r="X1071" s="370">
        <v>0</v>
      </c>
      <c r="Y1071" s="370">
        <v>0</v>
      </c>
      <c r="Z1071" s="370">
        <v>0</v>
      </c>
      <c r="AA1071" s="370">
        <v>0</v>
      </c>
      <c r="AB1071" s="370">
        <v>0</v>
      </c>
      <c r="AC1071" s="370">
        <v>0</v>
      </c>
      <c r="AD1071" s="370">
        <v>46000</v>
      </c>
      <c r="AE1071" s="370">
        <v>0</v>
      </c>
      <c r="AF1071" s="370">
        <v>0</v>
      </c>
      <c r="AG1071" s="370">
        <v>0</v>
      </c>
      <c r="AH1071" s="370">
        <v>0</v>
      </c>
      <c r="AI1071" s="370">
        <v>0</v>
      </c>
      <c r="AJ1071">
        <v>92000</v>
      </c>
    </row>
    <row r="1072" spans="3:36" ht="12.75" customHeight="1">
      <c r="C1072" s="219" t="s">
        <v>829</v>
      </c>
      <c r="O1072" s="370">
        <v>0</v>
      </c>
      <c r="P1072" s="370">
        <v>0</v>
      </c>
      <c r="Q1072" s="370">
        <v>0</v>
      </c>
      <c r="R1072" s="370">
        <v>0</v>
      </c>
      <c r="S1072" s="370">
        <v>46000</v>
      </c>
      <c r="T1072" s="370">
        <v>0</v>
      </c>
      <c r="U1072" s="370">
        <v>0</v>
      </c>
      <c r="V1072" s="370">
        <v>0</v>
      </c>
      <c r="W1072" s="370">
        <v>0</v>
      </c>
      <c r="X1072" s="370">
        <v>0</v>
      </c>
      <c r="Y1072" s="370">
        <v>0</v>
      </c>
      <c r="Z1072" s="370">
        <v>0</v>
      </c>
      <c r="AA1072" s="370">
        <v>0</v>
      </c>
      <c r="AB1072" s="370">
        <v>0</v>
      </c>
      <c r="AC1072" s="370">
        <v>0</v>
      </c>
      <c r="AD1072" s="370">
        <v>46000</v>
      </c>
      <c r="AE1072" s="370">
        <v>0</v>
      </c>
      <c r="AF1072" s="370">
        <v>0</v>
      </c>
      <c r="AG1072" s="370">
        <v>0</v>
      </c>
      <c r="AH1072" s="370">
        <v>0</v>
      </c>
      <c r="AI1072" s="370">
        <v>0</v>
      </c>
      <c r="AJ1072">
        <v>92000</v>
      </c>
    </row>
    <row r="1073" spans="3:36" ht="12.75" customHeight="1">
      <c r="C1073" s="219" t="s">
        <v>830</v>
      </c>
      <c r="O1073" s="370">
        <v>0</v>
      </c>
      <c r="P1073" s="370">
        <v>0</v>
      </c>
      <c r="Q1073" s="370">
        <v>0</v>
      </c>
      <c r="R1073" s="370">
        <v>0</v>
      </c>
      <c r="S1073" s="370">
        <v>52000</v>
      </c>
      <c r="T1073" s="370">
        <v>0</v>
      </c>
      <c r="U1073" s="370">
        <v>0</v>
      </c>
      <c r="V1073" s="370">
        <v>0</v>
      </c>
      <c r="W1073" s="370">
        <v>0</v>
      </c>
      <c r="X1073" s="370">
        <v>0</v>
      </c>
      <c r="Y1073" s="370">
        <v>0</v>
      </c>
      <c r="Z1073" s="370">
        <v>0</v>
      </c>
      <c r="AA1073" s="370">
        <v>0</v>
      </c>
      <c r="AB1073" s="370">
        <v>0</v>
      </c>
      <c r="AC1073" s="370">
        <v>0</v>
      </c>
      <c r="AD1073" s="370">
        <v>52000</v>
      </c>
      <c r="AE1073" s="370">
        <v>0</v>
      </c>
      <c r="AF1073" s="370">
        <v>0</v>
      </c>
      <c r="AG1073" s="370">
        <v>0</v>
      </c>
      <c r="AH1073" s="370">
        <v>0</v>
      </c>
      <c r="AI1073" s="370">
        <v>0</v>
      </c>
      <c r="AJ1073">
        <v>104000</v>
      </c>
    </row>
    <row r="1074" spans="3:36" ht="12.75" hidden="1" customHeight="1"/>
    <row r="1075" spans="3:36" ht="12.75" hidden="1" customHeight="1"/>
    <row r="1076" spans="3:36" ht="12.75" hidden="1" customHeight="1"/>
    <row r="1077" spans="3:36" ht="12.75" customHeight="1"/>
    <row r="1078" spans="3:36" ht="12.75" customHeight="1">
      <c r="O1078" t="s">
        <v>529</v>
      </c>
      <c r="Z1078" t="s">
        <v>529</v>
      </c>
    </row>
    <row r="1079" spans="3:36" ht="12.75" customHeight="1">
      <c r="O1079" t="s">
        <v>366</v>
      </c>
      <c r="P1079" t="s">
        <v>367</v>
      </c>
      <c r="Q1079" t="s">
        <v>368</v>
      </c>
      <c r="R1079" t="s">
        <v>369</v>
      </c>
      <c r="S1079" t="s">
        <v>370</v>
      </c>
      <c r="T1079" t="s">
        <v>371</v>
      </c>
      <c r="U1079" t="s">
        <v>372</v>
      </c>
      <c r="V1079" t="s">
        <v>373</v>
      </c>
      <c r="W1079" t="s">
        <v>374</v>
      </c>
      <c r="X1079" t="s">
        <v>375</v>
      </c>
      <c r="Y1079" t="s">
        <v>376</v>
      </c>
      <c r="Z1079" t="s">
        <v>377</v>
      </c>
      <c r="AA1079" t="s">
        <v>378</v>
      </c>
      <c r="AB1079" t="s">
        <v>379</v>
      </c>
      <c r="AC1079" t="s">
        <v>380</v>
      </c>
      <c r="AD1079" t="s">
        <v>381</v>
      </c>
      <c r="AE1079" t="s">
        <v>382</v>
      </c>
      <c r="AF1079" t="s">
        <v>383</v>
      </c>
      <c r="AG1079" t="s">
        <v>384</v>
      </c>
      <c r="AH1079" t="s">
        <v>385</v>
      </c>
      <c r="AI1079" t="s">
        <v>386</v>
      </c>
      <c r="AJ1079" t="s">
        <v>387</v>
      </c>
    </row>
    <row r="1080" spans="3:36" ht="12.75" customHeight="1">
      <c r="P1080">
        <v>2011</v>
      </c>
      <c r="Q1080">
        <v>2012</v>
      </c>
      <c r="R1080">
        <v>2013</v>
      </c>
      <c r="S1080">
        <v>2014</v>
      </c>
      <c r="T1080">
        <v>2015</v>
      </c>
      <c r="U1080">
        <v>2016</v>
      </c>
      <c r="V1080">
        <v>2017</v>
      </c>
      <c r="W1080">
        <v>2018</v>
      </c>
      <c r="X1080">
        <v>2019</v>
      </c>
      <c r="Y1080">
        <v>2020</v>
      </c>
      <c r="Z1080">
        <v>2021</v>
      </c>
      <c r="AA1080">
        <v>2022</v>
      </c>
      <c r="AB1080">
        <v>2023</v>
      </c>
      <c r="AC1080">
        <v>2024</v>
      </c>
      <c r="AD1080">
        <v>2025</v>
      </c>
      <c r="AE1080">
        <v>2026</v>
      </c>
      <c r="AF1080">
        <v>2027</v>
      </c>
      <c r="AG1080">
        <v>2028</v>
      </c>
      <c r="AH1080">
        <v>2029</v>
      </c>
      <c r="AI1080">
        <v>2030</v>
      </c>
    </row>
    <row r="1081" spans="3:36" ht="12.75" hidden="1" customHeight="1">
      <c r="C1081" s="219" t="s">
        <v>828</v>
      </c>
      <c r="O1081" s="370">
        <v>0</v>
      </c>
      <c r="P1081" s="370">
        <v>0</v>
      </c>
      <c r="Q1081" s="370">
        <v>0</v>
      </c>
      <c r="R1081" s="370">
        <v>0</v>
      </c>
      <c r="S1081" s="370">
        <v>0</v>
      </c>
      <c r="T1081" s="370">
        <v>18700</v>
      </c>
      <c r="U1081" s="370">
        <v>0</v>
      </c>
      <c r="V1081" s="370">
        <v>0</v>
      </c>
      <c r="W1081" s="370">
        <v>0</v>
      </c>
      <c r="X1081" s="370">
        <v>0</v>
      </c>
      <c r="Y1081" s="370">
        <v>0</v>
      </c>
      <c r="Z1081" s="370">
        <v>0</v>
      </c>
      <c r="AA1081" s="370">
        <v>0</v>
      </c>
      <c r="AB1081" s="370">
        <v>0</v>
      </c>
      <c r="AC1081" s="370">
        <v>0</v>
      </c>
      <c r="AD1081" s="370">
        <v>0</v>
      </c>
      <c r="AE1081" s="370">
        <v>0</v>
      </c>
      <c r="AF1081" s="370">
        <v>18700</v>
      </c>
      <c r="AG1081" s="370">
        <v>0</v>
      </c>
      <c r="AH1081" s="370">
        <v>0</v>
      </c>
      <c r="AI1081" s="370">
        <v>0</v>
      </c>
      <c r="AJ1081">
        <v>37400</v>
      </c>
    </row>
    <row r="1082" spans="3:36" ht="12.75" customHeight="1">
      <c r="C1082" s="219" t="s">
        <v>829</v>
      </c>
      <c r="O1082" s="370">
        <v>0</v>
      </c>
      <c r="P1082" s="370">
        <v>0</v>
      </c>
      <c r="Q1082" s="370">
        <v>0</v>
      </c>
      <c r="R1082" s="370">
        <v>0</v>
      </c>
      <c r="S1082" s="370">
        <v>0</v>
      </c>
      <c r="T1082" s="370">
        <v>18700</v>
      </c>
      <c r="U1082" s="370">
        <v>0</v>
      </c>
      <c r="V1082" s="370">
        <v>0</v>
      </c>
      <c r="W1082" s="370">
        <v>0</v>
      </c>
      <c r="X1082" s="370">
        <v>0</v>
      </c>
      <c r="Y1082" s="370">
        <v>0</v>
      </c>
      <c r="Z1082" s="370">
        <v>0</v>
      </c>
      <c r="AA1082" s="370">
        <v>0</v>
      </c>
      <c r="AB1082" s="370">
        <v>0</v>
      </c>
      <c r="AC1082" s="370">
        <v>0</v>
      </c>
      <c r="AD1082" s="370">
        <v>0</v>
      </c>
      <c r="AE1082" s="370">
        <v>0</v>
      </c>
      <c r="AF1082" s="370">
        <v>18700</v>
      </c>
      <c r="AG1082" s="370">
        <v>0</v>
      </c>
      <c r="AH1082" s="370">
        <v>0</v>
      </c>
      <c r="AI1082" s="370">
        <v>0</v>
      </c>
      <c r="AJ1082">
        <v>37400</v>
      </c>
    </row>
    <row r="1083" spans="3:36" ht="12.75" customHeight="1">
      <c r="C1083" s="219" t="s">
        <v>830</v>
      </c>
      <c r="O1083" s="370">
        <v>0</v>
      </c>
      <c r="P1083" s="370">
        <v>0</v>
      </c>
      <c r="Q1083" s="370">
        <v>0</v>
      </c>
      <c r="R1083" s="370">
        <v>0</v>
      </c>
      <c r="S1083" s="370">
        <v>0</v>
      </c>
      <c r="T1083" s="370">
        <v>19900</v>
      </c>
      <c r="U1083" s="370">
        <v>0</v>
      </c>
      <c r="V1083" s="370">
        <v>0</v>
      </c>
      <c r="W1083" s="370">
        <v>0</v>
      </c>
      <c r="X1083" s="370">
        <v>0</v>
      </c>
      <c r="Y1083" s="370">
        <v>0</v>
      </c>
      <c r="Z1083" s="370">
        <v>0</v>
      </c>
      <c r="AA1083" s="370">
        <v>0</v>
      </c>
      <c r="AB1083" s="370">
        <v>0</v>
      </c>
      <c r="AC1083" s="370">
        <v>0</v>
      </c>
      <c r="AD1083" s="370">
        <v>0</v>
      </c>
      <c r="AE1083" s="370">
        <v>0</v>
      </c>
      <c r="AF1083" s="370">
        <v>19900</v>
      </c>
      <c r="AG1083" s="370">
        <v>0</v>
      </c>
      <c r="AH1083" s="370">
        <v>0</v>
      </c>
      <c r="AI1083" s="370">
        <v>0</v>
      </c>
      <c r="AJ1083">
        <v>39800</v>
      </c>
    </row>
    <row r="1084" spans="3:36" ht="12.75" hidden="1" customHeight="1"/>
    <row r="1085" spans="3:36" ht="12.75" hidden="1" customHeight="1"/>
    <row r="1086" spans="3:36" ht="12.75" hidden="1" customHeight="1"/>
    <row r="1087" spans="3:36" ht="12.75" customHeight="1"/>
    <row r="1088" spans="3:36" ht="12.75" customHeight="1">
      <c r="O1088" t="s">
        <v>530</v>
      </c>
      <c r="Z1088" t="s">
        <v>530</v>
      </c>
    </row>
    <row r="1089" spans="3:36" ht="12.75" customHeight="1">
      <c r="O1089" t="s">
        <v>366</v>
      </c>
      <c r="P1089" t="s">
        <v>367</v>
      </c>
      <c r="Q1089" t="s">
        <v>368</v>
      </c>
      <c r="R1089" t="s">
        <v>369</v>
      </c>
      <c r="S1089" t="s">
        <v>370</v>
      </c>
      <c r="T1089" t="s">
        <v>371</v>
      </c>
      <c r="U1089" t="s">
        <v>372</v>
      </c>
      <c r="V1089" t="s">
        <v>373</v>
      </c>
      <c r="W1089" t="s">
        <v>374</v>
      </c>
      <c r="X1089" t="s">
        <v>375</v>
      </c>
      <c r="Y1089" t="s">
        <v>376</v>
      </c>
      <c r="Z1089" t="s">
        <v>377</v>
      </c>
      <c r="AA1089" t="s">
        <v>378</v>
      </c>
      <c r="AB1089" t="s">
        <v>379</v>
      </c>
      <c r="AC1089" t="s">
        <v>380</v>
      </c>
      <c r="AD1089" t="s">
        <v>381</v>
      </c>
      <c r="AE1089" t="s">
        <v>382</v>
      </c>
      <c r="AF1089" t="s">
        <v>383</v>
      </c>
      <c r="AG1089" t="s">
        <v>384</v>
      </c>
      <c r="AH1089" t="s">
        <v>385</v>
      </c>
      <c r="AI1089" t="s">
        <v>386</v>
      </c>
      <c r="AJ1089" t="s">
        <v>387</v>
      </c>
    </row>
    <row r="1090" spans="3:36" ht="12.75" customHeight="1">
      <c r="P1090">
        <v>2011</v>
      </c>
      <c r="Q1090">
        <v>2012</v>
      </c>
      <c r="R1090">
        <v>2013</v>
      </c>
      <c r="S1090">
        <v>2014</v>
      </c>
      <c r="T1090">
        <v>2015</v>
      </c>
      <c r="U1090">
        <v>2016</v>
      </c>
      <c r="V1090">
        <v>2017</v>
      </c>
      <c r="W1090">
        <v>2018</v>
      </c>
      <c r="X1090">
        <v>2019</v>
      </c>
      <c r="Y1090">
        <v>2020</v>
      </c>
      <c r="Z1090">
        <v>2021</v>
      </c>
      <c r="AA1090">
        <v>2022</v>
      </c>
      <c r="AB1090">
        <v>2023</v>
      </c>
      <c r="AC1090">
        <v>2024</v>
      </c>
      <c r="AD1090">
        <v>2025</v>
      </c>
      <c r="AE1090">
        <v>2026</v>
      </c>
      <c r="AF1090">
        <v>2027</v>
      </c>
      <c r="AG1090">
        <v>2028</v>
      </c>
      <c r="AH1090">
        <v>2029</v>
      </c>
      <c r="AI1090">
        <v>2030</v>
      </c>
    </row>
    <row r="1091" spans="3:36" ht="12.75" hidden="1" customHeight="1">
      <c r="C1091" s="219" t="s">
        <v>828</v>
      </c>
      <c r="O1091" s="370">
        <v>0</v>
      </c>
      <c r="P1091" s="370">
        <v>0</v>
      </c>
      <c r="Q1091" s="370">
        <v>0</v>
      </c>
      <c r="R1091" s="370">
        <v>0</v>
      </c>
      <c r="S1091" s="370">
        <v>0</v>
      </c>
      <c r="T1091" s="370">
        <v>0</v>
      </c>
      <c r="U1091" s="370">
        <v>90000</v>
      </c>
      <c r="V1091" s="370">
        <v>0</v>
      </c>
      <c r="W1091" s="370">
        <v>0</v>
      </c>
      <c r="X1091" s="370">
        <v>0</v>
      </c>
      <c r="Y1091" s="370">
        <v>0</v>
      </c>
      <c r="Z1091" s="370">
        <v>0</v>
      </c>
      <c r="AA1091" s="370">
        <v>0</v>
      </c>
      <c r="AB1091" s="370">
        <v>0</v>
      </c>
      <c r="AC1091" s="370">
        <v>0</v>
      </c>
      <c r="AD1091" s="370">
        <v>0</v>
      </c>
      <c r="AE1091" s="370">
        <v>0</v>
      </c>
      <c r="AF1091" s="370">
        <v>0</v>
      </c>
      <c r="AG1091" s="370">
        <v>0</v>
      </c>
      <c r="AH1091" s="370">
        <v>90000</v>
      </c>
      <c r="AI1091" s="370">
        <v>0</v>
      </c>
      <c r="AJ1091">
        <v>180000</v>
      </c>
    </row>
    <row r="1092" spans="3:36" ht="12.75" customHeight="1">
      <c r="C1092" s="219" t="s">
        <v>829</v>
      </c>
      <c r="O1092" s="370">
        <v>0</v>
      </c>
      <c r="P1092" s="370">
        <v>0</v>
      </c>
      <c r="Q1092" s="370">
        <v>0</v>
      </c>
      <c r="R1092" s="370">
        <v>0</v>
      </c>
      <c r="S1092" s="370">
        <v>0</v>
      </c>
      <c r="T1092" s="370">
        <v>0</v>
      </c>
      <c r="U1092" s="370">
        <v>90000</v>
      </c>
      <c r="V1092" s="370">
        <v>0</v>
      </c>
      <c r="W1092" s="370">
        <v>0</v>
      </c>
      <c r="X1092" s="370">
        <v>0</v>
      </c>
      <c r="Y1092" s="370">
        <v>0</v>
      </c>
      <c r="Z1092" s="370">
        <v>0</v>
      </c>
      <c r="AA1092" s="370">
        <v>0</v>
      </c>
      <c r="AB1092" s="370">
        <v>0</v>
      </c>
      <c r="AC1092" s="370">
        <v>0</v>
      </c>
      <c r="AD1092" s="370">
        <v>0</v>
      </c>
      <c r="AE1092" s="370">
        <v>0</v>
      </c>
      <c r="AF1092" s="370">
        <v>0</v>
      </c>
      <c r="AG1092" s="370">
        <v>0</v>
      </c>
      <c r="AH1092" s="370">
        <v>90000</v>
      </c>
      <c r="AI1092" s="370">
        <v>0</v>
      </c>
      <c r="AJ1092">
        <v>180000</v>
      </c>
    </row>
    <row r="1093" spans="3:36" ht="12.75" customHeight="1">
      <c r="C1093" s="219" t="s">
        <v>830</v>
      </c>
      <c r="O1093" s="370">
        <v>0</v>
      </c>
      <c r="P1093" s="370">
        <v>0</v>
      </c>
      <c r="Q1093" s="370">
        <v>0</v>
      </c>
      <c r="R1093" s="370">
        <v>0</v>
      </c>
      <c r="S1093" s="370">
        <v>0</v>
      </c>
      <c r="T1093" s="370">
        <v>0</v>
      </c>
      <c r="U1093" s="370">
        <v>90000</v>
      </c>
      <c r="V1093" s="370">
        <v>0</v>
      </c>
      <c r="W1093" s="370">
        <v>0</v>
      </c>
      <c r="X1093" s="370">
        <v>0</v>
      </c>
      <c r="Y1093" s="370">
        <v>0</v>
      </c>
      <c r="Z1093" s="370">
        <v>0</v>
      </c>
      <c r="AA1093" s="370">
        <v>0</v>
      </c>
      <c r="AB1093" s="370">
        <v>0</v>
      </c>
      <c r="AC1093" s="370">
        <v>0</v>
      </c>
      <c r="AD1093" s="370">
        <v>0</v>
      </c>
      <c r="AE1093" s="370">
        <v>0</v>
      </c>
      <c r="AF1093" s="370">
        <v>0</v>
      </c>
      <c r="AG1093" s="370">
        <v>0</v>
      </c>
      <c r="AH1093" s="370">
        <v>90000</v>
      </c>
      <c r="AI1093" s="370">
        <v>0</v>
      </c>
      <c r="AJ1093">
        <v>180000</v>
      </c>
    </row>
    <row r="1094" spans="3:36" ht="12.75" hidden="1" customHeight="1"/>
    <row r="1095" spans="3:36" ht="12.75" hidden="1" customHeight="1"/>
    <row r="1096" spans="3:36" ht="12.75" hidden="1" customHeight="1"/>
    <row r="1097" spans="3:36" ht="12.75" customHeight="1"/>
    <row r="1098" spans="3:36" ht="12.75" customHeight="1">
      <c r="O1098" t="s">
        <v>531</v>
      </c>
      <c r="Z1098" t="s">
        <v>531</v>
      </c>
    </row>
    <row r="1099" spans="3:36" ht="12.75" customHeight="1">
      <c r="O1099" t="s">
        <v>366</v>
      </c>
      <c r="P1099" t="s">
        <v>367</v>
      </c>
      <c r="Q1099" t="s">
        <v>368</v>
      </c>
      <c r="R1099" t="s">
        <v>369</v>
      </c>
      <c r="S1099" t="s">
        <v>370</v>
      </c>
      <c r="T1099" t="s">
        <v>371</v>
      </c>
      <c r="U1099" t="s">
        <v>372</v>
      </c>
      <c r="V1099" t="s">
        <v>373</v>
      </c>
      <c r="W1099" t="s">
        <v>374</v>
      </c>
      <c r="X1099" t="s">
        <v>375</v>
      </c>
      <c r="Y1099" t="s">
        <v>376</v>
      </c>
      <c r="Z1099" t="s">
        <v>377</v>
      </c>
      <c r="AA1099" t="s">
        <v>378</v>
      </c>
      <c r="AB1099" t="s">
        <v>379</v>
      </c>
      <c r="AC1099" t="s">
        <v>380</v>
      </c>
      <c r="AD1099" t="s">
        <v>381</v>
      </c>
      <c r="AE1099" t="s">
        <v>382</v>
      </c>
      <c r="AF1099" t="s">
        <v>383</v>
      </c>
      <c r="AG1099" t="s">
        <v>384</v>
      </c>
      <c r="AH1099" t="s">
        <v>385</v>
      </c>
      <c r="AI1099" t="s">
        <v>386</v>
      </c>
      <c r="AJ1099" t="s">
        <v>387</v>
      </c>
    </row>
    <row r="1100" spans="3:36" ht="12.75" customHeight="1">
      <c r="P1100">
        <v>2011</v>
      </c>
      <c r="Q1100">
        <v>2012</v>
      </c>
      <c r="R1100">
        <v>2013</v>
      </c>
      <c r="S1100">
        <v>2014</v>
      </c>
      <c r="T1100">
        <v>2015</v>
      </c>
      <c r="U1100">
        <v>2016</v>
      </c>
      <c r="V1100">
        <v>2017</v>
      </c>
      <c r="W1100">
        <v>2018</v>
      </c>
      <c r="X1100">
        <v>2019</v>
      </c>
      <c r="Y1100">
        <v>2020</v>
      </c>
      <c r="Z1100">
        <v>2021</v>
      </c>
      <c r="AA1100">
        <v>2022</v>
      </c>
      <c r="AB1100">
        <v>2023</v>
      </c>
      <c r="AC1100">
        <v>2024</v>
      </c>
      <c r="AD1100">
        <v>2025</v>
      </c>
      <c r="AE1100">
        <v>2026</v>
      </c>
      <c r="AF1100">
        <v>2027</v>
      </c>
      <c r="AG1100">
        <v>2028</v>
      </c>
      <c r="AH1100">
        <v>2029</v>
      </c>
      <c r="AI1100">
        <v>2030</v>
      </c>
    </row>
    <row r="1101" spans="3:36" ht="12.75" hidden="1" customHeight="1">
      <c r="C1101" s="219" t="s">
        <v>828</v>
      </c>
      <c r="O1101" s="370">
        <v>0</v>
      </c>
      <c r="P1101" s="370">
        <v>0</v>
      </c>
      <c r="Q1101" s="370">
        <v>0</v>
      </c>
      <c r="R1101" s="370">
        <v>0</v>
      </c>
      <c r="S1101" s="370">
        <v>0</v>
      </c>
      <c r="T1101" s="370">
        <v>0</v>
      </c>
      <c r="U1101" s="370">
        <v>0</v>
      </c>
      <c r="V1101" s="370">
        <v>17200</v>
      </c>
      <c r="W1101" s="370">
        <v>0</v>
      </c>
      <c r="X1101" s="370">
        <v>0</v>
      </c>
      <c r="Y1101" s="370">
        <v>0</v>
      </c>
      <c r="Z1101" s="370">
        <v>0</v>
      </c>
      <c r="AA1101" s="370">
        <v>0</v>
      </c>
      <c r="AB1101" s="370">
        <v>0</v>
      </c>
      <c r="AC1101" s="370">
        <v>0</v>
      </c>
      <c r="AD1101" s="370">
        <v>0</v>
      </c>
      <c r="AE1101" s="370">
        <v>0</v>
      </c>
      <c r="AF1101" s="370">
        <v>0</v>
      </c>
      <c r="AG1101" s="370">
        <v>0</v>
      </c>
      <c r="AH1101" s="370">
        <v>0</v>
      </c>
      <c r="AI1101" s="370">
        <v>0</v>
      </c>
      <c r="AJ1101">
        <v>17200</v>
      </c>
    </row>
    <row r="1102" spans="3:36" ht="12.75" customHeight="1">
      <c r="C1102" s="219" t="s">
        <v>829</v>
      </c>
      <c r="O1102" s="370">
        <v>0</v>
      </c>
      <c r="P1102" s="370">
        <v>0</v>
      </c>
      <c r="Q1102" s="370">
        <v>0</v>
      </c>
      <c r="R1102" s="370">
        <v>0</v>
      </c>
      <c r="S1102" s="370">
        <v>0</v>
      </c>
      <c r="T1102" s="370">
        <v>0</v>
      </c>
      <c r="U1102" s="370">
        <v>0</v>
      </c>
      <c r="V1102" s="370">
        <v>17200</v>
      </c>
      <c r="W1102" s="370">
        <v>0</v>
      </c>
      <c r="X1102" s="370">
        <v>0</v>
      </c>
      <c r="Y1102" s="370">
        <v>0</v>
      </c>
      <c r="Z1102" s="370">
        <v>0</v>
      </c>
      <c r="AA1102" s="370">
        <v>0</v>
      </c>
      <c r="AB1102" s="370">
        <v>0</v>
      </c>
      <c r="AC1102" s="370">
        <v>0</v>
      </c>
      <c r="AD1102" s="370">
        <v>0</v>
      </c>
      <c r="AE1102" s="370">
        <v>0</v>
      </c>
      <c r="AF1102" s="370">
        <v>0</v>
      </c>
      <c r="AG1102" s="370">
        <v>0</v>
      </c>
      <c r="AH1102" s="370">
        <v>0</v>
      </c>
      <c r="AI1102" s="370">
        <v>0</v>
      </c>
      <c r="AJ1102">
        <v>17200</v>
      </c>
    </row>
    <row r="1103" spans="3:36" ht="12.75" customHeight="1">
      <c r="C1103" s="219" t="s">
        <v>830</v>
      </c>
      <c r="O1103" s="370">
        <v>0</v>
      </c>
      <c r="P1103" s="370">
        <v>0</v>
      </c>
      <c r="Q1103" s="370">
        <v>0</v>
      </c>
      <c r="R1103" s="370">
        <v>0</v>
      </c>
      <c r="S1103" s="370">
        <v>0</v>
      </c>
      <c r="T1103" s="370">
        <v>0</v>
      </c>
      <c r="U1103" s="370">
        <v>0</v>
      </c>
      <c r="V1103" s="370">
        <v>17200</v>
      </c>
      <c r="W1103" s="370">
        <v>0</v>
      </c>
      <c r="X1103" s="370">
        <v>0</v>
      </c>
      <c r="Y1103" s="370">
        <v>0</v>
      </c>
      <c r="Z1103" s="370">
        <v>0</v>
      </c>
      <c r="AA1103" s="370">
        <v>0</v>
      </c>
      <c r="AB1103" s="370">
        <v>0</v>
      </c>
      <c r="AC1103" s="370">
        <v>0</v>
      </c>
      <c r="AD1103" s="370">
        <v>0</v>
      </c>
      <c r="AE1103" s="370">
        <v>0</v>
      </c>
      <c r="AF1103" s="370">
        <v>0</v>
      </c>
      <c r="AG1103" s="370">
        <v>0</v>
      </c>
      <c r="AH1103" s="370">
        <v>0</v>
      </c>
      <c r="AI1103" s="370">
        <v>0</v>
      </c>
      <c r="AJ1103">
        <v>17200</v>
      </c>
    </row>
    <row r="1104" spans="3:36" ht="12.75" hidden="1" customHeight="1"/>
    <row r="1105" spans="3:36" ht="12.75" hidden="1" customHeight="1"/>
    <row r="1106" spans="3:36" ht="12.75" hidden="1" customHeight="1"/>
    <row r="1107" spans="3:36" ht="12.75" hidden="1" customHeight="1"/>
    <row r="1108" spans="3:36" ht="12.75" hidden="1" customHeight="1"/>
    <row r="1109" spans="3:36" ht="12.75" hidden="1" customHeight="1"/>
    <row r="1110" spans="3:36" ht="12.75" hidden="1" customHeight="1"/>
    <row r="1111" spans="3:36" ht="12.75" customHeight="1">
      <c r="C1111" s="219"/>
      <c r="O1111" s="370"/>
      <c r="P1111" s="370"/>
      <c r="Q1111" s="370"/>
      <c r="R1111" s="370"/>
      <c r="S1111" s="370"/>
      <c r="T1111" s="370"/>
      <c r="U1111" s="370"/>
      <c r="V1111" s="370"/>
      <c r="W1111" s="370"/>
      <c r="X1111" s="370"/>
      <c r="Y1111" s="370"/>
      <c r="Z1111" s="370"/>
      <c r="AA1111" s="370"/>
      <c r="AB1111" s="370"/>
      <c r="AC1111" s="370"/>
      <c r="AD1111" s="370"/>
      <c r="AE1111" s="370"/>
      <c r="AF1111" s="370"/>
      <c r="AG1111" s="370"/>
      <c r="AH1111" s="370"/>
      <c r="AI1111" s="370"/>
    </row>
    <row r="1112" spans="3:36" ht="12.75" customHeight="1">
      <c r="C1112" s="219"/>
      <c r="O1112" s="370" t="s">
        <v>532</v>
      </c>
      <c r="P1112" s="370"/>
      <c r="Q1112" s="370"/>
      <c r="R1112" s="370"/>
      <c r="S1112" s="370"/>
      <c r="T1112" s="370"/>
      <c r="U1112" s="370"/>
      <c r="V1112" s="370"/>
      <c r="W1112" s="370"/>
      <c r="X1112" s="370"/>
      <c r="Y1112" s="370"/>
      <c r="Z1112" s="370" t="s">
        <v>532</v>
      </c>
      <c r="AA1112" s="370"/>
      <c r="AB1112" s="370"/>
      <c r="AC1112" s="370"/>
      <c r="AD1112" s="370"/>
      <c r="AE1112" s="370"/>
      <c r="AF1112" s="370"/>
      <c r="AG1112" s="370"/>
      <c r="AH1112" s="370"/>
      <c r="AI1112" s="370"/>
    </row>
    <row r="1113" spans="3:36" ht="12.75" customHeight="1">
      <c r="C1113" s="219"/>
      <c r="O1113" s="370" t="s">
        <v>366</v>
      </c>
      <c r="P1113" s="370" t="s">
        <v>367</v>
      </c>
      <c r="Q1113" s="370" t="s">
        <v>368</v>
      </c>
      <c r="R1113" s="370" t="s">
        <v>369</v>
      </c>
      <c r="S1113" s="370" t="s">
        <v>370</v>
      </c>
      <c r="T1113" s="370" t="s">
        <v>371</v>
      </c>
      <c r="U1113" s="370" t="s">
        <v>372</v>
      </c>
      <c r="V1113" s="370" t="s">
        <v>373</v>
      </c>
      <c r="W1113" s="370" t="s">
        <v>374</v>
      </c>
      <c r="X1113" s="370" t="s">
        <v>375</v>
      </c>
      <c r="Y1113" s="370" t="s">
        <v>376</v>
      </c>
      <c r="Z1113" s="370" t="s">
        <v>377</v>
      </c>
      <c r="AA1113" s="370" t="s">
        <v>378</v>
      </c>
      <c r="AB1113" s="370" t="s">
        <v>379</v>
      </c>
      <c r="AC1113" s="370" t="s">
        <v>380</v>
      </c>
      <c r="AD1113" s="370" t="s">
        <v>381</v>
      </c>
      <c r="AE1113" s="370" t="s">
        <v>382</v>
      </c>
      <c r="AF1113" s="370" t="s">
        <v>383</v>
      </c>
      <c r="AG1113" s="370" t="s">
        <v>384</v>
      </c>
      <c r="AH1113" s="370" t="s">
        <v>385</v>
      </c>
      <c r="AI1113" s="370" t="s">
        <v>386</v>
      </c>
      <c r="AJ1113" t="s">
        <v>387</v>
      </c>
    </row>
    <row r="1114" spans="3:36" ht="12.75" customHeight="1">
      <c r="P1114">
        <v>2011</v>
      </c>
      <c r="Q1114">
        <v>2012</v>
      </c>
      <c r="R1114">
        <v>2013</v>
      </c>
      <c r="S1114">
        <v>2014</v>
      </c>
      <c r="T1114">
        <v>2015</v>
      </c>
      <c r="U1114">
        <v>2016</v>
      </c>
      <c r="V1114">
        <v>2017</v>
      </c>
      <c r="W1114">
        <v>2018</v>
      </c>
      <c r="X1114">
        <v>2019</v>
      </c>
      <c r="Y1114">
        <v>2020</v>
      </c>
      <c r="Z1114">
        <v>2021</v>
      </c>
      <c r="AA1114">
        <v>2022</v>
      </c>
      <c r="AB1114">
        <v>2023</v>
      </c>
      <c r="AC1114">
        <v>2024</v>
      </c>
      <c r="AD1114">
        <v>2025</v>
      </c>
      <c r="AE1114">
        <v>2026</v>
      </c>
      <c r="AF1114">
        <v>2027</v>
      </c>
      <c r="AG1114">
        <v>2028</v>
      </c>
      <c r="AH1114">
        <v>2029</v>
      </c>
      <c r="AI1114">
        <v>2030</v>
      </c>
    </row>
    <row r="1115" spans="3:36" ht="12.75" hidden="1" customHeight="1">
      <c r="C1115" s="219" t="s">
        <v>828</v>
      </c>
      <c r="O1115">
        <v>0</v>
      </c>
      <c r="P1115">
        <v>0</v>
      </c>
      <c r="Q1115">
        <v>0</v>
      </c>
      <c r="R1115">
        <v>0</v>
      </c>
      <c r="S1115">
        <v>0</v>
      </c>
      <c r="T1115">
        <v>0</v>
      </c>
      <c r="U1115">
        <v>0</v>
      </c>
      <c r="V1115">
        <v>0</v>
      </c>
      <c r="W1115">
        <v>0</v>
      </c>
      <c r="X1115">
        <v>0</v>
      </c>
      <c r="Y1115">
        <v>0</v>
      </c>
      <c r="Z1115">
        <v>0</v>
      </c>
      <c r="AA1115">
        <v>35000</v>
      </c>
      <c r="AB1115">
        <v>0</v>
      </c>
      <c r="AC1115">
        <v>0</v>
      </c>
      <c r="AD1115">
        <v>0</v>
      </c>
      <c r="AE1115">
        <v>0</v>
      </c>
      <c r="AF1115">
        <v>0</v>
      </c>
      <c r="AG1115">
        <v>0</v>
      </c>
      <c r="AH1115">
        <v>0</v>
      </c>
      <c r="AI1115">
        <v>0</v>
      </c>
      <c r="AJ1115">
        <v>35000</v>
      </c>
    </row>
    <row r="1116" spans="3:36" ht="12.75" hidden="1" customHeight="1">
      <c r="C1116" s="219" t="s">
        <v>828</v>
      </c>
      <c r="O1116">
        <v>0</v>
      </c>
      <c r="P1116">
        <v>0</v>
      </c>
      <c r="Q1116">
        <v>0</v>
      </c>
      <c r="R1116">
        <v>0</v>
      </c>
      <c r="S1116">
        <v>0</v>
      </c>
      <c r="T1116">
        <v>0</v>
      </c>
      <c r="U1116">
        <v>0</v>
      </c>
      <c r="V1116">
        <v>0</v>
      </c>
      <c r="W1116">
        <v>0</v>
      </c>
      <c r="X1116">
        <v>0</v>
      </c>
      <c r="Y1116">
        <v>0</v>
      </c>
      <c r="Z1116">
        <v>17500</v>
      </c>
      <c r="AA1116">
        <v>0</v>
      </c>
      <c r="AB1116">
        <v>0</v>
      </c>
      <c r="AC1116">
        <v>0</v>
      </c>
      <c r="AD1116">
        <v>0</v>
      </c>
      <c r="AE1116">
        <v>0</v>
      </c>
      <c r="AF1116">
        <v>0</v>
      </c>
      <c r="AG1116">
        <v>0</v>
      </c>
      <c r="AH1116">
        <v>0</v>
      </c>
      <c r="AI1116">
        <v>0</v>
      </c>
      <c r="AJ1116">
        <v>17500</v>
      </c>
    </row>
    <row r="1117" spans="3:36" ht="12.75" hidden="1" customHeight="1">
      <c r="C1117" s="219" t="s">
        <v>828</v>
      </c>
      <c r="O1117">
        <v>17500</v>
      </c>
      <c r="P1117">
        <v>0</v>
      </c>
      <c r="Q1117">
        <v>0</v>
      </c>
      <c r="R1117">
        <v>0</v>
      </c>
      <c r="S1117">
        <v>0</v>
      </c>
      <c r="T1117">
        <v>0</v>
      </c>
      <c r="U1117">
        <v>0</v>
      </c>
      <c r="V1117">
        <v>0</v>
      </c>
      <c r="W1117">
        <v>0</v>
      </c>
      <c r="X1117">
        <v>0</v>
      </c>
      <c r="Y1117">
        <v>0</v>
      </c>
      <c r="Z1117">
        <v>0</v>
      </c>
      <c r="AA1117">
        <v>0</v>
      </c>
      <c r="AB1117">
        <v>0</v>
      </c>
      <c r="AC1117">
        <v>0</v>
      </c>
      <c r="AD1117">
        <v>17500</v>
      </c>
      <c r="AE1117">
        <v>0</v>
      </c>
      <c r="AF1117">
        <v>0</v>
      </c>
      <c r="AG1117">
        <v>0</v>
      </c>
      <c r="AH1117">
        <v>0</v>
      </c>
      <c r="AI1117">
        <v>0</v>
      </c>
      <c r="AJ1117">
        <v>17500</v>
      </c>
    </row>
    <row r="1118" spans="3:36" ht="12.75" customHeight="1">
      <c r="C1118" s="219" t="s">
        <v>829</v>
      </c>
      <c r="O1118" s="370">
        <v>70000</v>
      </c>
      <c r="P1118" s="370">
        <v>0</v>
      </c>
      <c r="Q1118" s="370">
        <v>0</v>
      </c>
      <c r="R1118" s="370">
        <v>0</v>
      </c>
      <c r="S1118" s="370">
        <v>0</v>
      </c>
      <c r="T1118" s="370">
        <v>0</v>
      </c>
      <c r="U1118" s="370">
        <v>0</v>
      </c>
      <c r="V1118" s="370">
        <v>0</v>
      </c>
      <c r="W1118" s="370">
        <v>0</v>
      </c>
      <c r="X1118" s="370">
        <v>0</v>
      </c>
      <c r="Y1118" s="370">
        <v>0</v>
      </c>
      <c r="Z1118" s="370">
        <v>0</v>
      </c>
      <c r="AA1118" s="370">
        <v>0</v>
      </c>
      <c r="AB1118" s="370">
        <v>0</v>
      </c>
      <c r="AC1118" s="370">
        <v>0</v>
      </c>
      <c r="AD1118" s="370">
        <v>70000</v>
      </c>
      <c r="AE1118" s="370">
        <v>0</v>
      </c>
      <c r="AF1118" s="370">
        <v>0</v>
      </c>
      <c r="AG1118" s="370">
        <v>0</v>
      </c>
      <c r="AH1118" s="370">
        <v>0</v>
      </c>
      <c r="AI1118" s="370">
        <v>0</v>
      </c>
      <c r="AJ1118">
        <v>70000</v>
      </c>
    </row>
    <row r="1119" spans="3:36" ht="12.75" customHeight="1">
      <c r="C1119" s="219" t="s">
        <v>830</v>
      </c>
      <c r="O1119" s="370">
        <v>108000</v>
      </c>
      <c r="P1119" s="370">
        <v>0</v>
      </c>
      <c r="Q1119" s="370">
        <v>0</v>
      </c>
      <c r="R1119" s="370">
        <v>0</v>
      </c>
      <c r="S1119" s="370">
        <v>0</v>
      </c>
      <c r="T1119" s="370">
        <v>0</v>
      </c>
      <c r="U1119" s="370">
        <v>0</v>
      </c>
      <c r="V1119" s="370">
        <v>0</v>
      </c>
      <c r="W1119" s="370">
        <v>0</v>
      </c>
      <c r="X1119" s="370">
        <v>0</v>
      </c>
      <c r="Y1119" s="370">
        <v>0</v>
      </c>
      <c r="Z1119" s="370">
        <v>0</v>
      </c>
      <c r="AA1119" s="370">
        <v>0</v>
      </c>
      <c r="AB1119" s="370">
        <v>0</v>
      </c>
      <c r="AC1119" s="370">
        <v>0</v>
      </c>
      <c r="AD1119" s="370">
        <v>108000</v>
      </c>
      <c r="AE1119" s="370">
        <v>0</v>
      </c>
      <c r="AF1119" s="370">
        <v>0</v>
      </c>
      <c r="AG1119" s="370">
        <v>0</v>
      </c>
      <c r="AH1119" s="370">
        <v>0</v>
      </c>
      <c r="AI1119" s="370">
        <v>0</v>
      </c>
      <c r="AJ1119">
        <v>108000</v>
      </c>
    </row>
    <row r="1120" spans="3:36" ht="12.75" hidden="1" customHeight="1"/>
    <row r="1121" spans="3:36" ht="12.75" hidden="1" customHeight="1">
      <c r="C1121" s="219"/>
      <c r="O1121" s="370"/>
      <c r="P1121" s="370"/>
      <c r="Q1121" s="370"/>
      <c r="R1121" s="370"/>
      <c r="S1121" s="370"/>
      <c r="T1121" s="370"/>
      <c r="U1121" s="370"/>
      <c r="V1121" s="370"/>
      <c r="W1121" s="370"/>
      <c r="X1121" s="370"/>
      <c r="Y1121" s="370"/>
      <c r="Z1121" s="370"/>
      <c r="AA1121" s="370"/>
      <c r="AB1121" s="370"/>
      <c r="AC1121" s="370"/>
      <c r="AD1121" s="370"/>
      <c r="AE1121" s="370"/>
      <c r="AF1121" s="370"/>
      <c r="AG1121" s="370"/>
      <c r="AH1121" s="370"/>
      <c r="AI1121" s="370"/>
    </row>
    <row r="1122" spans="3:36" ht="12.75" hidden="1" customHeight="1">
      <c r="C1122" s="219"/>
      <c r="O1122" s="370"/>
      <c r="P1122" s="370"/>
      <c r="Q1122" s="370"/>
      <c r="R1122" s="370"/>
      <c r="S1122" s="370"/>
      <c r="T1122" s="370"/>
      <c r="U1122" s="370"/>
      <c r="V1122" s="370"/>
      <c r="W1122" s="370"/>
      <c r="X1122" s="370"/>
      <c r="Y1122" s="370"/>
      <c r="Z1122" s="370"/>
      <c r="AA1122" s="370"/>
      <c r="AB1122" s="370"/>
      <c r="AC1122" s="370"/>
      <c r="AD1122" s="370"/>
      <c r="AE1122" s="370"/>
      <c r="AF1122" s="370"/>
      <c r="AG1122" s="370"/>
      <c r="AH1122" s="370"/>
      <c r="AI1122" s="370"/>
    </row>
    <row r="1123" spans="3:36" ht="12.75" customHeight="1">
      <c r="C1123" s="219"/>
      <c r="O1123" s="370"/>
      <c r="P1123" s="370"/>
      <c r="Q1123" s="370"/>
      <c r="R1123" s="370"/>
      <c r="S1123" s="370"/>
      <c r="T1123" s="370"/>
      <c r="U1123" s="370"/>
      <c r="V1123" s="370"/>
      <c r="W1123" s="370"/>
      <c r="X1123" s="370"/>
      <c r="Y1123" s="370"/>
      <c r="Z1123" s="370"/>
      <c r="AA1123" s="370"/>
      <c r="AB1123" s="370"/>
      <c r="AC1123" s="370"/>
      <c r="AD1123" s="370"/>
      <c r="AE1123" s="370"/>
      <c r="AF1123" s="370"/>
      <c r="AG1123" s="370"/>
      <c r="AH1123" s="370"/>
      <c r="AI1123" s="370"/>
    </row>
    <row r="1124" spans="3:36" ht="12.75" customHeight="1">
      <c r="O1124" t="s">
        <v>533</v>
      </c>
      <c r="Z1124" t="s">
        <v>533</v>
      </c>
    </row>
    <row r="1125" spans="3:36" ht="12.75" customHeight="1">
      <c r="O1125" t="s">
        <v>366</v>
      </c>
      <c r="P1125" t="s">
        <v>367</v>
      </c>
      <c r="Q1125" t="s">
        <v>368</v>
      </c>
      <c r="R1125" t="s">
        <v>369</v>
      </c>
      <c r="S1125" t="s">
        <v>370</v>
      </c>
      <c r="T1125" t="s">
        <v>371</v>
      </c>
      <c r="U1125" t="s">
        <v>372</v>
      </c>
      <c r="V1125" t="s">
        <v>373</v>
      </c>
      <c r="W1125" t="s">
        <v>374</v>
      </c>
      <c r="X1125" t="s">
        <v>375</v>
      </c>
      <c r="Y1125" t="s">
        <v>376</v>
      </c>
      <c r="Z1125" t="s">
        <v>377</v>
      </c>
      <c r="AA1125" t="s">
        <v>378</v>
      </c>
      <c r="AB1125" t="s">
        <v>379</v>
      </c>
      <c r="AC1125" t="s">
        <v>380</v>
      </c>
      <c r="AD1125" t="s">
        <v>381</v>
      </c>
      <c r="AE1125" t="s">
        <v>382</v>
      </c>
      <c r="AF1125" t="s">
        <v>383</v>
      </c>
      <c r="AG1125" t="s">
        <v>384</v>
      </c>
      <c r="AH1125" t="s">
        <v>385</v>
      </c>
      <c r="AI1125" t="s">
        <v>386</v>
      </c>
      <c r="AJ1125" t="s">
        <v>387</v>
      </c>
    </row>
    <row r="1126" spans="3:36" ht="12.75" customHeight="1">
      <c r="P1126">
        <v>2011</v>
      </c>
      <c r="Q1126">
        <v>2012</v>
      </c>
      <c r="R1126">
        <v>2013</v>
      </c>
      <c r="S1126">
        <v>2014</v>
      </c>
      <c r="T1126">
        <v>2015</v>
      </c>
      <c r="U1126">
        <v>2016</v>
      </c>
      <c r="V1126">
        <v>2017</v>
      </c>
      <c r="W1126">
        <v>2018</v>
      </c>
      <c r="X1126">
        <v>2019</v>
      </c>
      <c r="Y1126">
        <v>2020</v>
      </c>
      <c r="Z1126">
        <v>2021</v>
      </c>
      <c r="AA1126">
        <v>2022</v>
      </c>
      <c r="AB1126">
        <v>2023</v>
      </c>
      <c r="AC1126">
        <v>2024</v>
      </c>
      <c r="AD1126">
        <v>2025</v>
      </c>
      <c r="AE1126">
        <v>2026</v>
      </c>
      <c r="AF1126">
        <v>2027</v>
      </c>
      <c r="AG1126">
        <v>2028</v>
      </c>
      <c r="AH1126">
        <v>2029</v>
      </c>
      <c r="AI1126">
        <v>2030</v>
      </c>
    </row>
    <row r="1127" spans="3:36" ht="12.75" hidden="1" customHeight="1">
      <c r="C1127" s="219" t="s">
        <v>828</v>
      </c>
      <c r="O1127">
        <v>0</v>
      </c>
      <c r="P1127">
        <v>0</v>
      </c>
      <c r="Q1127">
        <v>0</v>
      </c>
      <c r="R1127">
        <v>0</v>
      </c>
      <c r="S1127">
        <v>0</v>
      </c>
      <c r="T1127">
        <v>0</v>
      </c>
      <c r="U1127">
        <v>0</v>
      </c>
      <c r="V1127">
        <v>0</v>
      </c>
      <c r="W1127">
        <v>0</v>
      </c>
      <c r="X1127">
        <v>5600</v>
      </c>
      <c r="Y1127">
        <v>0</v>
      </c>
      <c r="Z1127">
        <v>0</v>
      </c>
      <c r="AA1127">
        <v>0</v>
      </c>
      <c r="AB1127">
        <v>0</v>
      </c>
      <c r="AC1127">
        <v>0</v>
      </c>
      <c r="AD1127">
        <v>0</v>
      </c>
      <c r="AE1127">
        <v>0</v>
      </c>
      <c r="AF1127">
        <v>0</v>
      </c>
      <c r="AG1127">
        <v>0</v>
      </c>
      <c r="AH1127">
        <v>0</v>
      </c>
      <c r="AI1127">
        <v>0</v>
      </c>
      <c r="AJ1127">
        <v>5600</v>
      </c>
    </row>
    <row r="1128" spans="3:36" ht="12.75" customHeight="1">
      <c r="C1128" s="219" t="s">
        <v>829</v>
      </c>
      <c r="O1128" s="370">
        <v>0</v>
      </c>
      <c r="P1128" s="370">
        <v>0</v>
      </c>
      <c r="Q1128" s="370">
        <v>0</v>
      </c>
      <c r="R1128" s="370">
        <v>0</v>
      </c>
      <c r="S1128" s="370">
        <v>0</v>
      </c>
      <c r="T1128" s="370">
        <v>0</v>
      </c>
      <c r="U1128" s="370">
        <v>0</v>
      </c>
      <c r="V1128" s="370">
        <v>0</v>
      </c>
      <c r="W1128" s="370">
        <v>0</v>
      </c>
      <c r="X1128" s="370">
        <v>5600</v>
      </c>
      <c r="Y1128" s="370">
        <v>0</v>
      </c>
      <c r="Z1128" s="370">
        <v>0</v>
      </c>
      <c r="AA1128" s="370">
        <v>0</v>
      </c>
      <c r="AB1128" s="370">
        <v>0</v>
      </c>
      <c r="AC1128" s="370">
        <v>0</v>
      </c>
      <c r="AD1128" s="370">
        <v>0</v>
      </c>
      <c r="AE1128" s="370">
        <v>0</v>
      </c>
      <c r="AF1128" s="370">
        <v>0</v>
      </c>
      <c r="AG1128" s="370">
        <v>0</v>
      </c>
      <c r="AH1128" s="370">
        <v>0</v>
      </c>
      <c r="AI1128" s="370">
        <v>0</v>
      </c>
      <c r="AJ1128">
        <v>5600</v>
      </c>
    </row>
    <row r="1129" spans="3:36" ht="12.75" customHeight="1">
      <c r="C1129" s="219" t="s">
        <v>830</v>
      </c>
      <c r="O1129" s="370">
        <v>0</v>
      </c>
      <c r="P1129" s="370">
        <v>0</v>
      </c>
      <c r="Q1129" s="370">
        <v>0</v>
      </c>
      <c r="R1129" s="370">
        <v>0</v>
      </c>
      <c r="S1129" s="370">
        <v>0</v>
      </c>
      <c r="T1129" s="370">
        <v>0</v>
      </c>
      <c r="U1129" s="370">
        <v>0</v>
      </c>
      <c r="V1129" s="370">
        <v>0</v>
      </c>
      <c r="W1129" s="370">
        <v>0</v>
      </c>
      <c r="X1129" s="370">
        <v>7800</v>
      </c>
      <c r="Y1129" s="370">
        <v>0</v>
      </c>
      <c r="Z1129" s="370">
        <v>0</v>
      </c>
      <c r="AA1129" s="370">
        <v>0</v>
      </c>
      <c r="AB1129" s="370">
        <v>0</v>
      </c>
      <c r="AC1129" s="370">
        <v>0</v>
      </c>
      <c r="AD1129" s="370">
        <v>0</v>
      </c>
      <c r="AE1129" s="370">
        <v>0</v>
      </c>
      <c r="AF1129" s="370">
        <v>0</v>
      </c>
      <c r="AG1129" s="370">
        <v>0</v>
      </c>
      <c r="AH1129" s="370">
        <v>0</v>
      </c>
      <c r="AI1129" s="370">
        <v>0</v>
      </c>
      <c r="AJ1129">
        <v>7800</v>
      </c>
    </row>
    <row r="1130" spans="3:36" ht="12.75" hidden="1" customHeight="1"/>
    <row r="1131" spans="3:36" ht="12.75" hidden="1" customHeight="1">
      <c r="C1131" s="219"/>
      <c r="O1131" s="370"/>
      <c r="P1131" s="370"/>
      <c r="Q1131" s="370"/>
      <c r="R1131" s="370"/>
      <c r="S1131" s="370"/>
      <c r="T1131" s="370"/>
      <c r="U1131" s="370"/>
      <c r="V1131" s="370"/>
      <c r="W1131" s="370"/>
      <c r="X1131" s="370"/>
      <c r="Y1131" s="370"/>
      <c r="Z1131" s="370"/>
      <c r="AA1131" s="370"/>
      <c r="AB1131" s="370"/>
      <c r="AC1131" s="370"/>
      <c r="AD1131" s="370"/>
      <c r="AE1131" s="370"/>
      <c r="AF1131" s="370"/>
      <c r="AG1131" s="370"/>
      <c r="AH1131" s="370"/>
      <c r="AI1131" s="370"/>
    </row>
    <row r="1132" spans="3:36" ht="12.75" hidden="1" customHeight="1">
      <c r="C1132" s="219"/>
      <c r="O1132" s="370"/>
      <c r="P1132" s="370"/>
      <c r="Q1132" s="370"/>
      <c r="R1132" s="370"/>
      <c r="S1132" s="370"/>
      <c r="T1132" s="370"/>
      <c r="U1132" s="370"/>
      <c r="V1132" s="370"/>
      <c r="W1132" s="370"/>
      <c r="X1132" s="370"/>
      <c r="Y1132" s="370"/>
      <c r="Z1132" s="370"/>
      <c r="AA1132" s="370"/>
      <c r="AB1132" s="370"/>
      <c r="AC1132" s="370"/>
      <c r="AD1132" s="370"/>
      <c r="AE1132" s="370"/>
      <c r="AF1132" s="370"/>
      <c r="AG1132" s="370"/>
      <c r="AH1132" s="370"/>
      <c r="AI1132" s="370"/>
    </row>
    <row r="1133" spans="3:36" ht="12.75" hidden="1" customHeight="1">
      <c r="C1133" s="219"/>
      <c r="O1133" s="370"/>
      <c r="P1133" s="370"/>
      <c r="Q1133" s="370"/>
      <c r="R1133" s="370"/>
      <c r="S1133" s="370"/>
      <c r="T1133" s="370"/>
      <c r="U1133" s="370"/>
      <c r="V1133" s="370"/>
      <c r="W1133" s="370"/>
      <c r="X1133" s="370"/>
      <c r="Y1133" s="370"/>
      <c r="Z1133" s="370"/>
      <c r="AA1133" s="370"/>
      <c r="AB1133" s="370"/>
      <c r="AC1133" s="370"/>
      <c r="AD1133" s="370"/>
      <c r="AE1133" s="370"/>
      <c r="AF1133" s="370"/>
      <c r="AG1133" s="370"/>
      <c r="AH1133" s="370"/>
      <c r="AI1133" s="370"/>
    </row>
    <row r="1134" spans="3:36" ht="12.75" hidden="1" customHeight="1"/>
    <row r="1135" spans="3:36" ht="12.75" hidden="1" customHeight="1"/>
    <row r="1136" spans="3:36" ht="12.75" hidden="1" customHeight="1"/>
    <row r="1137" spans="3:36" ht="12.75" customHeight="1"/>
    <row r="1138" spans="3:36" ht="12.75" customHeight="1">
      <c r="O1138" t="s">
        <v>534</v>
      </c>
      <c r="Z1138" t="s">
        <v>534</v>
      </c>
    </row>
    <row r="1139" spans="3:36" ht="12.75" customHeight="1">
      <c r="O1139" t="s">
        <v>366</v>
      </c>
      <c r="P1139" t="s">
        <v>367</v>
      </c>
      <c r="Q1139" t="s">
        <v>368</v>
      </c>
      <c r="R1139" t="s">
        <v>369</v>
      </c>
      <c r="S1139" t="s">
        <v>370</v>
      </c>
      <c r="T1139" t="s">
        <v>371</v>
      </c>
      <c r="U1139" t="s">
        <v>372</v>
      </c>
      <c r="V1139" t="s">
        <v>373</v>
      </c>
      <c r="W1139" t="s">
        <v>374</v>
      </c>
      <c r="X1139" t="s">
        <v>375</v>
      </c>
      <c r="Y1139" t="s">
        <v>376</v>
      </c>
      <c r="Z1139" t="s">
        <v>377</v>
      </c>
      <c r="AA1139" t="s">
        <v>378</v>
      </c>
      <c r="AB1139" t="s">
        <v>379</v>
      </c>
      <c r="AC1139" t="s">
        <v>380</v>
      </c>
      <c r="AD1139" t="s">
        <v>381</v>
      </c>
      <c r="AE1139" t="s">
        <v>382</v>
      </c>
      <c r="AF1139" t="s">
        <v>383</v>
      </c>
      <c r="AG1139" t="s">
        <v>384</v>
      </c>
      <c r="AH1139" t="s">
        <v>385</v>
      </c>
      <c r="AI1139" t="s">
        <v>386</v>
      </c>
      <c r="AJ1139" t="s">
        <v>387</v>
      </c>
    </row>
    <row r="1140" spans="3:36" ht="12.75" customHeight="1">
      <c r="P1140">
        <v>2011</v>
      </c>
      <c r="Q1140">
        <v>2012</v>
      </c>
      <c r="R1140">
        <v>2013</v>
      </c>
      <c r="S1140">
        <v>2014</v>
      </c>
      <c r="T1140">
        <v>2015</v>
      </c>
      <c r="U1140">
        <v>2016</v>
      </c>
      <c r="V1140">
        <v>2017</v>
      </c>
      <c r="W1140">
        <v>2018</v>
      </c>
      <c r="X1140">
        <v>2019</v>
      </c>
      <c r="Y1140">
        <v>2020</v>
      </c>
      <c r="Z1140">
        <v>2021</v>
      </c>
      <c r="AA1140">
        <v>2022</v>
      </c>
      <c r="AB1140">
        <v>2023</v>
      </c>
      <c r="AC1140">
        <v>2024</v>
      </c>
      <c r="AD1140">
        <v>2025</v>
      </c>
      <c r="AE1140">
        <v>2026</v>
      </c>
      <c r="AF1140">
        <v>2027</v>
      </c>
      <c r="AG1140">
        <v>2028</v>
      </c>
      <c r="AH1140">
        <v>2029</v>
      </c>
      <c r="AI1140">
        <v>2030</v>
      </c>
    </row>
    <row r="1141" spans="3:36" ht="12.75" hidden="1" customHeight="1">
      <c r="C1141" s="219" t="s">
        <v>828</v>
      </c>
      <c r="O1141" s="370">
        <v>0</v>
      </c>
      <c r="P1141" s="370">
        <v>0</v>
      </c>
      <c r="Q1141" s="370">
        <v>0</v>
      </c>
      <c r="R1141" s="370">
        <v>0</v>
      </c>
      <c r="S1141" s="370">
        <v>0</v>
      </c>
      <c r="T1141" s="370">
        <v>0</v>
      </c>
      <c r="U1141" s="370">
        <v>0</v>
      </c>
      <c r="V1141" s="370">
        <v>0</v>
      </c>
      <c r="W1141" s="370">
        <v>0</v>
      </c>
      <c r="X1141" s="370">
        <v>0</v>
      </c>
      <c r="Y1141" s="370">
        <v>0</v>
      </c>
      <c r="Z1141" s="370">
        <v>0</v>
      </c>
      <c r="AA1141" s="370">
        <v>45000</v>
      </c>
      <c r="AB1141" s="370">
        <v>0</v>
      </c>
      <c r="AC1141" s="370">
        <v>0</v>
      </c>
      <c r="AD1141" s="370">
        <v>0</v>
      </c>
      <c r="AE1141" s="370">
        <v>0</v>
      </c>
      <c r="AF1141" s="370">
        <v>0</v>
      </c>
      <c r="AG1141" s="370">
        <v>0</v>
      </c>
      <c r="AH1141" s="370">
        <v>0</v>
      </c>
      <c r="AI1141" s="370">
        <v>0</v>
      </c>
      <c r="AJ1141">
        <v>45000</v>
      </c>
    </row>
    <row r="1142" spans="3:36" ht="12.75" hidden="1" customHeight="1">
      <c r="C1142" s="219" t="s">
        <v>828</v>
      </c>
      <c r="O1142" s="370">
        <v>0</v>
      </c>
      <c r="P1142" s="370">
        <v>0</v>
      </c>
      <c r="Q1142" s="370">
        <v>0</v>
      </c>
      <c r="R1142" s="370">
        <v>0</v>
      </c>
      <c r="S1142" s="370">
        <v>0</v>
      </c>
      <c r="T1142" s="370">
        <v>0</v>
      </c>
      <c r="U1142" s="370">
        <v>0</v>
      </c>
      <c r="V1142" s="370">
        <v>0</v>
      </c>
      <c r="W1142" s="370">
        <v>0</v>
      </c>
      <c r="X1142" s="370">
        <v>0</v>
      </c>
      <c r="Y1142" s="370">
        <v>0</v>
      </c>
      <c r="Z1142" s="370">
        <v>22500</v>
      </c>
      <c r="AA1142" s="370">
        <v>0</v>
      </c>
      <c r="AB1142" s="370">
        <v>0</v>
      </c>
      <c r="AC1142" s="370">
        <v>0</v>
      </c>
      <c r="AD1142" s="370">
        <v>0</v>
      </c>
      <c r="AE1142" s="370">
        <v>0</v>
      </c>
      <c r="AF1142" s="370">
        <v>0</v>
      </c>
      <c r="AG1142" s="370">
        <v>0</v>
      </c>
      <c r="AH1142" s="370">
        <v>0</v>
      </c>
      <c r="AI1142" s="370">
        <v>0</v>
      </c>
      <c r="AJ1142">
        <v>22500</v>
      </c>
    </row>
    <row r="1143" spans="3:36" ht="12.75" hidden="1" customHeight="1">
      <c r="C1143" s="219" t="s">
        <v>828</v>
      </c>
      <c r="O1143" s="370">
        <v>22500</v>
      </c>
      <c r="P1143" s="370">
        <v>0</v>
      </c>
      <c r="Q1143" s="370">
        <v>0</v>
      </c>
      <c r="R1143" s="370">
        <v>0</v>
      </c>
      <c r="S1143" s="370">
        <v>0</v>
      </c>
      <c r="T1143" s="370">
        <v>0</v>
      </c>
      <c r="U1143" s="370">
        <v>0</v>
      </c>
      <c r="V1143" s="370">
        <v>0</v>
      </c>
      <c r="W1143" s="370">
        <v>0</v>
      </c>
      <c r="X1143" s="370">
        <v>0</v>
      </c>
      <c r="Y1143" s="370">
        <v>0</v>
      </c>
      <c r="Z1143" s="370">
        <v>0</v>
      </c>
      <c r="AA1143" s="370">
        <v>0</v>
      </c>
      <c r="AB1143" s="370">
        <v>0</v>
      </c>
      <c r="AC1143" s="370">
        <v>0</v>
      </c>
      <c r="AD1143" s="370">
        <v>22500</v>
      </c>
      <c r="AE1143" s="370">
        <v>0</v>
      </c>
      <c r="AF1143" s="370">
        <v>0</v>
      </c>
      <c r="AG1143" s="370">
        <v>0</v>
      </c>
      <c r="AH1143" s="370">
        <v>0</v>
      </c>
      <c r="AI1143" s="370">
        <v>0</v>
      </c>
      <c r="AJ1143">
        <v>22500</v>
      </c>
    </row>
    <row r="1144" spans="3:36" ht="12.75" customHeight="1">
      <c r="C1144" s="219" t="s">
        <v>829</v>
      </c>
      <c r="O1144" s="370">
        <v>45000</v>
      </c>
      <c r="P1144" s="370">
        <v>0</v>
      </c>
      <c r="Q1144" s="370">
        <v>0</v>
      </c>
      <c r="R1144" s="370">
        <v>0</v>
      </c>
      <c r="S1144" s="370">
        <v>0</v>
      </c>
      <c r="T1144" s="370">
        <v>0</v>
      </c>
      <c r="U1144" s="370">
        <v>0</v>
      </c>
      <c r="V1144" s="370">
        <v>0</v>
      </c>
      <c r="W1144" s="370">
        <v>0</v>
      </c>
      <c r="X1144" s="370">
        <v>0</v>
      </c>
      <c r="Y1144" s="370">
        <v>0</v>
      </c>
      <c r="Z1144" s="370">
        <v>0</v>
      </c>
      <c r="AA1144" s="370">
        <v>0</v>
      </c>
      <c r="AB1144" s="370">
        <v>0</v>
      </c>
      <c r="AC1144" s="370">
        <v>0</v>
      </c>
      <c r="AD1144" s="370">
        <v>45000</v>
      </c>
      <c r="AE1144" s="370">
        <v>0</v>
      </c>
      <c r="AF1144" s="370">
        <v>0</v>
      </c>
      <c r="AG1144" s="370">
        <v>0</v>
      </c>
      <c r="AH1144" s="370">
        <v>0</v>
      </c>
      <c r="AI1144" s="370">
        <v>0</v>
      </c>
      <c r="AJ1144">
        <v>45000</v>
      </c>
    </row>
    <row r="1145" spans="3:36" ht="12.75" customHeight="1">
      <c r="C1145" s="219" t="s">
        <v>830</v>
      </c>
      <c r="O1145" s="370">
        <v>56000</v>
      </c>
      <c r="P1145" s="370">
        <v>0</v>
      </c>
      <c r="Q1145" s="370">
        <v>0</v>
      </c>
      <c r="R1145" s="370">
        <v>0</v>
      </c>
      <c r="S1145" s="370">
        <v>0</v>
      </c>
      <c r="T1145" s="370">
        <v>0</v>
      </c>
      <c r="U1145" s="370">
        <v>0</v>
      </c>
      <c r="V1145" s="370">
        <v>0</v>
      </c>
      <c r="W1145" s="370">
        <v>0</v>
      </c>
      <c r="X1145" s="370">
        <v>0</v>
      </c>
      <c r="Y1145" s="370">
        <v>0</v>
      </c>
      <c r="Z1145" s="370">
        <v>0</v>
      </c>
      <c r="AA1145" s="370">
        <v>0</v>
      </c>
      <c r="AB1145" s="370">
        <v>0</v>
      </c>
      <c r="AC1145" s="370">
        <v>0</v>
      </c>
      <c r="AD1145" s="370">
        <v>56000</v>
      </c>
      <c r="AE1145" s="370">
        <v>0</v>
      </c>
      <c r="AF1145" s="370">
        <v>0</v>
      </c>
      <c r="AG1145" s="370">
        <v>0</v>
      </c>
      <c r="AH1145" s="370">
        <v>0</v>
      </c>
      <c r="AI1145" s="370">
        <v>0</v>
      </c>
      <c r="AJ1145">
        <v>56000</v>
      </c>
    </row>
    <row r="1146" spans="3:36" ht="12.75" hidden="1" customHeight="1"/>
    <row r="1147" spans="3:36" ht="12.75" hidden="1" customHeight="1"/>
    <row r="1148" spans="3:36" ht="12.75" hidden="1" customHeight="1"/>
    <row r="1149" spans="3:36" ht="12.75" customHeight="1"/>
    <row r="1150" spans="3:36" ht="12.75" customHeight="1">
      <c r="O1150" t="s">
        <v>535</v>
      </c>
      <c r="Z1150" t="s">
        <v>535</v>
      </c>
    </row>
    <row r="1151" spans="3:36" ht="12.75" customHeight="1">
      <c r="C1151" s="219"/>
      <c r="O1151" s="370" t="s">
        <v>366</v>
      </c>
      <c r="P1151" s="370" t="s">
        <v>367</v>
      </c>
      <c r="Q1151" s="370" t="s">
        <v>368</v>
      </c>
      <c r="R1151" s="370" t="s">
        <v>369</v>
      </c>
      <c r="S1151" s="370" t="s">
        <v>370</v>
      </c>
      <c r="T1151" s="370" t="s">
        <v>371</v>
      </c>
      <c r="U1151" s="370" t="s">
        <v>372</v>
      </c>
      <c r="V1151" s="370" t="s">
        <v>373</v>
      </c>
      <c r="W1151" s="370" t="s">
        <v>374</v>
      </c>
      <c r="X1151" s="370" t="s">
        <v>375</v>
      </c>
      <c r="Y1151" s="370" t="s">
        <v>376</v>
      </c>
      <c r="Z1151" s="370" t="s">
        <v>377</v>
      </c>
      <c r="AA1151" s="370" t="s">
        <v>378</v>
      </c>
      <c r="AB1151" s="370" t="s">
        <v>379</v>
      </c>
      <c r="AC1151" s="370" t="s">
        <v>380</v>
      </c>
      <c r="AD1151" s="370" t="s">
        <v>381</v>
      </c>
      <c r="AE1151" s="370" t="s">
        <v>382</v>
      </c>
      <c r="AF1151" s="370" t="s">
        <v>383</v>
      </c>
      <c r="AG1151" s="370" t="s">
        <v>384</v>
      </c>
      <c r="AH1151" s="370" t="s">
        <v>385</v>
      </c>
      <c r="AI1151" s="370" t="s">
        <v>386</v>
      </c>
      <c r="AJ1151" t="s">
        <v>387</v>
      </c>
    </row>
    <row r="1152" spans="3:36" ht="12.75" customHeight="1">
      <c r="C1152" s="219"/>
      <c r="O1152" s="370"/>
      <c r="P1152">
        <v>2011</v>
      </c>
      <c r="Q1152">
        <v>2012</v>
      </c>
      <c r="R1152">
        <v>2013</v>
      </c>
      <c r="S1152">
        <v>2014</v>
      </c>
      <c r="T1152">
        <v>2015</v>
      </c>
      <c r="U1152">
        <v>2016</v>
      </c>
      <c r="V1152">
        <v>2017</v>
      </c>
      <c r="W1152">
        <v>2018</v>
      </c>
      <c r="X1152">
        <v>2019</v>
      </c>
      <c r="Y1152">
        <v>2020</v>
      </c>
      <c r="Z1152">
        <v>2021</v>
      </c>
      <c r="AA1152">
        <v>2022</v>
      </c>
      <c r="AB1152">
        <v>2023</v>
      </c>
      <c r="AC1152">
        <v>2024</v>
      </c>
      <c r="AD1152">
        <v>2025</v>
      </c>
      <c r="AE1152">
        <v>2026</v>
      </c>
      <c r="AF1152">
        <v>2027</v>
      </c>
      <c r="AG1152">
        <v>2028</v>
      </c>
      <c r="AH1152">
        <v>2029</v>
      </c>
      <c r="AI1152">
        <v>2030</v>
      </c>
    </row>
    <row r="1153" spans="3:36" ht="12.75" hidden="1" customHeight="1">
      <c r="C1153" s="219" t="s">
        <v>828</v>
      </c>
      <c r="O1153" s="370">
        <v>0</v>
      </c>
      <c r="P1153" s="370">
        <v>0</v>
      </c>
      <c r="Q1153" s="370">
        <v>0</v>
      </c>
      <c r="R1153" s="370">
        <v>0</v>
      </c>
      <c r="S1153" s="370">
        <v>0</v>
      </c>
      <c r="T1153" s="370">
        <v>0</v>
      </c>
      <c r="U1153" s="370">
        <v>0</v>
      </c>
      <c r="V1153" s="370">
        <v>0</v>
      </c>
      <c r="W1153" s="370">
        <v>0</v>
      </c>
      <c r="X1153" s="370">
        <v>0</v>
      </c>
      <c r="Y1153" s="370">
        <v>0</v>
      </c>
      <c r="Z1153" s="370">
        <v>60000</v>
      </c>
      <c r="AA1153" s="370">
        <v>0</v>
      </c>
      <c r="AB1153" s="370">
        <v>0</v>
      </c>
      <c r="AC1153" s="370">
        <v>0</v>
      </c>
      <c r="AD1153" s="370">
        <v>0</v>
      </c>
      <c r="AE1153" s="370">
        <v>0</v>
      </c>
      <c r="AF1153" s="370">
        <v>0</v>
      </c>
      <c r="AG1153" s="370">
        <v>0</v>
      </c>
      <c r="AH1153" s="370">
        <v>0</v>
      </c>
      <c r="AI1153" s="370">
        <v>0</v>
      </c>
      <c r="AJ1153">
        <v>60000</v>
      </c>
    </row>
    <row r="1154" spans="3:36" ht="12.75" customHeight="1">
      <c r="C1154" s="219" t="s">
        <v>829</v>
      </c>
      <c r="O1154" s="370">
        <v>0</v>
      </c>
      <c r="P1154" s="370">
        <v>0</v>
      </c>
      <c r="Q1154" s="370">
        <v>0</v>
      </c>
      <c r="R1154" s="370">
        <v>0</v>
      </c>
      <c r="S1154" s="370">
        <v>0</v>
      </c>
      <c r="T1154" s="370">
        <v>0</v>
      </c>
      <c r="U1154" s="370">
        <v>0</v>
      </c>
      <c r="V1154" s="370">
        <v>0</v>
      </c>
      <c r="W1154" s="370">
        <v>0</v>
      </c>
      <c r="X1154" s="370">
        <v>0</v>
      </c>
      <c r="Y1154" s="370">
        <v>0</v>
      </c>
      <c r="Z1154" s="370">
        <v>60000</v>
      </c>
      <c r="AA1154" s="370">
        <v>0</v>
      </c>
      <c r="AB1154" s="370">
        <v>0</v>
      </c>
      <c r="AC1154" s="370">
        <v>0</v>
      </c>
      <c r="AD1154" s="370">
        <v>0</v>
      </c>
      <c r="AE1154" s="370">
        <v>0</v>
      </c>
      <c r="AF1154" s="370">
        <v>0</v>
      </c>
      <c r="AG1154" s="370">
        <v>0</v>
      </c>
      <c r="AH1154" s="370">
        <v>0</v>
      </c>
      <c r="AI1154" s="370">
        <v>0</v>
      </c>
      <c r="AJ1154">
        <v>60000</v>
      </c>
    </row>
    <row r="1155" spans="3:36" ht="12.75" customHeight="1">
      <c r="C1155" s="219" t="s">
        <v>830</v>
      </c>
      <c r="O1155" s="370">
        <v>0</v>
      </c>
      <c r="P1155" s="370">
        <v>0</v>
      </c>
      <c r="Q1155" s="370">
        <v>0</v>
      </c>
      <c r="R1155" s="370">
        <v>0</v>
      </c>
      <c r="S1155" s="370">
        <v>0</v>
      </c>
      <c r="T1155" s="370">
        <v>0</v>
      </c>
      <c r="U1155" s="370">
        <v>0</v>
      </c>
      <c r="V1155" s="370">
        <v>0</v>
      </c>
      <c r="W1155" s="370">
        <v>0</v>
      </c>
      <c r="X1155" s="370">
        <v>0</v>
      </c>
      <c r="Y1155" s="370">
        <v>0</v>
      </c>
      <c r="Z1155" s="370">
        <v>60000</v>
      </c>
      <c r="AA1155" s="370">
        <v>0</v>
      </c>
      <c r="AB1155" s="370">
        <v>0</v>
      </c>
      <c r="AC1155" s="370">
        <v>0</v>
      </c>
      <c r="AD1155" s="370">
        <v>0</v>
      </c>
      <c r="AE1155" s="370">
        <v>0</v>
      </c>
      <c r="AF1155" s="370">
        <v>0</v>
      </c>
      <c r="AG1155" s="370">
        <v>0</v>
      </c>
      <c r="AH1155" s="370">
        <v>0</v>
      </c>
      <c r="AI1155" s="370">
        <v>0</v>
      </c>
      <c r="AJ1155">
        <v>60000</v>
      </c>
    </row>
    <row r="1156" spans="3:36" ht="12.75" hidden="1" customHeight="1"/>
    <row r="1157" spans="3:36" ht="12.75" hidden="1" customHeight="1"/>
    <row r="1158" spans="3:36" ht="12.75" hidden="1" customHeight="1"/>
    <row r="1159" spans="3:36" ht="12.75" customHeight="1"/>
    <row r="1160" spans="3:36" ht="12.75" customHeight="1">
      <c r="O1160" t="s">
        <v>536</v>
      </c>
      <c r="Z1160" t="s">
        <v>536</v>
      </c>
    </row>
    <row r="1161" spans="3:36" ht="12.75" customHeight="1">
      <c r="C1161" s="219"/>
      <c r="O1161" s="370" t="s">
        <v>366</v>
      </c>
      <c r="P1161" s="370" t="s">
        <v>367</v>
      </c>
      <c r="Q1161" s="370" t="s">
        <v>368</v>
      </c>
      <c r="R1161" s="370" t="s">
        <v>369</v>
      </c>
      <c r="S1161" s="370" t="s">
        <v>370</v>
      </c>
      <c r="T1161" s="370" t="s">
        <v>371</v>
      </c>
      <c r="U1161" s="370" t="s">
        <v>372</v>
      </c>
      <c r="V1161" s="370" t="s">
        <v>373</v>
      </c>
      <c r="W1161" s="370" t="s">
        <v>374</v>
      </c>
      <c r="X1161" s="370" t="s">
        <v>375</v>
      </c>
      <c r="Y1161" s="370" t="s">
        <v>376</v>
      </c>
      <c r="Z1161" s="370" t="s">
        <v>377</v>
      </c>
      <c r="AA1161" s="370" t="s">
        <v>378</v>
      </c>
      <c r="AB1161" s="370" t="s">
        <v>379</v>
      </c>
      <c r="AC1161" s="370" t="s">
        <v>380</v>
      </c>
      <c r="AD1161" s="370" t="s">
        <v>381</v>
      </c>
      <c r="AE1161" s="370" t="s">
        <v>382</v>
      </c>
      <c r="AF1161" s="370" t="s">
        <v>383</v>
      </c>
      <c r="AG1161" s="370" t="s">
        <v>384</v>
      </c>
      <c r="AH1161" s="370" t="s">
        <v>385</v>
      </c>
      <c r="AI1161" s="370" t="s">
        <v>386</v>
      </c>
      <c r="AJ1161" t="s">
        <v>387</v>
      </c>
    </row>
    <row r="1162" spans="3:36" ht="12.75" customHeight="1">
      <c r="C1162" s="219"/>
      <c r="O1162" s="370"/>
      <c r="P1162">
        <v>2011</v>
      </c>
      <c r="Q1162">
        <v>2012</v>
      </c>
      <c r="R1162">
        <v>2013</v>
      </c>
      <c r="S1162">
        <v>2014</v>
      </c>
      <c r="T1162">
        <v>2015</v>
      </c>
      <c r="U1162">
        <v>2016</v>
      </c>
      <c r="V1162">
        <v>2017</v>
      </c>
      <c r="W1162">
        <v>2018</v>
      </c>
      <c r="X1162">
        <v>2019</v>
      </c>
      <c r="Y1162">
        <v>2020</v>
      </c>
      <c r="Z1162">
        <v>2021</v>
      </c>
      <c r="AA1162">
        <v>2022</v>
      </c>
      <c r="AB1162">
        <v>2023</v>
      </c>
      <c r="AC1162">
        <v>2024</v>
      </c>
      <c r="AD1162">
        <v>2025</v>
      </c>
      <c r="AE1162">
        <v>2026</v>
      </c>
      <c r="AF1162">
        <v>2027</v>
      </c>
      <c r="AG1162">
        <v>2028</v>
      </c>
      <c r="AH1162">
        <v>2029</v>
      </c>
      <c r="AI1162">
        <v>2030</v>
      </c>
    </row>
    <row r="1163" spans="3:36" ht="12.75" hidden="1" customHeight="1">
      <c r="C1163" s="219" t="s">
        <v>828</v>
      </c>
      <c r="O1163" s="370">
        <v>0</v>
      </c>
      <c r="P1163" s="370">
        <v>0</v>
      </c>
      <c r="Q1163" s="370">
        <v>0</v>
      </c>
      <c r="R1163" s="370">
        <v>0</v>
      </c>
      <c r="S1163" s="370">
        <v>0</v>
      </c>
      <c r="T1163" s="370">
        <v>0</v>
      </c>
      <c r="U1163" s="370">
        <v>0</v>
      </c>
      <c r="V1163" s="370">
        <v>0</v>
      </c>
      <c r="W1163" s="370">
        <v>0</v>
      </c>
      <c r="X1163" s="370">
        <v>0</v>
      </c>
      <c r="Y1163" s="370">
        <v>0</v>
      </c>
      <c r="Z1163" s="370">
        <v>0</v>
      </c>
      <c r="AA1163" s="370">
        <v>90000</v>
      </c>
      <c r="AB1163" s="370">
        <v>0</v>
      </c>
      <c r="AC1163" s="370">
        <v>0</v>
      </c>
      <c r="AD1163" s="370">
        <v>0</v>
      </c>
      <c r="AE1163" s="370">
        <v>0</v>
      </c>
      <c r="AF1163" s="370">
        <v>0</v>
      </c>
      <c r="AG1163" s="370">
        <v>0</v>
      </c>
      <c r="AH1163" s="370">
        <v>0</v>
      </c>
      <c r="AI1163" s="370">
        <v>0</v>
      </c>
      <c r="AJ1163">
        <v>90000</v>
      </c>
    </row>
    <row r="1164" spans="3:36" ht="12.75" customHeight="1">
      <c r="C1164" s="219" t="s">
        <v>829</v>
      </c>
      <c r="O1164" s="370">
        <v>0</v>
      </c>
      <c r="P1164" s="370">
        <v>0</v>
      </c>
      <c r="Q1164" s="370">
        <v>0</v>
      </c>
      <c r="R1164" s="370">
        <v>0</v>
      </c>
      <c r="S1164" s="370">
        <v>0</v>
      </c>
      <c r="T1164" s="370">
        <v>0</v>
      </c>
      <c r="U1164" s="370">
        <v>0</v>
      </c>
      <c r="V1164" s="370">
        <v>0</v>
      </c>
      <c r="W1164" s="370">
        <v>0</v>
      </c>
      <c r="X1164" s="370">
        <v>0</v>
      </c>
      <c r="Y1164" s="370">
        <v>0</v>
      </c>
      <c r="Z1164" s="370">
        <v>0</v>
      </c>
      <c r="AA1164" s="370">
        <v>90000</v>
      </c>
      <c r="AB1164" s="370">
        <v>0</v>
      </c>
      <c r="AC1164" s="370">
        <v>0</v>
      </c>
      <c r="AD1164" s="370">
        <v>0</v>
      </c>
      <c r="AE1164" s="370">
        <v>0</v>
      </c>
      <c r="AF1164" s="370">
        <v>0</v>
      </c>
      <c r="AG1164" s="370">
        <v>0</v>
      </c>
      <c r="AH1164" s="370">
        <v>0</v>
      </c>
      <c r="AI1164" s="370">
        <v>0</v>
      </c>
      <c r="AJ1164">
        <v>90000</v>
      </c>
    </row>
    <row r="1165" spans="3:36" ht="12.75" customHeight="1">
      <c r="C1165" s="219" t="s">
        <v>830</v>
      </c>
      <c r="O1165" s="370">
        <v>0</v>
      </c>
      <c r="P1165" s="370">
        <v>0</v>
      </c>
      <c r="Q1165" s="370">
        <v>0</v>
      </c>
      <c r="R1165" s="370">
        <v>0</v>
      </c>
      <c r="S1165" s="370">
        <v>0</v>
      </c>
      <c r="T1165" s="370">
        <v>0</v>
      </c>
      <c r="U1165" s="370">
        <v>0</v>
      </c>
      <c r="V1165" s="370">
        <v>0</v>
      </c>
      <c r="W1165" s="370">
        <v>0</v>
      </c>
      <c r="X1165" s="370">
        <v>0</v>
      </c>
      <c r="Y1165" s="370">
        <v>0</v>
      </c>
      <c r="Z1165" s="370">
        <v>0</v>
      </c>
      <c r="AA1165" s="370">
        <v>90000</v>
      </c>
      <c r="AB1165" s="370">
        <v>0</v>
      </c>
      <c r="AC1165" s="370">
        <v>0</v>
      </c>
      <c r="AD1165" s="370">
        <v>0</v>
      </c>
      <c r="AE1165" s="370">
        <v>0</v>
      </c>
      <c r="AF1165" s="370">
        <v>0</v>
      </c>
      <c r="AG1165" s="370">
        <v>0</v>
      </c>
      <c r="AH1165" s="370">
        <v>0</v>
      </c>
      <c r="AI1165" s="370">
        <v>0</v>
      </c>
      <c r="AJ1165">
        <v>90000</v>
      </c>
    </row>
    <row r="1166" spans="3:36" ht="12.75" hidden="1" customHeight="1"/>
    <row r="1167" spans="3:36" ht="12.75" hidden="1" customHeight="1"/>
    <row r="1168" spans="3:36" ht="12.75" hidden="1" customHeight="1"/>
    <row r="1169" spans="3:36" ht="12.75" hidden="1" customHeight="1"/>
    <row r="1170" spans="3:36" ht="12.75" hidden="1" customHeight="1"/>
    <row r="1171" spans="3:36" ht="12.75" hidden="1" customHeight="1">
      <c r="C1171" s="219"/>
      <c r="O1171" s="370"/>
      <c r="P1171" s="370"/>
      <c r="Q1171" s="370"/>
      <c r="R1171" s="370"/>
      <c r="S1171" s="370"/>
      <c r="T1171" s="370"/>
      <c r="U1171" s="370"/>
      <c r="V1171" s="370"/>
      <c r="W1171" s="370"/>
      <c r="X1171" s="370"/>
      <c r="Y1171" s="370"/>
      <c r="Z1171" s="370"/>
      <c r="AA1171" s="370"/>
      <c r="AB1171" s="370"/>
      <c r="AC1171" s="370"/>
      <c r="AD1171" s="370"/>
      <c r="AE1171" s="370"/>
      <c r="AF1171" s="370"/>
      <c r="AG1171" s="370"/>
      <c r="AH1171" s="370"/>
      <c r="AI1171" s="370"/>
    </row>
    <row r="1172" spans="3:36" ht="12.75" hidden="1" customHeight="1">
      <c r="C1172" s="219"/>
      <c r="O1172" s="370"/>
      <c r="P1172" s="370"/>
      <c r="Q1172" s="370"/>
      <c r="R1172" s="370"/>
      <c r="S1172" s="370"/>
      <c r="T1172" s="370"/>
      <c r="U1172" s="370"/>
      <c r="V1172" s="370"/>
      <c r="W1172" s="370"/>
      <c r="X1172" s="370"/>
      <c r="Y1172" s="370"/>
      <c r="Z1172" s="370"/>
      <c r="AA1172" s="370"/>
      <c r="AB1172" s="370"/>
      <c r="AC1172" s="370"/>
      <c r="AD1172" s="370"/>
      <c r="AE1172" s="370"/>
      <c r="AF1172" s="370"/>
      <c r="AG1172" s="370"/>
      <c r="AH1172" s="370"/>
      <c r="AI1172" s="370"/>
    </row>
    <row r="1173" spans="3:36" ht="12.75" customHeight="1">
      <c r="C1173" s="219"/>
      <c r="O1173" s="370"/>
      <c r="P1173" s="370"/>
      <c r="Q1173" s="370"/>
      <c r="R1173" s="370"/>
      <c r="S1173" s="370"/>
      <c r="T1173" s="370"/>
      <c r="U1173" s="370"/>
      <c r="V1173" s="370"/>
      <c r="W1173" s="370"/>
      <c r="X1173" s="370"/>
      <c r="Y1173" s="370"/>
      <c r="Z1173" s="370"/>
      <c r="AA1173" s="370"/>
      <c r="AB1173" s="370"/>
      <c r="AC1173" s="370"/>
      <c r="AD1173" s="370"/>
      <c r="AE1173" s="370"/>
      <c r="AF1173" s="370"/>
      <c r="AG1173" s="370"/>
      <c r="AH1173" s="370"/>
      <c r="AI1173" s="370"/>
    </row>
    <row r="1174" spans="3:36" ht="12.75" customHeight="1">
      <c r="O1174" t="s">
        <v>427</v>
      </c>
      <c r="Z1174" t="s">
        <v>427</v>
      </c>
    </row>
    <row r="1175" spans="3:36" ht="12.75" customHeight="1">
      <c r="O1175" t="s">
        <v>366</v>
      </c>
      <c r="P1175" t="s">
        <v>367</v>
      </c>
      <c r="Q1175" t="s">
        <v>368</v>
      </c>
      <c r="R1175" t="s">
        <v>369</v>
      </c>
      <c r="S1175" t="s">
        <v>370</v>
      </c>
      <c r="T1175" t="s">
        <v>371</v>
      </c>
      <c r="U1175" t="s">
        <v>372</v>
      </c>
      <c r="V1175" t="s">
        <v>373</v>
      </c>
      <c r="W1175" t="s">
        <v>374</v>
      </c>
      <c r="X1175" t="s">
        <v>375</v>
      </c>
      <c r="Y1175" t="s">
        <v>376</v>
      </c>
      <c r="Z1175" t="s">
        <v>377</v>
      </c>
      <c r="AA1175" t="s">
        <v>378</v>
      </c>
      <c r="AB1175" t="s">
        <v>379</v>
      </c>
      <c r="AC1175" t="s">
        <v>380</v>
      </c>
      <c r="AD1175" t="s">
        <v>381</v>
      </c>
      <c r="AE1175" t="s">
        <v>382</v>
      </c>
      <c r="AF1175" t="s">
        <v>383</v>
      </c>
      <c r="AG1175" t="s">
        <v>384</v>
      </c>
      <c r="AH1175" t="s">
        <v>385</v>
      </c>
      <c r="AI1175" t="s">
        <v>386</v>
      </c>
      <c r="AJ1175" t="s">
        <v>387</v>
      </c>
    </row>
    <row r="1176" spans="3:36" ht="12.75" customHeight="1">
      <c r="P1176">
        <v>2011</v>
      </c>
      <c r="Q1176">
        <v>2012</v>
      </c>
      <c r="R1176">
        <v>2013</v>
      </c>
      <c r="S1176">
        <v>2014</v>
      </c>
      <c r="T1176">
        <v>2015</v>
      </c>
      <c r="U1176">
        <v>2016</v>
      </c>
      <c r="V1176">
        <v>2017</v>
      </c>
      <c r="W1176">
        <v>2018</v>
      </c>
      <c r="X1176">
        <v>2019</v>
      </c>
      <c r="Y1176">
        <v>2020</v>
      </c>
      <c r="Z1176">
        <v>2021</v>
      </c>
      <c r="AA1176">
        <v>2022</v>
      </c>
      <c r="AB1176">
        <v>2023</v>
      </c>
      <c r="AC1176">
        <v>2024</v>
      </c>
      <c r="AD1176">
        <v>2025</v>
      </c>
      <c r="AE1176">
        <v>2026</v>
      </c>
      <c r="AF1176">
        <v>2027</v>
      </c>
      <c r="AG1176">
        <v>2028</v>
      </c>
      <c r="AH1176">
        <v>2029</v>
      </c>
      <c r="AI1176">
        <v>2030</v>
      </c>
    </row>
    <row r="1177" spans="3:36" ht="12.75" hidden="1" customHeight="1">
      <c r="C1177" s="219" t="s">
        <v>828</v>
      </c>
      <c r="O1177">
        <v>0</v>
      </c>
      <c r="P1177">
        <v>0</v>
      </c>
      <c r="Q1177">
        <v>0</v>
      </c>
      <c r="R1177">
        <v>0</v>
      </c>
      <c r="S1177">
        <v>0</v>
      </c>
      <c r="T1177">
        <v>0</v>
      </c>
      <c r="U1177">
        <v>0</v>
      </c>
      <c r="V1177">
        <v>0</v>
      </c>
      <c r="W1177">
        <v>0</v>
      </c>
      <c r="X1177">
        <v>0</v>
      </c>
      <c r="Y1177">
        <v>0</v>
      </c>
      <c r="Z1177">
        <v>0</v>
      </c>
      <c r="AA1177">
        <v>2000</v>
      </c>
      <c r="AB1177">
        <v>0</v>
      </c>
      <c r="AC1177">
        <v>0</v>
      </c>
      <c r="AD1177">
        <v>0</v>
      </c>
      <c r="AE1177">
        <v>0</v>
      </c>
      <c r="AF1177">
        <v>0</v>
      </c>
      <c r="AG1177">
        <v>0</v>
      </c>
      <c r="AH1177">
        <v>0</v>
      </c>
      <c r="AI1177">
        <v>0</v>
      </c>
      <c r="AJ1177">
        <v>2000</v>
      </c>
    </row>
    <row r="1178" spans="3:36" ht="12.75" hidden="1" customHeight="1">
      <c r="C1178" s="219" t="s">
        <v>828</v>
      </c>
      <c r="O1178">
        <v>0</v>
      </c>
      <c r="P1178">
        <v>0</v>
      </c>
      <c r="Q1178">
        <v>0</v>
      </c>
      <c r="R1178">
        <v>0</v>
      </c>
      <c r="S1178">
        <v>0</v>
      </c>
      <c r="T1178">
        <v>0</v>
      </c>
      <c r="U1178">
        <v>0</v>
      </c>
      <c r="V1178">
        <v>0</v>
      </c>
      <c r="W1178">
        <v>0</v>
      </c>
      <c r="X1178">
        <v>0</v>
      </c>
      <c r="Y1178">
        <v>0</v>
      </c>
      <c r="Z1178">
        <v>1500</v>
      </c>
      <c r="AA1178">
        <v>0</v>
      </c>
      <c r="AB1178">
        <v>0</v>
      </c>
      <c r="AC1178">
        <v>0</v>
      </c>
      <c r="AD1178">
        <v>0</v>
      </c>
      <c r="AE1178">
        <v>0</v>
      </c>
      <c r="AF1178">
        <v>0</v>
      </c>
      <c r="AG1178">
        <v>0</v>
      </c>
      <c r="AH1178">
        <v>0</v>
      </c>
      <c r="AI1178">
        <v>0</v>
      </c>
      <c r="AJ1178">
        <v>1500</v>
      </c>
    </row>
    <row r="1179" spans="3:36" ht="12.75" hidden="1" customHeight="1">
      <c r="C1179" s="219" t="s">
        <v>828</v>
      </c>
      <c r="O1179">
        <v>500</v>
      </c>
      <c r="P1179">
        <v>0</v>
      </c>
      <c r="Q1179">
        <v>0</v>
      </c>
      <c r="R1179">
        <v>0</v>
      </c>
      <c r="S1179">
        <v>0</v>
      </c>
      <c r="T1179">
        <v>0</v>
      </c>
      <c r="U1179">
        <v>0</v>
      </c>
      <c r="V1179">
        <v>0</v>
      </c>
      <c r="W1179">
        <v>0</v>
      </c>
      <c r="X1179">
        <v>0</v>
      </c>
      <c r="Y1179">
        <v>0</v>
      </c>
      <c r="Z1179">
        <v>0</v>
      </c>
      <c r="AA1179">
        <v>0</v>
      </c>
      <c r="AB1179">
        <v>0</v>
      </c>
      <c r="AC1179">
        <v>0</v>
      </c>
      <c r="AD1179">
        <v>500</v>
      </c>
      <c r="AE1179">
        <v>0</v>
      </c>
      <c r="AF1179">
        <v>0</v>
      </c>
      <c r="AG1179">
        <v>0</v>
      </c>
      <c r="AH1179">
        <v>0</v>
      </c>
      <c r="AI1179">
        <v>0</v>
      </c>
      <c r="AJ1179">
        <v>500</v>
      </c>
    </row>
    <row r="1180" spans="3:36" ht="12.75" customHeight="1">
      <c r="C1180" s="219" t="s">
        <v>829</v>
      </c>
      <c r="O1180" s="370">
        <v>4000</v>
      </c>
      <c r="P1180" s="370">
        <v>0</v>
      </c>
      <c r="Q1180" s="370">
        <v>0</v>
      </c>
      <c r="R1180" s="370">
        <v>0</v>
      </c>
      <c r="S1180" s="370">
        <v>0</v>
      </c>
      <c r="T1180" s="370">
        <v>0</v>
      </c>
      <c r="U1180" s="370">
        <v>0</v>
      </c>
      <c r="V1180" s="370">
        <v>0</v>
      </c>
      <c r="W1180" s="370">
        <v>0</v>
      </c>
      <c r="X1180" s="370">
        <v>0</v>
      </c>
      <c r="Y1180" s="370">
        <v>0</v>
      </c>
      <c r="Z1180" s="370">
        <v>0</v>
      </c>
      <c r="AA1180" s="370">
        <v>0</v>
      </c>
      <c r="AB1180" s="370">
        <v>0</v>
      </c>
      <c r="AC1180" s="370">
        <v>0</v>
      </c>
      <c r="AD1180" s="370">
        <v>4000</v>
      </c>
      <c r="AE1180" s="370">
        <v>0</v>
      </c>
      <c r="AF1180" s="370">
        <v>0</v>
      </c>
      <c r="AG1180" s="370">
        <v>0</v>
      </c>
      <c r="AH1180" s="370">
        <v>0</v>
      </c>
      <c r="AI1180" s="370">
        <v>0</v>
      </c>
      <c r="AJ1180">
        <v>4000</v>
      </c>
    </row>
    <row r="1181" spans="3:36" ht="12.75" customHeight="1">
      <c r="C1181" s="219" t="s">
        <v>830</v>
      </c>
      <c r="O1181" s="370">
        <v>40000</v>
      </c>
      <c r="P1181" s="370">
        <v>0</v>
      </c>
      <c r="Q1181" s="370">
        <v>0</v>
      </c>
      <c r="R1181" s="370">
        <v>0</v>
      </c>
      <c r="S1181" s="370">
        <v>0</v>
      </c>
      <c r="T1181" s="370">
        <v>0</v>
      </c>
      <c r="U1181" s="370">
        <v>0</v>
      </c>
      <c r="V1181" s="370">
        <v>0</v>
      </c>
      <c r="W1181" s="370">
        <v>0</v>
      </c>
      <c r="X1181" s="370">
        <v>0</v>
      </c>
      <c r="Y1181" s="370">
        <v>0</v>
      </c>
      <c r="Z1181" s="370">
        <v>0</v>
      </c>
      <c r="AA1181" s="370">
        <v>0</v>
      </c>
      <c r="AB1181" s="370">
        <v>0</v>
      </c>
      <c r="AC1181" s="370">
        <v>0</v>
      </c>
      <c r="AD1181" s="370">
        <v>40000</v>
      </c>
      <c r="AE1181" s="370">
        <v>0</v>
      </c>
      <c r="AF1181" s="370">
        <v>0</v>
      </c>
      <c r="AG1181" s="370">
        <v>0</v>
      </c>
      <c r="AH1181" s="370">
        <v>0</v>
      </c>
      <c r="AI1181" s="370">
        <v>0</v>
      </c>
      <c r="AJ1181">
        <v>40000</v>
      </c>
    </row>
    <row r="1182" spans="3:36" ht="12.75" hidden="1" customHeight="1">
      <c r="C1182" s="219"/>
      <c r="O1182" s="370"/>
      <c r="P1182" s="370"/>
      <c r="Q1182" s="370"/>
      <c r="R1182" s="370"/>
      <c r="S1182" s="370"/>
      <c r="T1182" s="370"/>
      <c r="U1182" s="370"/>
      <c r="V1182" s="370"/>
      <c r="W1182" s="370"/>
      <c r="X1182" s="370"/>
      <c r="Y1182" s="370"/>
      <c r="Z1182" s="370"/>
      <c r="AA1182" s="370"/>
      <c r="AB1182" s="370"/>
      <c r="AC1182" s="370"/>
      <c r="AD1182" s="370"/>
      <c r="AE1182" s="370"/>
      <c r="AF1182" s="370"/>
      <c r="AG1182" s="370"/>
      <c r="AH1182" s="370"/>
      <c r="AI1182" s="370"/>
    </row>
    <row r="1183" spans="3:36" ht="12.75" hidden="1" customHeight="1">
      <c r="C1183" s="219"/>
      <c r="O1183" s="370"/>
      <c r="P1183" s="370"/>
      <c r="Q1183" s="370"/>
      <c r="R1183" s="370"/>
      <c r="S1183" s="370"/>
      <c r="T1183" s="370"/>
      <c r="U1183" s="370"/>
      <c r="V1183" s="370"/>
      <c r="W1183" s="370"/>
      <c r="X1183" s="370"/>
      <c r="Y1183" s="370"/>
      <c r="Z1183" s="370"/>
      <c r="AA1183" s="370"/>
      <c r="AB1183" s="370"/>
      <c r="AC1183" s="370"/>
      <c r="AD1183" s="370"/>
      <c r="AE1183" s="370"/>
      <c r="AF1183" s="370"/>
      <c r="AG1183" s="370"/>
      <c r="AH1183" s="370"/>
      <c r="AI1183" s="370"/>
    </row>
    <row r="1184" spans="3:36" ht="12.75" hidden="1" customHeight="1"/>
    <row r="1185" spans="3:36" ht="12.75" hidden="1" customHeight="1"/>
    <row r="1186" spans="3:36" ht="12.75" hidden="1" customHeight="1"/>
    <row r="1187" spans="3:36" ht="12.75" hidden="1" customHeight="1"/>
    <row r="1188" spans="3:36" ht="12.75" hidden="1" customHeight="1"/>
    <row r="1189" spans="3:36" ht="12.75" customHeight="1"/>
    <row r="1190" spans="3:36" ht="12.75" customHeight="1">
      <c r="O1190" t="s">
        <v>537</v>
      </c>
      <c r="Z1190" t="s">
        <v>537</v>
      </c>
    </row>
    <row r="1191" spans="3:36" ht="12.75" customHeight="1">
      <c r="C1191" s="219"/>
      <c r="O1191" s="370" t="s">
        <v>366</v>
      </c>
      <c r="P1191" s="370" t="s">
        <v>367</v>
      </c>
      <c r="Q1191" s="370" t="s">
        <v>368</v>
      </c>
      <c r="R1191" s="370" t="s">
        <v>369</v>
      </c>
      <c r="S1191" s="370" t="s">
        <v>370</v>
      </c>
      <c r="T1191" s="370" t="s">
        <v>371</v>
      </c>
      <c r="U1191" s="370" t="s">
        <v>372</v>
      </c>
      <c r="V1191" s="370" t="s">
        <v>373</v>
      </c>
      <c r="W1191" s="370" t="s">
        <v>374</v>
      </c>
      <c r="X1191" s="370" t="s">
        <v>375</v>
      </c>
      <c r="Y1191" s="370" t="s">
        <v>376</v>
      </c>
      <c r="Z1191" s="370" t="s">
        <v>377</v>
      </c>
      <c r="AA1191" s="370" t="s">
        <v>378</v>
      </c>
      <c r="AB1191" s="370" t="s">
        <v>379</v>
      </c>
      <c r="AC1191" s="370" t="s">
        <v>380</v>
      </c>
      <c r="AD1191" s="370" t="s">
        <v>381</v>
      </c>
      <c r="AE1191" s="370" t="s">
        <v>382</v>
      </c>
      <c r="AF1191" s="370" t="s">
        <v>383</v>
      </c>
      <c r="AG1191" s="370" t="s">
        <v>384</v>
      </c>
      <c r="AH1191" s="370" t="s">
        <v>385</v>
      </c>
      <c r="AI1191" s="370" t="s">
        <v>386</v>
      </c>
      <c r="AJ1191" t="s">
        <v>387</v>
      </c>
    </row>
    <row r="1192" spans="3:36" ht="12.75" customHeight="1">
      <c r="C1192" s="219"/>
      <c r="O1192" s="370"/>
      <c r="P1192">
        <v>2011</v>
      </c>
      <c r="Q1192">
        <v>2012</v>
      </c>
      <c r="R1192">
        <v>2013</v>
      </c>
      <c r="S1192">
        <v>2014</v>
      </c>
      <c r="T1192">
        <v>2015</v>
      </c>
      <c r="U1192">
        <v>2016</v>
      </c>
      <c r="V1192">
        <v>2017</v>
      </c>
      <c r="W1192">
        <v>2018</v>
      </c>
      <c r="X1192">
        <v>2019</v>
      </c>
      <c r="Y1192">
        <v>2020</v>
      </c>
      <c r="Z1192">
        <v>2021</v>
      </c>
      <c r="AA1192">
        <v>2022</v>
      </c>
      <c r="AB1192">
        <v>2023</v>
      </c>
      <c r="AC1192">
        <v>2024</v>
      </c>
      <c r="AD1192">
        <v>2025</v>
      </c>
      <c r="AE1192">
        <v>2026</v>
      </c>
      <c r="AF1192">
        <v>2027</v>
      </c>
      <c r="AG1192">
        <v>2028</v>
      </c>
      <c r="AH1192">
        <v>2029</v>
      </c>
      <c r="AI1192">
        <v>2030</v>
      </c>
    </row>
    <row r="1193" spans="3:36" ht="12.75" hidden="1" customHeight="1">
      <c r="C1193" s="219" t="s">
        <v>828</v>
      </c>
      <c r="O1193" s="370">
        <v>0</v>
      </c>
      <c r="P1193" s="370">
        <v>0</v>
      </c>
      <c r="Q1193" s="370">
        <v>0</v>
      </c>
      <c r="R1193" s="370">
        <v>0</v>
      </c>
      <c r="S1193" s="370">
        <v>0</v>
      </c>
      <c r="T1193" s="370">
        <v>0</v>
      </c>
      <c r="U1193" s="370">
        <v>0</v>
      </c>
      <c r="V1193" s="370">
        <v>0</v>
      </c>
      <c r="W1193" s="370">
        <v>0</v>
      </c>
      <c r="X1193" s="370">
        <v>0</v>
      </c>
      <c r="Y1193" s="370">
        <v>0</v>
      </c>
      <c r="Z1193" s="370">
        <v>0</v>
      </c>
      <c r="AA1193" s="370">
        <v>35000</v>
      </c>
      <c r="AB1193" s="370">
        <v>0</v>
      </c>
      <c r="AC1193" s="370">
        <v>0</v>
      </c>
      <c r="AD1193" s="370">
        <v>0</v>
      </c>
      <c r="AE1193" s="370">
        <v>0</v>
      </c>
      <c r="AF1193" s="370">
        <v>0</v>
      </c>
      <c r="AG1193" s="370">
        <v>0</v>
      </c>
      <c r="AH1193" s="370">
        <v>0</v>
      </c>
      <c r="AI1193" s="370">
        <v>0</v>
      </c>
      <c r="AJ1193">
        <v>35000</v>
      </c>
    </row>
    <row r="1194" spans="3:36" ht="12.75" hidden="1" customHeight="1">
      <c r="C1194" s="219" t="s">
        <v>828</v>
      </c>
      <c r="O1194">
        <v>0</v>
      </c>
      <c r="P1194">
        <v>0</v>
      </c>
      <c r="Q1194">
        <v>0</v>
      </c>
      <c r="R1194">
        <v>0</v>
      </c>
      <c r="S1194">
        <v>0</v>
      </c>
      <c r="T1194">
        <v>0</v>
      </c>
      <c r="U1194">
        <v>0</v>
      </c>
      <c r="V1194">
        <v>0</v>
      </c>
      <c r="W1194">
        <v>0</v>
      </c>
      <c r="X1194">
        <v>0</v>
      </c>
      <c r="Y1194">
        <v>0</v>
      </c>
      <c r="Z1194">
        <v>17500</v>
      </c>
      <c r="AA1194">
        <v>0</v>
      </c>
      <c r="AB1194">
        <v>0</v>
      </c>
      <c r="AC1194">
        <v>0</v>
      </c>
      <c r="AD1194">
        <v>0</v>
      </c>
      <c r="AE1194">
        <v>0</v>
      </c>
      <c r="AF1194">
        <v>0</v>
      </c>
      <c r="AG1194">
        <v>0</v>
      </c>
      <c r="AH1194">
        <v>0</v>
      </c>
      <c r="AI1194">
        <v>0</v>
      </c>
      <c r="AJ1194">
        <v>17500</v>
      </c>
    </row>
    <row r="1195" spans="3:36" ht="12.75" hidden="1" customHeight="1">
      <c r="C1195" s="219" t="s">
        <v>828</v>
      </c>
      <c r="O1195">
        <v>17500</v>
      </c>
      <c r="P1195">
        <v>0</v>
      </c>
      <c r="Q1195">
        <v>0</v>
      </c>
      <c r="R1195">
        <v>0</v>
      </c>
      <c r="S1195">
        <v>0</v>
      </c>
      <c r="T1195">
        <v>0</v>
      </c>
      <c r="U1195">
        <v>0</v>
      </c>
      <c r="V1195">
        <v>0</v>
      </c>
      <c r="W1195">
        <v>0</v>
      </c>
      <c r="X1195">
        <v>0</v>
      </c>
      <c r="Y1195">
        <v>0</v>
      </c>
      <c r="Z1195">
        <v>0</v>
      </c>
      <c r="AA1195">
        <v>0</v>
      </c>
      <c r="AB1195">
        <v>0</v>
      </c>
      <c r="AC1195">
        <v>0</v>
      </c>
      <c r="AD1195">
        <v>17500</v>
      </c>
      <c r="AE1195">
        <v>0</v>
      </c>
      <c r="AF1195">
        <v>0</v>
      </c>
      <c r="AG1195">
        <v>0</v>
      </c>
      <c r="AH1195">
        <v>0</v>
      </c>
      <c r="AI1195">
        <v>0</v>
      </c>
      <c r="AJ1195">
        <v>17500</v>
      </c>
    </row>
    <row r="1196" spans="3:36" ht="12.75" customHeight="1">
      <c r="C1196" s="219" t="s">
        <v>829</v>
      </c>
      <c r="O1196" s="370">
        <v>70000</v>
      </c>
      <c r="P1196" s="370">
        <v>0</v>
      </c>
      <c r="Q1196" s="370">
        <v>0</v>
      </c>
      <c r="R1196" s="370">
        <v>0</v>
      </c>
      <c r="S1196" s="370">
        <v>0</v>
      </c>
      <c r="T1196" s="370">
        <v>0</v>
      </c>
      <c r="U1196" s="370">
        <v>0</v>
      </c>
      <c r="V1196" s="370">
        <v>0</v>
      </c>
      <c r="W1196" s="370">
        <v>0</v>
      </c>
      <c r="X1196" s="370">
        <v>0</v>
      </c>
      <c r="Y1196" s="370">
        <v>0</v>
      </c>
      <c r="Z1196" s="370">
        <v>0</v>
      </c>
      <c r="AA1196" s="370">
        <v>0</v>
      </c>
      <c r="AB1196" s="370">
        <v>0</v>
      </c>
      <c r="AC1196" s="370">
        <v>0</v>
      </c>
      <c r="AD1196" s="370">
        <v>70000</v>
      </c>
      <c r="AE1196" s="370">
        <v>0</v>
      </c>
      <c r="AF1196" s="370">
        <v>0</v>
      </c>
      <c r="AG1196" s="370">
        <v>0</v>
      </c>
      <c r="AH1196" s="370">
        <v>0</v>
      </c>
      <c r="AI1196" s="370">
        <v>0</v>
      </c>
      <c r="AJ1196">
        <v>70000</v>
      </c>
    </row>
    <row r="1197" spans="3:36" ht="12.75" customHeight="1">
      <c r="C1197" s="219" t="s">
        <v>830</v>
      </c>
      <c r="O1197" s="370">
        <v>90000</v>
      </c>
      <c r="P1197" s="370">
        <v>0</v>
      </c>
      <c r="Q1197" s="370">
        <v>0</v>
      </c>
      <c r="R1197" s="370">
        <v>0</v>
      </c>
      <c r="S1197" s="370">
        <v>0</v>
      </c>
      <c r="T1197" s="370">
        <v>0</v>
      </c>
      <c r="U1197" s="370">
        <v>0</v>
      </c>
      <c r="V1197" s="370">
        <v>0</v>
      </c>
      <c r="W1197" s="370">
        <v>0</v>
      </c>
      <c r="X1197" s="370">
        <v>0</v>
      </c>
      <c r="Y1197" s="370">
        <v>0</v>
      </c>
      <c r="Z1197" s="370">
        <v>0</v>
      </c>
      <c r="AA1197" s="370">
        <v>0</v>
      </c>
      <c r="AB1197" s="370">
        <v>0</v>
      </c>
      <c r="AC1197" s="370">
        <v>0</v>
      </c>
      <c r="AD1197" s="370">
        <v>90000</v>
      </c>
      <c r="AE1197" s="370">
        <v>0</v>
      </c>
      <c r="AF1197" s="370">
        <v>0</v>
      </c>
      <c r="AG1197" s="370">
        <v>0</v>
      </c>
      <c r="AH1197" s="370">
        <v>0</v>
      </c>
      <c r="AI1197" s="370">
        <v>0</v>
      </c>
      <c r="AJ1197">
        <v>90000</v>
      </c>
    </row>
    <row r="1198" spans="3:36" ht="12.75" hidden="1" customHeight="1"/>
    <row r="1199" spans="3:36" ht="12.75" hidden="1" customHeight="1"/>
    <row r="1200" spans="3:36" ht="12.75" hidden="1" customHeight="1"/>
    <row r="1201" spans="3:36" ht="12.75" customHeight="1">
      <c r="C1201" s="219"/>
      <c r="O1201" s="370"/>
      <c r="P1201" s="370"/>
      <c r="Q1201" s="370"/>
      <c r="R1201" s="370"/>
      <c r="S1201" s="370"/>
      <c r="T1201" s="370"/>
      <c r="U1201" s="370"/>
      <c r="V1201" s="370"/>
      <c r="W1201" s="370"/>
      <c r="X1201" s="370"/>
      <c r="Y1201" s="370"/>
      <c r="Z1201" s="370"/>
      <c r="AA1201" s="370"/>
      <c r="AB1201" s="370"/>
      <c r="AC1201" s="370"/>
      <c r="AD1201" s="370"/>
      <c r="AE1201" s="370"/>
      <c r="AF1201" s="370"/>
      <c r="AG1201" s="370"/>
      <c r="AH1201" s="370"/>
      <c r="AI1201" s="370"/>
    </row>
    <row r="1202" spans="3:36" ht="12.75" customHeight="1">
      <c r="C1202" s="219"/>
      <c r="O1202" s="370" t="s">
        <v>538</v>
      </c>
      <c r="P1202" s="370"/>
      <c r="Q1202" s="370"/>
      <c r="R1202" s="370"/>
      <c r="S1202" s="370"/>
      <c r="T1202" s="370"/>
      <c r="U1202" s="370"/>
      <c r="V1202" s="370"/>
      <c r="W1202" s="370"/>
      <c r="X1202" s="370"/>
      <c r="Y1202" s="370"/>
      <c r="Z1202" s="370" t="s">
        <v>538</v>
      </c>
      <c r="AA1202" s="370"/>
      <c r="AB1202" s="370"/>
      <c r="AC1202" s="370"/>
      <c r="AD1202" s="370"/>
      <c r="AE1202" s="370"/>
      <c r="AF1202" s="370"/>
      <c r="AG1202" s="370"/>
      <c r="AH1202" s="370"/>
      <c r="AI1202" s="370"/>
    </row>
    <row r="1203" spans="3:36" ht="12.75" customHeight="1">
      <c r="C1203" s="219"/>
      <c r="O1203" s="370" t="s">
        <v>366</v>
      </c>
      <c r="P1203" s="370" t="s">
        <v>367</v>
      </c>
      <c r="Q1203" s="370" t="s">
        <v>368</v>
      </c>
      <c r="R1203" s="370" t="s">
        <v>369</v>
      </c>
      <c r="S1203" s="370" t="s">
        <v>370</v>
      </c>
      <c r="T1203" s="370" t="s">
        <v>371</v>
      </c>
      <c r="U1203" s="370" t="s">
        <v>372</v>
      </c>
      <c r="V1203" s="370" t="s">
        <v>373</v>
      </c>
      <c r="W1203" s="370" t="s">
        <v>374</v>
      </c>
      <c r="X1203" s="370" t="s">
        <v>375</v>
      </c>
      <c r="Y1203" s="370" t="s">
        <v>376</v>
      </c>
      <c r="Z1203" s="370" t="s">
        <v>377</v>
      </c>
      <c r="AA1203" s="370" t="s">
        <v>378</v>
      </c>
      <c r="AB1203" s="370" t="s">
        <v>379</v>
      </c>
      <c r="AC1203" s="370" t="s">
        <v>380</v>
      </c>
      <c r="AD1203" s="370" t="s">
        <v>381</v>
      </c>
      <c r="AE1203" s="370" t="s">
        <v>382</v>
      </c>
      <c r="AF1203" s="370" t="s">
        <v>383</v>
      </c>
      <c r="AG1203" s="370" t="s">
        <v>384</v>
      </c>
      <c r="AH1203" s="370" t="s">
        <v>385</v>
      </c>
      <c r="AI1203" s="370" t="s">
        <v>386</v>
      </c>
      <c r="AJ1203" t="s">
        <v>387</v>
      </c>
    </row>
    <row r="1204" spans="3:36" ht="12.75" customHeight="1">
      <c r="P1204">
        <v>2011</v>
      </c>
      <c r="Q1204">
        <v>2012</v>
      </c>
      <c r="R1204">
        <v>2013</v>
      </c>
      <c r="S1204">
        <v>2014</v>
      </c>
      <c r="T1204">
        <v>2015</v>
      </c>
      <c r="U1204">
        <v>2016</v>
      </c>
      <c r="V1204">
        <v>2017</v>
      </c>
      <c r="W1204">
        <v>2018</v>
      </c>
      <c r="X1204">
        <v>2019</v>
      </c>
      <c r="Y1204">
        <v>2020</v>
      </c>
      <c r="Z1204">
        <v>2021</v>
      </c>
      <c r="AA1204">
        <v>2022</v>
      </c>
      <c r="AB1204">
        <v>2023</v>
      </c>
      <c r="AC1204">
        <v>2024</v>
      </c>
      <c r="AD1204">
        <v>2025</v>
      </c>
      <c r="AE1204">
        <v>2026</v>
      </c>
      <c r="AF1204">
        <v>2027</v>
      </c>
      <c r="AG1204">
        <v>2028</v>
      </c>
      <c r="AH1204">
        <v>2029</v>
      </c>
      <c r="AI1204">
        <v>2030</v>
      </c>
    </row>
    <row r="1205" spans="3:36" ht="12.75" hidden="1" customHeight="1">
      <c r="C1205" s="219" t="s">
        <v>828</v>
      </c>
      <c r="O1205">
        <v>0</v>
      </c>
      <c r="P1205">
        <v>120000</v>
      </c>
      <c r="Q1205">
        <v>0</v>
      </c>
      <c r="R1205">
        <v>0</v>
      </c>
      <c r="S1205">
        <v>0</v>
      </c>
      <c r="T1205">
        <v>0</v>
      </c>
      <c r="U1205">
        <v>0</v>
      </c>
      <c r="V1205">
        <v>0</v>
      </c>
      <c r="W1205">
        <v>120000</v>
      </c>
      <c r="X1205">
        <v>0</v>
      </c>
      <c r="Y1205">
        <v>0</v>
      </c>
      <c r="Z1205">
        <v>0</v>
      </c>
      <c r="AA1205">
        <v>0</v>
      </c>
      <c r="AB1205">
        <v>0</v>
      </c>
      <c r="AC1205">
        <v>0</v>
      </c>
      <c r="AD1205">
        <v>120000</v>
      </c>
      <c r="AE1205">
        <v>0</v>
      </c>
      <c r="AF1205">
        <v>0</v>
      </c>
      <c r="AG1205">
        <v>0</v>
      </c>
      <c r="AH1205">
        <v>0</v>
      </c>
      <c r="AI1205">
        <v>0</v>
      </c>
      <c r="AJ1205">
        <v>360000</v>
      </c>
    </row>
    <row r="1206" spans="3:36" ht="12.75" customHeight="1">
      <c r="C1206" s="219" t="s">
        <v>829</v>
      </c>
      <c r="O1206" s="370">
        <v>0</v>
      </c>
      <c r="P1206" s="370">
        <v>120000</v>
      </c>
      <c r="Q1206" s="370">
        <v>0</v>
      </c>
      <c r="R1206" s="370">
        <v>0</v>
      </c>
      <c r="S1206" s="370">
        <v>0</v>
      </c>
      <c r="T1206" s="370">
        <v>0</v>
      </c>
      <c r="U1206" s="370">
        <v>0</v>
      </c>
      <c r="V1206" s="370">
        <v>0</v>
      </c>
      <c r="W1206" s="370">
        <v>120000</v>
      </c>
      <c r="X1206" s="370">
        <v>0</v>
      </c>
      <c r="Y1206" s="370">
        <v>0</v>
      </c>
      <c r="Z1206" s="370">
        <v>0</v>
      </c>
      <c r="AA1206" s="370">
        <v>0</v>
      </c>
      <c r="AB1206" s="370">
        <v>0</v>
      </c>
      <c r="AC1206" s="370">
        <v>0</v>
      </c>
      <c r="AD1206" s="370">
        <v>120000</v>
      </c>
      <c r="AE1206" s="370">
        <v>0</v>
      </c>
      <c r="AF1206" s="370">
        <v>0</v>
      </c>
      <c r="AG1206" s="370">
        <v>0</v>
      </c>
      <c r="AH1206" s="370">
        <v>0</v>
      </c>
      <c r="AI1206" s="370">
        <v>0</v>
      </c>
      <c r="AJ1206">
        <v>360000</v>
      </c>
    </row>
    <row r="1207" spans="3:36" ht="12.75" customHeight="1">
      <c r="C1207" s="219" t="s">
        <v>830</v>
      </c>
      <c r="O1207" s="370">
        <v>0</v>
      </c>
      <c r="P1207" s="370">
        <v>120000</v>
      </c>
      <c r="Q1207" s="370">
        <v>0</v>
      </c>
      <c r="R1207" s="370">
        <v>0</v>
      </c>
      <c r="S1207" s="370">
        <v>0</v>
      </c>
      <c r="T1207" s="370">
        <v>0</v>
      </c>
      <c r="U1207" s="370">
        <v>0</v>
      </c>
      <c r="V1207" s="370">
        <v>0</v>
      </c>
      <c r="W1207" s="370">
        <v>120000</v>
      </c>
      <c r="X1207" s="370">
        <v>0</v>
      </c>
      <c r="Y1207" s="370">
        <v>0</v>
      </c>
      <c r="Z1207" s="370">
        <v>0</v>
      </c>
      <c r="AA1207" s="370">
        <v>0</v>
      </c>
      <c r="AB1207" s="370">
        <v>0</v>
      </c>
      <c r="AC1207" s="370">
        <v>0</v>
      </c>
      <c r="AD1207" s="370">
        <v>120000</v>
      </c>
      <c r="AE1207" s="370">
        <v>0</v>
      </c>
      <c r="AF1207" s="370">
        <v>0</v>
      </c>
      <c r="AG1207" s="370">
        <v>0</v>
      </c>
      <c r="AH1207" s="370">
        <v>0</v>
      </c>
      <c r="AI1207" s="370">
        <v>0</v>
      </c>
      <c r="AJ1207">
        <v>360000</v>
      </c>
    </row>
    <row r="1208" spans="3:36" ht="12.75" hidden="1" customHeight="1"/>
    <row r="1209" spans="3:36" ht="12.75" hidden="1" customHeight="1"/>
    <row r="1210" spans="3:36" ht="12.75" hidden="1" customHeight="1"/>
    <row r="1211" spans="3:36" ht="12.75" customHeight="1">
      <c r="C1211" s="219"/>
      <c r="O1211" s="370"/>
      <c r="P1211" s="370"/>
      <c r="Q1211" s="370"/>
      <c r="R1211" s="370"/>
      <c r="S1211" s="370"/>
      <c r="T1211" s="370"/>
      <c r="U1211" s="370"/>
      <c r="V1211" s="370"/>
      <c r="W1211" s="370"/>
      <c r="X1211" s="370"/>
      <c r="Y1211" s="370"/>
      <c r="Z1211" s="370"/>
      <c r="AA1211" s="370"/>
      <c r="AB1211" s="370"/>
      <c r="AC1211" s="370"/>
      <c r="AD1211" s="370"/>
      <c r="AE1211" s="370"/>
      <c r="AF1211" s="370"/>
      <c r="AG1211" s="370"/>
      <c r="AH1211" s="370"/>
      <c r="AI1211" s="370"/>
    </row>
    <row r="1212" spans="3:36" ht="12.75" customHeight="1">
      <c r="C1212" s="219"/>
      <c r="O1212" s="370" t="s">
        <v>539</v>
      </c>
      <c r="P1212" s="370"/>
      <c r="Q1212" s="370"/>
      <c r="R1212" s="370"/>
      <c r="S1212" s="370"/>
      <c r="T1212" s="370"/>
      <c r="U1212" s="370"/>
      <c r="V1212" s="370"/>
      <c r="W1212" s="370"/>
      <c r="X1212" s="370"/>
      <c r="Y1212" s="370"/>
      <c r="Z1212" s="370" t="s">
        <v>539</v>
      </c>
      <c r="AA1212" s="370"/>
      <c r="AB1212" s="370"/>
      <c r="AC1212" s="370"/>
      <c r="AD1212" s="370"/>
      <c r="AE1212" s="370"/>
      <c r="AF1212" s="370"/>
      <c r="AG1212" s="370"/>
      <c r="AH1212" s="370"/>
      <c r="AI1212" s="370"/>
    </row>
    <row r="1213" spans="3:36" ht="12.75" customHeight="1">
      <c r="C1213" s="219"/>
      <c r="O1213" s="370" t="s">
        <v>366</v>
      </c>
      <c r="P1213" s="370" t="s">
        <v>367</v>
      </c>
      <c r="Q1213" s="370" t="s">
        <v>368</v>
      </c>
      <c r="R1213" s="370" t="s">
        <v>369</v>
      </c>
      <c r="S1213" s="370" t="s">
        <v>370</v>
      </c>
      <c r="T1213" s="370" t="s">
        <v>371</v>
      </c>
      <c r="U1213" s="370" t="s">
        <v>372</v>
      </c>
      <c r="V1213" s="370" t="s">
        <v>373</v>
      </c>
      <c r="W1213" s="370" t="s">
        <v>374</v>
      </c>
      <c r="X1213" s="370" t="s">
        <v>375</v>
      </c>
      <c r="Y1213" s="370" t="s">
        <v>376</v>
      </c>
      <c r="Z1213" s="370" t="s">
        <v>377</v>
      </c>
      <c r="AA1213" s="370" t="s">
        <v>378</v>
      </c>
      <c r="AB1213" s="370" t="s">
        <v>379</v>
      </c>
      <c r="AC1213" s="370" t="s">
        <v>380</v>
      </c>
      <c r="AD1213" s="370" t="s">
        <v>381</v>
      </c>
      <c r="AE1213" s="370" t="s">
        <v>382</v>
      </c>
      <c r="AF1213" s="370" t="s">
        <v>383</v>
      </c>
      <c r="AG1213" s="370" t="s">
        <v>384</v>
      </c>
      <c r="AH1213" s="370" t="s">
        <v>385</v>
      </c>
      <c r="AI1213" s="370" t="s">
        <v>386</v>
      </c>
      <c r="AJ1213" t="s">
        <v>387</v>
      </c>
    </row>
    <row r="1214" spans="3:36" ht="12.75" customHeight="1">
      <c r="P1214">
        <v>2011</v>
      </c>
      <c r="Q1214">
        <v>2012</v>
      </c>
      <c r="R1214">
        <v>2013</v>
      </c>
      <c r="S1214">
        <v>2014</v>
      </c>
      <c r="T1214">
        <v>2015</v>
      </c>
      <c r="U1214">
        <v>2016</v>
      </c>
      <c r="V1214">
        <v>2017</v>
      </c>
      <c r="W1214">
        <v>2018</v>
      </c>
      <c r="X1214">
        <v>2019</v>
      </c>
      <c r="Y1214">
        <v>2020</v>
      </c>
      <c r="Z1214">
        <v>2021</v>
      </c>
      <c r="AA1214">
        <v>2022</v>
      </c>
      <c r="AB1214">
        <v>2023</v>
      </c>
      <c r="AC1214">
        <v>2024</v>
      </c>
      <c r="AD1214">
        <v>2025</v>
      </c>
      <c r="AE1214">
        <v>2026</v>
      </c>
      <c r="AF1214">
        <v>2027</v>
      </c>
      <c r="AG1214">
        <v>2028</v>
      </c>
      <c r="AH1214">
        <v>2029</v>
      </c>
      <c r="AI1214">
        <v>2030</v>
      </c>
    </row>
    <row r="1215" spans="3:36" ht="12.75" hidden="1" customHeight="1">
      <c r="C1215" s="219" t="s">
        <v>828</v>
      </c>
      <c r="O1215">
        <v>0</v>
      </c>
      <c r="P1215">
        <v>0</v>
      </c>
      <c r="Q1215">
        <v>0</v>
      </c>
      <c r="R1215">
        <v>0</v>
      </c>
      <c r="S1215">
        <v>0</v>
      </c>
      <c r="T1215">
        <v>0</v>
      </c>
      <c r="U1215">
        <v>0</v>
      </c>
      <c r="V1215">
        <v>0</v>
      </c>
      <c r="W1215">
        <v>0</v>
      </c>
      <c r="X1215">
        <v>0</v>
      </c>
      <c r="Y1215">
        <v>0</v>
      </c>
      <c r="Z1215">
        <v>0</v>
      </c>
      <c r="AA1215">
        <v>0</v>
      </c>
      <c r="AB1215">
        <v>0</v>
      </c>
      <c r="AC1215">
        <v>0</v>
      </c>
      <c r="AD1215">
        <v>0</v>
      </c>
      <c r="AE1215">
        <v>0</v>
      </c>
      <c r="AF1215">
        <v>0</v>
      </c>
      <c r="AG1215">
        <v>0</v>
      </c>
      <c r="AH1215">
        <v>0</v>
      </c>
      <c r="AI1215">
        <v>0</v>
      </c>
      <c r="AJ1215">
        <v>0</v>
      </c>
    </row>
    <row r="1216" spans="3:36" ht="12.75" customHeight="1">
      <c r="C1216" s="219" t="s">
        <v>829</v>
      </c>
      <c r="O1216" s="370">
        <v>0</v>
      </c>
      <c r="P1216" s="370">
        <v>0</v>
      </c>
      <c r="Q1216" s="370">
        <v>0</v>
      </c>
      <c r="R1216" s="370">
        <v>0</v>
      </c>
      <c r="S1216" s="370">
        <v>0</v>
      </c>
      <c r="T1216" s="370">
        <v>0</v>
      </c>
      <c r="U1216" s="370">
        <v>0</v>
      </c>
      <c r="V1216" s="370">
        <v>0</v>
      </c>
      <c r="W1216" s="370">
        <v>0</v>
      </c>
      <c r="X1216" s="370">
        <v>0</v>
      </c>
      <c r="Y1216" s="370">
        <v>0</v>
      </c>
      <c r="Z1216" s="370">
        <v>0</v>
      </c>
      <c r="AA1216" s="370">
        <v>0</v>
      </c>
      <c r="AB1216" s="370">
        <v>0</v>
      </c>
      <c r="AC1216" s="370">
        <v>0</v>
      </c>
      <c r="AD1216" s="370">
        <v>0</v>
      </c>
      <c r="AE1216" s="370">
        <v>0</v>
      </c>
      <c r="AF1216" s="370">
        <v>0</v>
      </c>
      <c r="AG1216" s="370">
        <v>0</v>
      </c>
      <c r="AH1216" s="370">
        <v>0</v>
      </c>
      <c r="AI1216" s="370">
        <v>0</v>
      </c>
      <c r="AJ1216">
        <v>0</v>
      </c>
    </row>
    <row r="1217" spans="3:36" ht="12.75" customHeight="1">
      <c r="C1217" s="219" t="s">
        <v>830</v>
      </c>
      <c r="O1217" s="370">
        <v>0</v>
      </c>
      <c r="P1217" s="370">
        <v>0</v>
      </c>
      <c r="Q1217" s="370">
        <v>0</v>
      </c>
      <c r="R1217" s="370">
        <v>0</v>
      </c>
      <c r="S1217" s="370">
        <v>0</v>
      </c>
      <c r="T1217" s="370">
        <v>0</v>
      </c>
      <c r="U1217" s="370">
        <v>0</v>
      </c>
      <c r="V1217" s="370">
        <v>0</v>
      </c>
      <c r="W1217" s="370">
        <v>0</v>
      </c>
      <c r="X1217" s="370">
        <v>0</v>
      </c>
      <c r="Y1217" s="370">
        <v>0</v>
      </c>
      <c r="Z1217" s="370">
        <v>0</v>
      </c>
      <c r="AA1217" s="370">
        <v>0</v>
      </c>
      <c r="AB1217" s="370">
        <v>0</v>
      </c>
      <c r="AC1217" s="370">
        <v>0</v>
      </c>
      <c r="AD1217" s="370">
        <v>0</v>
      </c>
      <c r="AE1217" s="370">
        <v>0</v>
      </c>
      <c r="AF1217" s="370">
        <v>0</v>
      </c>
      <c r="AG1217" s="370">
        <v>0</v>
      </c>
      <c r="AH1217" s="370">
        <v>0</v>
      </c>
      <c r="AI1217" s="370">
        <v>0</v>
      </c>
      <c r="AJ1217">
        <v>0</v>
      </c>
    </row>
    <row r="1218" spans="3:36" ht="12.75" hidden="1" customHeight="1"/>
    <row r="1219" spans="3:36" ht="12.75" hidden="1" customHeight="1"/>
    <row r="1220" spans="3:36" ht="12.75" hidden="1" customHeight="1"/>
    <row r="1221" spans="3:36" ht="12.75" customHeight="1">
      <c r="C1221" s="219"/>
      <c r="O1221" s="370"/>
      <c r="P1221" s="370"/>
      <c r="Q1221" s="370"/>
      <c r="R1221" s="370"/>
      <c r="S1221" s="370"/>
      <c r="T1221" s="370"/>
      <c r="U1221" s="370"/>
      <c r="V1221" s="370"/>
      <c r="W1221" s="370"/>
      <c r="X1221" s="370"/>
      <c r="Y1221" s="370"/>
      <c r="Z1221" s="370"/>
      <c r="AA1221" s="370"/>
      <c r="AB1221" s="370"/>
      <c r="AC1221" s="370"/>
      <c r="AD1221" s="370"/>
      <c r="AE1221" s="370"/>
      <c r="AF1221" s="370"/>
      <c r="AG1221" s="370"/>
      <c r="AH1221" s="370"/>
      <c r="AI1221" s="370"/>
    </row>
    <row r="1222" spans="3:36" ht="12.75" customHeight="1">
      <c r="C1222" s="219"/>
      <c r="O1222" s="370" t="s">
        <v>540</v>
      </c>
      <c r="P1222" s="370"/>
      <c r="Q1222" s="370"/>
      <c r="R1222" s="370"/>
      <c r="S1222" s="370"/>
      <c r="T1222" s="370"/>
      <c r="U1222" s="370"/>
      <c r="V1222" s="370"/>
      <c r="W1222" s="370"/>
      <c r="X1222" s="370"/>
      <c r="Y1222" s="370"/>
      <c r="Z1222" s="370" t="s">
        <v>540</v>
      </c>
      <c r="AA1222" s="370"/>
      <c r="AB1222" s="370"/>
      <c r="AC1222" s="370"/>
      <c r="AD1222" s="370"/>
      <c r="AE1222" s="370"/>
      <c r="AF1222" s="370"/>
      <c r="AG1222" s="370"/>
      <c r="AH1222" s="370"/>
      <c r="AI1222" s="370"/>
    </row>
    <row r="1223" spans="3:36" ht="12.75" customHeight="1">
      <c r="C1223" s="219"/>
      <c r="O1223" s="370" t="s">
        <v>366</v>
      </c>
      <c r="P1223" s="370" t="s">
        <v>367</v>
      </c>
      <c r="Q1223" s="370" t="s">
        <v>368</v>
      </c>
      <c r="R1223" s="370" t="s">
        <v>369</v>
      </c>
      <c r="S1223" s="370" t="s">
        <v>370</v>
      </c>
      <c r="T1223" s="370" t="s">
        <v>371</v>
      </c>
      <c r="U1223" s="370" t="s">
        <v>372</v>
      </c>
      <c r="V1223" s="370" t="s">
        <v>373</v>
      </c>
      <c r="W1223" s="370" t="s">
        <v>374</v>
      </c>
      <c r="X1223" s="370" t="s">
        <v>375</v>
      </c>
      <c r="Y1223" s="370" t="s">
        <v>376</v>
      </c>
      <c r="Z1223" s="370" t="s">
        <v>377</v>
      </c>
      <c r="AA1223" s="370" t="s">
        <v>378</v>
      </c>
      <c r="AB1223" s="370" t="s">
        <v>379</v>
      </c>
      <c r="AC1223" s="370" t="s">
        <v>380</v>
      </c>
      <c r="AD1223" s="370" t="s">
        <v>381</v>
      </c>
      <c r="AE1223" s="370" t="s">
        <v>382</v>
      </c>
      <c r="AF1223" s="370" t="s">
        <v>383</v>
      </c>
      <c r="AG1223" s="370" t="s">
        <v>384</v>
      </c>
      <c r="AH1223" s="370" t="s">
        <v>385</v>
      </c>
      <c r="AI1223" s="370" t="s">
        <v>386</v>
      </c>
      <c r="AJ1223" t="s">
        <v>387</v>
      </c>
    </row>
    <row r="1224" spans="3:36" ht="12.75" customHeight="1">
      <c r="P1224">
        <v>2011</v>
      </c>
      <c r="Q1224">
        <v>2012</v>
      </c>
      <c r="R1224">
        <v>2013</v>
      </c>
      <c r="S1224">
        <v>2014</v>
      </c>
      <c r="T1224">
        <v>2015</v>
      </c>
      <c r="U1224">
        <v>2016</v>
      </c>
      <c r="V1224">
        <v>2017</v>
      </c>
      <c r="W1224">
        <v>2018</v>
      </c>
      <c r="X1224">
        <v>2019</v>
      </c>
      <c r="Y1224">
        <v>2020</v>
      </c>
      <c r="Z1224">
        <v>2021</v>
      </c>
      <c r="AA1224">
        <v>2022</v>
      </c>
      <c r="AB1224">
        <v>2023</v>
      </c>
      <c r="AC1224">
        <v>2024</v>
      </c>
      <c r="AD1224">
        <v>2025</v>
      </c>
      <c r="AE1224">
        <v>2026</v>
      </c>
      <c r="AF1224">
        <v>2027</v>
      </c>
      <c r="AG1224">
        <v>2028</v>
      </c>
      <c r="AH1224">
        <v>2029</v>
      </c>
      <c r="AI1224">
        <v>2030</v>
      </c>
    </row>
    <row r="1225" spans="3:36" ht="12.75" hidden="1" customHeight="1">
      <c r="C1225" s="219" t="s">
        <v>828</v>
      </c>
      <c r="O1225">
        <v>0</v>
      </c>
      <c r="P1225">
        <v>0</v>
      </c>
      <c r="Q1225">
        <v>0</v>
      </c>
      <c r="R1225">
        <v>0</v>
      </c>
      <c r="S1225">
        <v>0</v>
      </c>
      <c r="T1225">
        <v>0</v>
      </c>
      <c r="U1225">
        <v>0</v>
      </c>
      <c r="V1225">
        <v>0</v>
      </c>
      <c r="W1225">
        <v>0</v>
      </c>
      <c r="X1225">
        <v>0</v>
      </c>
      <c r="Y1225">
        <v>0</v>
      </c>
      <c r="Z1225">
        <v>0</v>
      </c>
      <c r="AA1225">
        <v>0</v>
      </c>
      <c r="AB1225">
        <v>0</v>
      </c>
      <c r="AC1225">
        <v>0</v>
      </c>
      <c r="AD1225">
        <v>0</v>
      </c>
      <c r="AE1225">
        <v>0</v>
      </c>
      <c r="AF1225">
        <v>0</v>
      </c>
      <c r="AG1225">
        <v>0</v>
      </c>
      <c r="AH1225">
        <v>0</v>
      </c>
      <c r="AI1225">
        <v>0</v>
      </c>
      <c r="AJ1225">
        <v>0</v>
      </c>
    </row>
    <row r="1226" spans="3:36" ht="12.75" customHeight="1">
      <c r="C1226" s="219" t="s">
        <v>829</v>
      </c>
      <c r="O1226" s="370">
        <v>0</v>
      </c>
      <c r="P1226" s="370">
        <v>0</v>
      </c>
      <c r="Q1226" s="370">
        <v>0</v>
      </c>
      <c r="R1226" s="370">
        <v>0</v>
      </c>
      <c r="S1226" s="370">
        <v>0</v>
      </c>
      <c r="T1226" s="370">
        <v>0</v>
      </c>
      <c r="U1226" s="370">
        <v>0</v>
      </c>
      <c r="V1226" s="370">
        <v>0</v>
      </c>
      <c r="W1226" s="370">
        <v>0</v>
      </c>
      <c r="X1226" s="370">
        <v>0</v>
      </c>
      <c r="Y1226" s="370">
        <v>0</v>
      </c>
      <c r="Z1226" s="370">
        <v>0</v>
      </c>
      <c r="AA1226" s="370">
        <v>0</v>
      </c>
      <c r="AB1226" s="370">
        <v>0</v>
      </c>
      <c r="AC1226" s="370">
        <v>0</v>
      </c>
      <c r="AD1226" s="370">
        <v>0</v>
      </c>
      <c r="AE1226" s="370">
        <v>0</v>
      </c>
      <c r="AF1226" s="370">
        <v>0</v>
      </c>
      <c r="AG1226" s="370">
        <v>0</v>
      </c>
      <c r="AH1226" s="370">
        <v>0</v>
      </c>
      <c r="AI1226" s="370">
        <v>0</v>
      </c>
      <c r="AJ1226">
        <v>0</v>
      </c>
    </row>
    <row r="1227" spans="3:36" ht="12.75" customHeight="1">
      <c r="C1227" s="219" t="s">
        <v>830</v>
      </c>
      <c r="O1227" s="370">
        <v>0</v>
      </c>
      <c r="P1227" s="370">
        <v>0</v>
      </c>
      <c r="Q1227" s="370">
        <v>0</v>
      </c>
      <c r="R1227" s="370">
        <v>0</v>
      </c>
      <c r="S1227" s="370">
        <v>0</v>
      </c>
      <c r="T1227" s="370">
        <v>0</v>
      </c>
      <c r="U1227" s="370">
        <v>0</v>
      </c>
      <c r="V1227" s="370">
        <v>0</v>
      </c>
      <c r="W1227" s="370">
        <v>0</v>
      </c>
      <c r="X1227" s="370">
        <v>0</v>
      </c>
      <c r="Y1227" s="370">
        <v>0</v>
      </c>
      <c r="Z1227" s="370">
        <v>0</v>
      </c>
      <c r="AA1227" s="370">
        <v>0</v>
      </c>
      <c r="AB1227" s="370">
        <v>0</v>
      </c>
      <c r="AC1227" s="370">
        <v>0</v>
      </c>
      <c r="AD1227" s="370">
        <v>0</v>
      </c>
      <c r="AE1227" s="370">
        <v>0</v>
      </c>
      <c r="AF1227" s="370">
        <v>0</v>
      </c>
      <c r="AG1227" s="370">
        <v>0</v>
      </c>
      <c r="AH1227" s="370">
        <v>0</v>
      </c>
      <c r="AI1227" s="370">
        <v>0</v>
      </c>
      <c r="AJ1227">
        <v>0</v>
      </c>
    </row>
    <row r="1228" spans="3:36" ht="12.75" hidden="1" customHeight="1"/>
    <row r="1229" spans="3:36" ht="12.75" hidden="1" customHeight="1"/>
    <row r="1230" spans="3:36" ht="12.75" hidden="1" customHeight="1"/>
    <row r="1231" spans="3:36" ht="12.75" customHeight="1">
      <c r="C1231" s="219"/>
      <c r="O1231" s="370"/>
      <c r="P1231" s="370"/>
      <c r="Q1231" s="370"/>
      <c r="R1231" s="370"/>
      <c r="S1231" s="370"/>
      <c r="T1231" s="370"/>
      <c r="U1231" s="370"/>
      <c r="V1231" s="370"/>
      <c r="W1231" s="370"/>
      <c r="X1231" s="370"/>
      <c r="Y1231" s="370"/>
      <c r="Z1231" s="370"/>
      <c r="AA1231" s="370"/>
      <c r="AB1231" s="370"/>
      <c r="AC1231" s="370"/>
      <c r="AD1231" s="370"/>
      <c r="AE1231" s="370"/>
      <c r="AF1231" s="370"/>
      <c r="AG1231" s="370"/>
      <c r="AH1231" s="370"/>
      <c r="AI1231" s="370"/>
    </row>
    <row r="1232" spans="3:36" ht="12.75" customHeight="1">
      <c r="C1232" s="219"/>
      <c r="O1232" s="370" t="s">
        <v>541</v>
      </c>
      <c r="P1232" s="370"/>
      <c r="Q1232" s="370"/>
      <c r="R1232" s="370"/>
      <c r="S1232" s="370"/>
      <c r="T1232" s="370"/>
      <c r="U1232" s="370"/>
      <c r="V1232" s="370"/>
      <c r="W1232" s="370"/>
      <c r="X1232" s="370"/>
      <c r="Y1232" s="370"/>
      <c r="Z1232" s="370" t="s">
        <v>541</v>
      </c>
      <c r="AA1232" s="370"/>
      <c r="AB1232" s="370"/>
      <c r="AC1232" s="370"/>
      <c r="AD1232" s="370"/>
      <c r="AE1232" s="370"/>
      <c r="AF1232" s="370"/>
      <c r="AG1232" s="370"/>
      <c r="AH1232" s="370"/>
      <c r="AI1232" s="370"/>
    </row>
    <row r="1233" spans="3:36" ht="12.75" customHeight="1">
      <c r="C1233" s="219"/>
      <c r="O1233" s="370" t="s">
        <v>366</v>
      </c>
      <c r="P1233" s="370" t="s">
        <v>367</v>
      </c>
      <c r="Q1233" s="370" t="s">
        <v>368</v>
      </c>
      <c r="R1233" s="370" t="s">
        <v>369</v>
      </c>
      <c r="S1233" s="370" t="s">
        <v>370</v>
      </c>
      <c r="T1233" s="370" t="s">
        <v>371</v>
      </c>
      <c r="U1233" s="370" t="s">
        <v>372</v>
      </c>
      <c r="V1233" s="370" t="s">
        <v>373</v>
      </c>
      <c r="W1233" s="370" t="s">
        <v>374</v>
      </c>
      <c r="X1233" s="370" t="s">
        <v>375</v>
      </c>
      <c r="Y1233" s="370" t="s">
        <v>376</v>
      </c>
      <c r="Z1233" s="370" t="s">
        <v>377</v>
      </c>
      <c r="AA1233" s="370" t="s">
        <v>378</v>
      </c>
      <c r="AB1233" s="370" t="s">
        <v>379</v>
      </c>
      <c r="AC1233" s="370" t="s">
        <v>380</v>
      </c>
      <c r="AD1233" s="370" t="s">
        <v>381</v>
      </c>
      <c r="AE1233" s="370" t="s">
        <v>382</v>
      </c>
      <c r="AF1233" s="370" t="s">
        <v>383</v>
      </c>
      <c r="AG1233" s="370" t="s">
        <v>384</v>
      </c>
      <c r="AH1233" s="370" t="s">
        <v>385</v>
      </c>
      <c r="AI1233" s="370" t="s">
        <v>386</v>
      </c>
      <c r="AJ1233" t="s">
        <v>387</v>
      </c>
    </row>
    <row r="1234" spans="3:36" ht="12.75" customHeight="1">
      <c r="P1234">
        <v>2011</v>
      </c>
      <c r="Q1234">
        <v>2012</v>
      </c>
      <c r="R1234">
        <v>2013</v>
      </c>
      <c r="S1234">
        <v>2014</v>
      </c>
      <c r="T1234">
        <v>2015</v>
      </c>
      <c r="U1234">
        <v>2016</v>
      </c>
      <c r="V1234">
        <v>2017</v>
      </c>
      <c r="W1234">
        <v>2018</v>
      </c>
      <c r="X1234">
        <v>2019</v>
      </c>
      <c r="Y1234">
        <v>2020</v>
      </c>
      <c r="Z1234">
        <v>2021</v>
      </c>
      <c r="AA1234">
        <v>2022</v>
      </c>
      <c r="AB1234">
        <v>2023</v>
      </c>
      <c r="AC1234">
        <v>2024</v>
      </c>
      <c r="AD1234">
        <v>2025</v>
      </c>
      <c r="AE1234">
        <v>2026</v>
      </c>
      <c r="AF1234">
        <v>2027</v>
      </c>
      <c r="AG1234">
        <v>2028</v>
      </c>
      <c r="AH1234">
        <v>2029</v>
      </c>
      <c r="AI1234">
        <v>2030</v>
      </c>
    </row>
    <row r="1235" spans="3:36" ht="12.75" hidden="1" customHeight="1">
      <c r="C1235" s="219" t="s">
        <v>828</v>
      </c>
      <c r="O1235">
        <v>0</v>
      </c>
      <c r="P1235">
        <v>0</v>
      </c>
      <c r="Q1235">
        <v>0</v>
      </c>
      <c r="R1235">
        <v>0</v>
      </c>
      <c r="S1235">
        <v>0</v>
      </c>
      <c r="T1235">
        <v>0</v>
      </c>
      <c r="U1235">
        <v>0</v>
      </c>
      <c r="V1235">
        <v>0</v>
      </c>
      <c r="W1235">
        <v>0</v>
      </c>
      <c r="X1235">
        <v>0</v>
      </c>
      <c r="Y1235">
        <v>0</v>
      </c>
      <c r="Z1235">
        <v>0</v>
      </c>
      <c r="AA1235">
        <v>0</v>
      </c>
      <c r="AB1235">
        <v>0</v>
      </c>
      <c r="AC1235">
        <v>0</v>
      </c>
      <c r="AD1235">
        <v>0</v>
      </c>
      <c r="AE1235">
        <v>0</v>
      </c>
      <c r="AF1235">
        <v>0</v>
      </c>
      <c r="AG1235">
        <v>0</v>
      </c>
      <c r="AH1235">
        <v>0</v>
      </c>
      <c r="AI1235">
        <v>0</v>
      </c>
      <c r="AJ1235">
        <v>0</v>
      </c>
    </row>
    <row r="1236" spans="3:36" ht="12.75" customHeight="1">
      <c r="C1236" s="219" t="s">
        <v>829</v>
      </c>
      <c r="O1236" s="370">
        <v>0</v>
      </c>
      <c r="P1236" s="370">
        <v>0</v>
      </c>
      <c r="Q1236" s="370">
        <v>0</v>
      </c>
      <c r="R1236" s="370">
        <v>0</v>
      </c>
      <c r="S1236" s="370">
        <v>0</v>
      </c>
      <c r="T1236" s="370">
        <v>0</v>
      </c>
      <c r="U1236" s="370">
        <v>0</v>
      </c>
      <c r="V1236" s="370">
        <v>0</v>
      </c>
      <c r="W1236" s="370">
        <v>0</v>
      </c>
      <c r="X1236" s="370">
        <v>0</v>
      </c>
      <c r="Y1236" s="370">
        <v>0</v>
      </c>
      <c r="Z1236" s="370">
        <v>0</v>
      </c>
      <c r="AA1236" s="370">
        <v>0</v>
      </c>
      <c r="AB1236" s="370">
        <v>0</v>
      </c>
      <c r="AC1236" s="370">
        <v>0</v>
      </c>
      <c r="AD1236" s="370">
        <v>0</v>
      </c>
      <c r="AE1236" s="370">
        <v>0</v>
      </c>
      <c r="AF1236" s="370">
        <v>0</v>
      </c>
      <c r="AG1236" s="370">
        <v>0</v>
      </c>
      <c r="AH1236" s="370">
        <v>0</v>
      </c>
      <c r="AI1236" s="370">
        <v>0</v>
      </c>
      <c r="AJ1236">
        <v>0</v>
      </c>
    </row>
    <row r="1237" spans="3:36" ht="12.75" customHeight="1">
      <c r="C1237" s="219" t="s">
        <v>830</v>
      </c>
      <c r="O1237" s="370">
        <v>0</v>
      </c>
      <c r="P1237" s="370">
        <v>0</v>
      </c>
      <c r="Q1237" s="370">
        <v>0</v>
      </c>
      <c r="R1237" s="370">
        <v>0</v>
      </c>
      <c r="S1237" s="370">
        <v>0</v>
      </c>
      <c r="T1237" s="370">
        <v>0</v>
      </c>
      <c r="U1237" s="370">
        <v>0</v>
      </c>
      <c r="V1237" s="370">
        <v>0</v>
      </c>
      <c r="W1237" s="370">
        <v>0</v>
      </c>
      <c r="X1237" s="370">
        <v>0</v>
      </c>
      <c r="Y1237" s="370">
        <v>0</v>
      </c>
      <c r="Z1237" s="370">
        <v>0</v>
      </c>
      <c r="AA1237" s="370">
        <v>0</v>
      </c>
      <c r="AB1237" s="370">
        <v>0</v>
      </c>
      <c r="AC1237" s="370">
        <v>0</v>
      </c>
      <c r="AD1237" s="370">
        <v>0</v>
      </c>
      <c r="AE1237" s="370">
        <v>0</v>
      </c>
      <c r="AF1237" s="370">
        <v>0</v>
      </c>
      <c r="AG1237" s="370">
        <v>0</v>
      </c>
      <c r="AH1237" s="370">
        <v>0</v>
      </c>
      <c r="AI1237" s="370">
        <v>0</v>
      </c>
      <c r="AJ1237">
        <v>0</v>
      </c>
    </row>
    <row r="1238" spans="3:36" ht="12.75" hidden="1" customHeight="1"/>
    <row r="1239" spans="3:36" ht="12.75" hidden="1" customHeight="1"/>
    <row r="1240" spans="3:36" ht="12.75" hidden="1" customHeight="1"/>
    <row r="1241" spans="3:36" ht="12.75" customHeight="1">
      <c r="C1241" s="219"/>
      <c r="O1241" s="370"/>
      <c r="P1241" s="370"/>
      <c r="Q1241" s="370"/>
      <c r="R1241" s="370"/>
      <c r="S1241" s="370"/>
      <c r="T1241" s="370"/>
      <c r="U1241" s="370"/>
      <c r="V1241" s="370"/>
      <c r="W1241" s="370"/>
      <c r="X1241" s="370"/>
      <c r="Y1241" s="370"/>
      <c r="Z1241" s="370"/>
      <c r="AA1241" s="370"/>
      <c r="AB1241" s="370"/>
      <c r="AC1241" s="370"/>
      <c r="AD1241" s="370"/>
      <c r="AE1241" s="370"/>
      <c r="AF1241" s="370"/>
      <c r="AG1241" s="370"/>
      <c r="AH1241" s="370"/>
      <c r="AI1241" s="370"/>
    </row>
    <row r="1242" spans="3:36" ht="12.75" customHeight="1">
      <c r="C1242" s="219"/>
      <c r="O1242" s="370" t="s">
        <v>542</v>
      </c>
      <c r="P1242" s="370"/>
      <c r="Q1242" s="370"/>
      <c r="R1242" s="370"/>
      <c r="S1242" s="370"/>
      <c r="T1242" s="370"/>
      <c r="U1242" s="370"/>
      <c r="V1242" s="370"/>
      <c r="W1242" s="370"/>
      <c r="X1242" s="370"/>
      <c r="Y1242" s="370"/>
      <c r="Z1242" s="370" t="s">
        <v>542</v>
      </c>
      <c r="AA1242" s="370"/>
      <c r="AB1242" s="370"/>
      <c r="AC1242" s="370"/>
      <c r="AD1242" s="370"/>
      <c r="AE1242" s="370"/>
      <c r="AF1242" s="370"/>
      <c r="AG1242" s="370"/>
      <c r="AH1242" s="370"/>
      <c r="AI1242" s="370"/>
    </row>
    <row r="1243" spans="3:36" ht="12.75" customHeight="1">
      <c r="C1243" s="219"/>
      <c r="O1243" s="370" t="s">
        <v>366</v>
      </c>
      <c r="P1243" s="370" t="s">
        <v>367</v>
      </c>
      <c r="Q1243" s="370" t="s">
        <v>368</v>
      </c>
      <c r="R1243" s="370" t="s">
        <v>369</v>
      </c>
      <c r="S1243" s="370" t="s">
        <v>370</v>
      </c>
      <c r="T1243" s="370" t="s">
        <v>371</v>
      </c>
      <c r="U1243" s="370" t="s">
        <v>372</v>
      </c>
      <c r="V1243" s="370" t="s">
        <v>373</v>
      </c>
      <c r="W1243" s="370" t="s">
        <v>374</v>
      </c>
      <c r="X1243" s="370" t="s">
        <v>375</v>
      </c>
      <c r="Y1243" s="370" t="s">
        <v>376</v>
      </c>
      <c r="Z1243" s="370" t="s">
        <v>377</v>
      </c>
      <c r="AA1243" s="370" t="s">
        <v>378</v>
      </c>
      <c r="AB1243" s="370" t="s">
        <v>379</v>
      </c>
      <c r="AC1243" s="370" t="s">
        <v>380</v>
      </c>
      <c r="AD1243" s="370" t="s">
        <v>381</v>
      </c>
      <c r="AE1243" s="370" t="s">
        <v>382</v>
      </c>
      <c r="AF1243" s="370" t="s">
        <v>383</v>
      </c>
      <c r="AG1243" s="370" t="s">
        <v>384</v>
      </c>
      <c r="AH1243" s="370" t="s">
        <v>385</v>
      </c>
      <c r="AI1243" s="370" t="s">
        <v>386</v>
      </c>
      <c r="AJ1243" t="s">
        <v>387</v>
      </c>
    </row>
    <row r="1244" spans="3:36" ht="12.75" customHeight="1">
      <c r="P1244">
        <v>2011</v>
      </c>
      <c r="Q1244">
        <v>2012</v>
      </c>
      <c r="R1244">
        <v>2013</v>
      </c>
      <c r="S1244">
        <v>2014</v>
      </c>
      <c r="T1244">
        <v>2015</v>
      </c>
      <c r="U1244">
        <v>2016</v>
      </c>
      <c r="V1244">
        <v>2017</v>
      </c>
      <c r="W1244">
        <v>2018</v>
      </c>
      <c r="X1244">
        <v>2019</v>
      </c>
      <c r="Y1244">
        <v>2020</v>
      </c>
      <c r="Z1244">
        <v>2021</v>
      </c>
      <c r="AA1244">
        <v>2022</v>
      </c>
      <c r="AB1244">
        <v>2023</v>
      </c>
      <c r="AC1244">
        <v>2024</v>
      </c>
      <c r="AD1244">
        <v>2025</v>
      </c>
      <c r="AE1244">
        <v>2026</v>
      </c>
      <c r="AF1244">
        <v>2027</v>
      </c>
      <c r="AG1244">
        <v>2028</v>
      </c>
      <c r="AH1244">
        <v>2029</v>
      </c>
      <c r="AI1244">
        <v>2030</v>
      </c>
    </row>
    <row r="1245" spans="3:36" ht="12.75" hidden="1" customHeight="1">
      <c r="C1245" s="219" t="s">
        <v>828</v>
      </c>
      <c r="O1245">
        <v>0</v>
      </c>
      <c r="P1245">
        <v>0</v>
      </c>
      <c r="Q1245">
        <v>0</v>
      </c>
      <c r="R1245">
        <v>0</v>
      </c>
      <c r="S1245">
        <v>0</v>
      </c>
      <c r="T1245">
        <v>0</v>
      </c>
      <c r="U1245">
        <v>0</v>
      </c>
      <c r="V1245">
        <v>0</v>
      </c>
      <c r="W1245">
        <v>0</v>
      </c>
      <c r="X1245">
        <v>0</v>
      </c>
      <c r="Y1245">
        <v>0</v>
      </c>
      <c r="Z1245">
        <v>0</v>
      </c>
      <c r="AA1245">
        <v>0</v>
      </c>
      <c r="AB1245">
        <v>0</v>
      </c>
      <c r="AC1245">
        <v>0</v>
      </c>
      <c r="AD1245">
        <v>0</v>
      </c>
      <c r="AE1245">
        <v>0</v>
      </c>
      <c r="AF1245">
        <v>0</v>
      </c>
      <c r="AG1245">
        <v>0</v>
      </c>
      <c r="AH1245">
        <v>0</v>
      </c>
      <c r="AI1245">
        <v>0</v>
      </c>
      <c r="AJ1245">
        <v>0</v>
      </c>
    </row>
    <row r="1246" spans="3:36" ht="12.75" customHeight="1">
      <c r="C1246" s="219" t="s">
        <v>829</v>
      </c>
      <c r="O1246" s="370">
        <v>0</v>
      </c>
      <c r="P1246" s="370">
        <v>0</v>
      </c>
      <c r="Q1246" s="370">
        <v>0</v>
      </c>
      <c r="R1246" s="370">
        <v>0</v>
      </c>
      <c r="S1246" s="370">
        <v>0</v>
      </c>
      <c r="T1246" s="370">
        <v>0</v>
      </c>
      <c r="U1246" s="370">
        <v>0</v>
      </c>
      <c r="V1246" s="370">
        <v>0</v>
      </c>
      <c r="W1246" s="370">
        <v>0</v>
      </c>
      <c r="X1246" s="370">
        <v>0</v>
      </c>
      <c r="Y1246" s="370">
        <v>0</v>
      </c>
      <c r="Z1246" s="370">
        <v>0</v>
      </c>
      <c r="AA1246" s="370">
        <v>0</v>
      </c>
      <c r="AB1246" s="370">
        <v>0</v>
      </c>
      <c r="AC1246" s="370">
        <v>0</v>
      </c>
      <c r="AD1246" s="370">
        <v>0</v>
      </c>
      <c r="AE1246" s="370">
        <v>0</v>
      </c>
      <c r="AF1246" s="370">
        <v>0</v>
      </c>
      <c r="AG1246" s="370">
        <v>0</v>
      </c>
      <c r="AH1246" s="370">
        <v>0</v>
      </c>
      <c r="AI1246" s="370">
        <v>0</v>
      </c>
      <c r="AJ1246">
        <v>0</v>
      </c>
    </row>
    <row r="1247" spans="3:36" ht="12.75" customHeight="1">
      <c r="C1247" s="219" t="s">
        <v>830</v>
      </c>
      <c r="O1247" s="370">
        <v>0</v>
      </c>
      <c r="P1247" s="370">
        <v>0</v>
      </c>
      <c r="Q1247" s="370">
        <v>0</v>
      </c>
      <c r="R1247" s="370">
        <v>0</v>
      </c>
      <c r="S1247" s="370">
        <v>0</v>
      </c>
      <c r="T1247" s="370">
        <v>0</v>
      </c>
      <c r="U1247" s="370">
        <v>0</v>
      </c>
      <c r="V1247" s="370">
        <v>0</v>
      </c>
      <c r="W1247" s="370">
        <v>0</v>
      </c>
      <c r="X1247" s="370">
        <v>0</v>
      </c>
      <c r="Y1247" s="370">
        <v>0</v>
      </c>
      <c r="Z1247" s="370">
        <v>0</v>
      </c>
      <c r="AA1247" s="370">
        <v>0</v>
      </c>
      <c r="AB1247" s="370">
        <v>0</v>
      </c>
      <c r="AC1247" s="370">
        <v>0</v>
      </c>
      <c r="AD1247" s="370">
        <v>0</v>
      </c>
      <c r="AE1247" s="370">
        <v>0</v>
      </c>
      <c r="AF1247" s="370">
        <v>0</v>
      </c>
      <c r="AG1247" s="370">
        <v>0</v>
      </c>
      <c r="AH1247" s="370">
        <v>0</v>
      </c>
      <c r="AI1247" s="370">
        <v>0</v>
      </c>
      <c r="AJ1247">
        <v>0</v>
      </c>
    </row>
    <row r="1248" spans="3:36" ht="12.75" hidden="1" customHeight="1"/>
    <row r="1249" spans="3:36" ht="12.75" hidden="1" customHeight="1"/>
    <row r="1250" spans="3:36" ht="12.75" hidden="1" customHeight="1"/>
    <row r="1251" spans="3:36" ht="12.75" customHeight="1"/>
    <row r="1252" spans="3:36" ht="12.75" customHeight="1">
      <c r="O1252" t="s">
        <v>543</v>
      </c>
      <c r="Z1252" t="s">
        <v>543</v>
      </c>
    </row>
    <row r="1253" spans="3:36" ht="12.75" customHeight="1">
      <c r="O1253" t="s">
        <v>366</v>
      </c>
      <c r="P1253" t="s">
        <v>367</v>
      </c>
      <c r="Q1253" t="s">
        <v>368</v>
      </c>
      <c r="R1253" t="s">
        <v>369</v>
      </c>
      <c r="S1253" t="s">
        <v>370</v>
      </c>
      <c r="T1253" t="s">
        <v>371</v>
      </c>
      <c r="U1253" t="s">
        <v>372</v>
      </c>
      <c r="V1253" t="s">
        <v>373</v>
      </c>
      <c r="W1253" t="s">
        <v>374</v>
      </c>
      <c r="X1253" t="s">
        <v>375</v>
      </c>
      <c r="Y1253" t="s">
        <v>376</v>
      </c>
      <c r="Z1253" t="s">
        <v>377</v>
      </c>
      <c r="AA1253" t="s">
        <v>378</v>
      </c>
      <c r="AB1253" t="s">
        <v>379</v>
      </c>
      <c r="AC1253" t="s">
        <v>380</v>
      </c>
      <c r="AD1253" t="s">
        <v>381</v>
      </c>
      <c r="AE1253" t="s">
        <v>382</v>
      </c>
      <c r="AF1253" t="s">
        <v>383</v>
      </c>
      <c r="AG1253" t="s">
        <v>384</v>
      </c>
      <c r="AH1253" t="s">
        <v>385</v>
      </c>
      <c r="AI1253" t="s">
        <v>386</v>
      </c>
      <c r="AJ1253" t="s">
        <v>387</v>
      </c>
    </row>
    <row r="1254" spans="3:36" ht="12.75" customHeight="1">
      <c r="P1254">
        <v>2011</v>
      </c>
      <c r="Q1254">
        <v>2012</v>
      </c>
      <c r="R1254">
        <v>2013</v>
      </c>
      <c r="S1254">
        <v>2014</v>
      </c>
      <c r="T1254">
        <v>2015</v>
      </c>
      <c r="U1254">
        <v>2016</v>
      </c>
      <c r="V1254">
        <v>2017</v>
      </c>
      <c r="W1254">
        <v>2018</v>
      </c>
      <c r="X1254">
        <v>2019</v>
      </c>
      <c r="Y1254">
        <v>2020</v>
      </c>
      <c r="Z1254">
        <v>2021</v>
      </c>
      <c r="AA1254">
        <v>2022</v>
      </c>
      <c r="AB1254">
        <v>2023</v>
      </c>
      <c r="AC1254">
        <v>2024</v>
      </c>
      <c r="AD1254">
        <v>2025</v>
      </c>
      <c r="AE1254">
        <v>2026</v>
      </c>
      <c r="AF1254">
        <v>2027</v>
      </c>
      <c r="AG1254">
        <v>2028</v>
      </c>
      <c r="AH1254">
        <v>2029</v>
      </c>
      <c r="AI1254">
        <v>2030</v>
      </c>
    </row>
    <row r="1255" spans="3:36" ht="12.75" hidden="1" customHeight="1">
      <c r="C1255" s="219" t="s">
        <v>828</v>
      </c>
      <c r="O1255">
        <v>0</v>
      </c>
      <c r="P1255">
        <v>0</v>
      </c>
      <c r="Q1255">
        <v>0</v>
      </c>
      <c r="R1255">
        <v>0</v>
      </c>
      <c r="S1255">
        <v>0</v>
      </c>
      <c r="T1255">
        <v>0</v>
      </c>
      <c r="U1255">
        <v>0</v>
      </c>
      <c r="V1255">
        <v>0</v>
      </c>
      <c r="W1255">
        <v>0</v>
      </c>
      <c r="X1255">
        <v>0</v>
      </c>
      <c r="Y1255">
        <v>0</v>
      </c>
      <c r="Z1255">
        <v>0</v>
      </c>
      <c r="AA1255">
        <v>0</v>
      </c>
      <c r="AB1255">
        <v>0</v>
      </c>
      <c r="AC1255">
        <v>0</v>
      </c>
      <c r="AD1255">
        <v>0</v>
      </c>
      <c r="AE1255">
        <v>0</v>
      </c>
      <c r="AF1255">
        <v>0</v>
      </c>
      <c r="AG1255">
        <v>0</v>
      </c>
      <c r="AH1255">
        <v>0</v>
      </c>
      <c r="AI1255">
        <v>0</v>
      </c>
      <c r="AJ1255">
        <v>0</v>
      </c>
    </row>
    <row r="1256" spans="3:36" ht="12.75" customHeight="1">
      <c r="C1256" s="219" t="s">
        <v>829</v>
      </c>
      <c r="O1256" s="370">
        <v>0</v>
      </c>
      <c r="P1256" s="370">
        <v>0</v>
      </c>
      <c r="Q1256" s="370">
        <v>0</v>
      </c>
      <c r="R1256" s="370">
        <v>0</v>
      </c>
      <c r="S1256" s="370">
        <v>0</v>
      </c>
      <c r="T1256" s="370">
        <v>0</v>
      </c>
      <c r="U1256" s="370">
        <v>0</v>
      </c>
      <c r="V1256" s="370">
        <v>0</v>
      </c>
      <c r="W1256" s="370">
        <v>0</v>
      </c>
      <c r="X1256" s="370">
        <v>0</v>
      </c>
      <c r="Y1256" s="370">
        <v>0</v>
      </c>
      <c r="Z1256" s="370">
        <v>0</v>
      </c>
      <c r="AA1256" s="370">
        <v>0</v>
      </c>
      <c r="AB1256" s="370">
        <v>0</v>
      </c>
      <c r="AC1256" s="370">
        <v>0</v>
      </c>
      <c r="AD1256" s="370">
        <v>0</v>
      </c>
      <c r="AE1256" s="370">
        <v>0</v>
      </c>
      <c r="AF1256" s="370">
        <v>0</v>
      </c>
      <c r="AG1256" s="370">
        <v>0</v>
      </c>
      <c r="AH1256" s="370">
        <v>0</v>
      </c>
      <c r="AI1256" s="370">
        <v>0</v>
      </c>
      <c r="AJ1256">
        <v>0</v>
      </c>
    </row>
    <row r="1257" spans="3:36" ht="12.75" customHeight="1">
      <c r="C1257" s="219" t="s">
        <v>830</v>
      </c>
      <c r="O1257" s="370">
        <v>0</v>
      </c>
      <c r="P1257" s="370">
        <v>0</v>
      </c>
      <c r="Q1257" s="370">
        <v>0</v>
      </c>
      <c r="R1257" s="370">
        <v>0</v>
      </c>
      <c r="S1257" s="370">
        <v>0</v>
      </c>
      <c r="T1257" s="370">
        <v>0</v>
      </c>
      <c r="U1257" s="370">
        <v>0</v>
      </c>
      <c r="V1257" s="370">
        <v>0</v>
      </c>
      <c r="W1257" s="370">
        <v>0</v>
      </c>
      <c r="X1257" s="370">
        <v>0</v>
      </c>
      <c r="Y1257" s="370">
        <v>0</v>
      </c>
      <c r="Z1257" s="370">
        <v>0</v>
      </c>
      <c r="AA1257" s="370">
        <v>0</v>
      </c>
      <c r="AB1257" s="370">
        <v>0</v>
      </c>
      <c r="AC1257" s="370">
        <v>0</v>
      </c>
      <c r="AD1257" s="370">
        <v>0</v>
      </c>
      <c r="AE1257" s="370">
        <v>0</v>
      </c>
      <c r="AF1257" s="370">
        <v>0</v>
      </c>
      <c r="AG1257" s="370">
        <v>0</v>
      </c>
      <c r="AH1257" s="370">
        <v>0</v>
      </c>
      <c r="AI1257" s="370">
        <v>0</v>
      </c>
      <c r="AJ1257">
        <v>0</v>
      </c>
    </row>
    <row r="1258" spans="3:36" ht="12.75" hidden="1" customHeight="1"/>
    <row r="1259" spans="3:36" ht="12.75" hidden="1" customHeight="1"/>
    <row r="1260" spans="3:36" ht="12.75" hidden="1" customHeight="1"/>
    <row r="1261" spans="3:36" ht="12.75" customHeight="1">
      <c r="C1261" s="219"/>
      <c r="O1261" s="370"/>
      <c r="P1261" s="370"/>
      <c r="Q1261" s="370"/>
      <c r="R1261" s="370"/>
      <c r="S1261" s="370"/>
      <c r="T1261" s="370"/>
      <c r="U1261" s="370"/>
      <c r="V1261" s="370"/>
      <c r="W1261" s="370"/>
      <c r="X1261" s="370"/>
      <c r="Y1261" s="370"/>
      <c r="Z1261" s="370"/>
      <c r="AA1261" s="370"/>
      <c r="AB1261" s="370"/>
      <c r="AC1261" s="370"/>
      <c r="AD1261" s="370"/>
      <c r="AE1261" s="370"/>
      <c r="AF1261" s="370"/>
      <c r="AG1261" s="370"/>
      <c r="AH1261" s="370"/>
      <c r="AI1261" s="370"/>
    </row>
    <row r="1262" spans="3:36" ht="12.75" customHeight="1">
      <c r="C1262" s="219"/>
      <c r="O1262" s="370" t="s">
        <v>544</v>
      </c>
      <c r="P1262" s="370"/>
      <c r="Q1262" s="370"/>
      <c r="R1262" s="370"/>
      <c r="S1262" s="370"/>
      <c r="T1262" s="370"/>
      <c r="U1262" s="370"/>
      <c r="V1262" s="370"/>
      <c r="W1262" s="370"/>
      <c r="X1262" s="370"/>
      <c r="Y1262" s="370"/>
      <c r="Z1262" s="370" t="s">
        <v>544</v>
      </c>
      <c r="AA1262" s="370"/>
      <c r="AB1262" s="370"/>
      <c r="AC1262" s="370"/>
      <c r="AD1262" s="370"/>
      <c r="AE1262" s="370"/>
      <c r="AF1262" s="370"/>
      <c r="AG1262" s="370"/>
      <c r="AH1262" s="370"/>
      <c r="AI1262" s="370"/>
    </row>
    <row r="1263" spans="3:36" ht="12.75" customHeight="1">
      <c r="C1263" s="219"/>
      <c r="O1263" s="370" t="s">
        <v>366</v>
      </c>
      <c r="P1263" s="370" t="s">
        <v>367</v>
      </c>
      <c r="Q1263" s="370" t="s">
        <v>368</v>
      </c>
      <c r="R1263" s="370" t="s">
        <v>369</v>
      </c>
      <c r="S1263" s="370" t="s">
        <v>370</v>
      </c>
      <c r="T1263" s="370" t="s">
        <v>371</v>
      </c>
      <c r="U1263" s="370" t="s">
        <v>372</v>
      </c>
      <c r="V1263" s="370" t="s">
        <v>373</v>
      </c>
      <c r="W1263" s="370" t="s">
        <v>374</v>
      </c>
      <c r="X1263" s="370" t="s">
        <v>375</v>
      </c>
      <c r="Y1263" s="370" t="s">
        <v>376</v>
      </c>
      <c r="Z1263" s="370" t="s">
        <v>377</v>
      </c>
      <c r="AA1263" s="370" t="s">
        <v>378</v>
      </c>
      <c r="AB1263" s="370" t="s">
        <v>379</v>
      </c>
      <c r="AC1263" s="370" t="s">
        <v>380</v>
      </c>
      <c r="AD1263" s="370" t="s">
        <v>381</v>
      </c>
      <c r="AE1263" s="370" t="s">
        <v>382</v>
      </c>
      <c r="AF1263" s="370" t="s">
        <v>383</v>
      </c>
      <c r="AG1263" s="370" t="s">
        <v>384</v>
      </c>
      <c r="AH1263" s="370" t="s">
        <v>385</v>
      </c>
      <c r="AI1263" s="370" t="s">
        <v>386</v>
      </c>
      <c r="AJ1263" t="s">
        <v>387</v>
      </c>
    </row>
    <row r="1264" spans="3:36" ht="12.75" customHeight="1">
      <c r="P1264">
        <v>2011</v>
      </c>
      <c r="Q1264">
        <v>2012</v>
      </c>
      <c r="R1264">
        <v>2013</v>
      </c>
      <c r="S1264">
        <v>2014</v>
      </c>
      <c r="T1264">
        <v>2015</v>
      </c>
      <c r="U1264">
        <v>2016</v>
      </c>
      <c r="V1264">
        <v>2017</v>
      </c>
      <c r="W1264">
        <v>2018</v>
      </c>
      <c r="X1264">
        <v>2019</v>
      </c>
      <c r="Y1264">
        <v>2020</v>
      </c>
      <c r="Z1264">
        <v>2021</v>
      </c>
      <c r="AA1264">
        <v>2022</v>
      </c>
      <c r="AB1264">
        <v>2023</v>
      </c>
      <c r="AC1264">
        <v>2024</v>
      </c>
      <c r="AD1264">
        <v>2025</v>
      </c>
      <c r="AE1264">
        <v>2026</v>
      </c>
      <c r="AF1264">
        <v>2027</v>
      </c>
      <c r="AG1264">
        <v>2028</v>
      </c>
      <c r="AH1264">
        <v>2029</v>
      </c>
      <c r="AI1264">
        <v>2030</v>
      </c>
    </row>
    <row r="1265" spans="3:36" ht="12.75" hidden="1" customHeight="1">
      <c r="C1265" s="219" t="s">
        <v>828</v>
      </c>
      <c r="O1265">
        <v>0</v>
      </c>
      <c r="P1265">
        <v>0</v>
      </c>
      <c r="Q1265">
        <v>0</v>
      </c>
      <c r="R1265">
        <v>0</v>
      </c>
      <c r="S1265">
        <v>0</v>
      </c>
      <c r="T1265">
        <v>0</v>
      </c>
      <c r="U1265">
        <v>0</v>
      </c>
      <c r="V1265">
        <v>0</v>
      </c>
      <c r="W1265">
        <v>0</v>
      </c>
      <c r="X1265">
        <v>0</v>
      </c>
      <c r="Y1265">
        <v>0</v>
      </c>
      <c r="Z1265">
        <v>0</v>
      </c>
      <c r="AA1265">
        <v>0</v>
      </c>
      <c r="AB1265">
        <v>0</v>
      </c>
      <c r="AC1265">
        <v>0</v>
      </c>
      <c r="AD1265">
        <v>0</v>
      </c>
      <c r="AE1265">
        <v>0</v>
      </c>
      <c r="AF1265">
        <v>0</v>
      </c>
      <c r="AG1265">
        <v>0</v>
      </c>
      <c r="AH1265">
        <v>0</v>
      </c>
      <c r="AI1265">
        <v>0</v>
      </c>
      <c r="AJ1265">
        <v>0</v>
      </c>
    </row>
    <row r="1266" spans="3:36" ht="12.75" customHeight="1">
      <c r="C1266" s="219" t="s">
        <v>829</v>
      </c>
      <c r="O1266" s="370">
        <v>0</v>
      </c>
      <c r="P1266" s="370">
        <v>0</v>
      </c>
      <c r="Q1266" s="370">
        <v>0</v>
      </c>
      <c r="R1266" s="370">
        <v>0</v>
      </c>
      <c r="S1266" s="370">
        <v>0</v>
      </c>
      <c r="T1266" s="370">
        <v>0</v>
      </c>
      <c r="U1266" s="370">
        <v>0</v>
      </c>
      <c r="V1266" s="370">
        <v>0</v>
      </c>
      <c r="W1266" s="370">
        <v>0</v>
      </c>
      <c r="X1266" s="370">
        <v>0</v>
      </c>
      <c r="Y1266" s="370">
        <v>0</v>
      </c>
      <c r="Z1266" s="370">
        <v>0</v>
      </c>
      <c r="AA1266" s="370">
        <v>0</v>
      </c>
      <c r="AB1266" s="370">
        <v>0</v>
      </c>
      <c r="AC1266" s="370">
        <v>0</v>
      </c>
      <c r="AD1266" s="370">
        <v>0</v>
      </c>
      <c r="AE1266" s="370">
        <v>0</v>
      </c>
      <c r="AF1266" s="370">
        <v>0</v>
      </c>
      <c r="AG1266" s="370">
        <v>0</v>
      </c>
      <c r="AH1266" s="370">
        <v>0</v>
      </c>
      <c r="AI1266" s="370">
        <v>0</v>
      </c>
      <c r="AJ1266">
        <v>0</v>
      </c>
    </row>
    <row r="1267" spans="3:36" ht="12.75" customHeight="1">
      <c r="C1267" s="219" t="s">
        <v>830</v>
      </c>
      <c r="O1267" s="370">
        <v>0</v>
      </c>
      <c r="P1267" s="370">
        <v>0</v>
      </c>
      <c r="Q1267" s="370">
        <v>0</v>
      </c>
      <c r="R1267" s="370">
        <v>0</v>
      </c>
      <c r="S1267" s="370">
        <v>0</v>
      </c>
      <c r="T1267" s="370">
        <v>0</v>
      </c>
      <c r="U1267" s="370">
        <v>0</v>
      </c>
      <c r="V1267" s="370">
        <v>0</v>
      </c>
      <c r="W1267" s="370">
        <v>0</v>
      </c>
      <c r="X1267" s="370">
        <v>0</v>
      </c>
      <c r="Y1267" s="370">
        <v>0</v>
      </c>
      <c r="Z1267" s="370">
        <v>0</v>
      </c>
      <c r="AA1267" s="370">
        <v>0</v>
      </c>
      <c r="AB1267" s="370">
        <v>0</v>
      </c>
      <c r="AC1267" s="370">
        <v>0</v>
      </c>
      <c r="AD1267" s="370">
        <v>0</v>
      </c>
      <c r="AE1267" s="370">
        <v>0</v>
      </c>
      <c r="AF1267" s="370">
        <v>0</v>
      </c>
      <c r="AG1267" s="370">
        <v>0</v>
      </c>
      <c r="AH1267" s="370">
        <v>0</v>
      </c>
      <c r="AI1267" s="370">
        <v>0</v>
      </c>
      <c r="AJ1267">
        <v>0</v>
      </c>
    </row>
    <row r="1268" spans="3:36" ht="12.75" hidden="1" customHeight="1"/>
    <row r="1269" spans="3:36" ht="12.75" hidden="1" customHeight="1"/>
    <row r="1270" spans="3:36" ht="12.75" hidden="1" customHeight="1"/>
    <row r="1271" spans="3:36" ht="12.75" customHeight="1">
      <c r="C1271" s="219"/>
      <c r="O1271" s="370"/>
      <c r="P1271" s="370"/>
      <c r="Q1271" s="370"/>
      <c r="R1271" s="370"/>
      <c r="S1271" s="370"/>
      <c r="T1271" s="370"/>
      <c r="U1271" s="370"/>
      <c r="V1271" s="370"/>
      <c r="W1271" s="370"/>
      <c r="X1271" s="370"/>
      <c r="Y1271" s="370"/>
      <c r="Z1271" s="370"/>
      <c r="AA1271" s="370"/>
      <c r="AB1271" s="370"/>
      <c r="AC1271" s="370"/>
      <c r="AD1271" s="370"/>
      <c r="AE1271" s="370"/>
      <c r="AF1271" s="370"/>
      <c r="AG1271" s="370"/>
      <c r="AH1271" s="370"/>
      <c r="AI1271" s="370"/>
    </row>
    <row r="1272" spans="3:36" ht="12.75" customHeight="1">
      <c r="C1272" s="219"/>
      <c r="O1272" s="370" t="s">
        <v>545</v>
      </c>
      <c r="P1272" s="370"/>
      <c r="Q1272" s="370"/>
      <c r="R1272" s="370"/>
      <c r="S1272" s="370"/>
      <c r="T1272" s="370"/>
      <c r="U1272" s="370"/>
      <c r="V1272" s="370"/>
      <c r="W1272" s="370"/>
      <c r="X1272" s="370"/>
      <c r="Y1272" s="370"/>
      <c r="Z1272" s="370" t="s">
        <v>545</v>
      </c>
      <c r="AA1272" s="370"/>
      <c r="AB1272" s="370"/>
      <c r="AC1272" s="370"/>
      <c r="AD1272" s="370"/>
      <c r="AE1272" s="370"/>
      <c r="AF1272" s="370"/>
      <c r="AG1272" s="370"/>
      <c r="AH1272" s="370"/>
      <c r="AI1272" s="370"/>
    </row>
    <row r="1273" spans="3:36" ht="12.75" customHeight="1">
      <c r="C1273" s="219"/>
      <c r="O1273" s="370" t="s">
        <v>366</v>
      </c>
      <c r="P1273" s="370" t="s">
        <v>367</v>
      </c>
      <c r="Q1273" s="370" t="s">
        <v>368</v>
      </c>
      <c r="R1273" s="370" t="s">
        <v>369</v>
      </c>
      <c r="S1273" s="370" t="s">
        <v>370</v>
      </c>
      <c r="T1273" s="370" t="s">
        <v>371</v>
      </c>
      <c r="U1273" s="370" t="s">
        <v>372</v>
      </c>
      <c r="V1273" s="370" t="s">
        <v>373</v>
      </c>
      <c r="W1273" s="370" t="s">
        <v>374</v>
      </c>
      <c r="X1273" s="370" t="s">
        <v>375</v>
      </c>
      <c r="Y1273" s="370" t="s">
        <v>376</v>
      </c>
      <c r="Z1273" s="370" t="s">
        <v>377</v>
      </c>
      <c r="AA1273" s="370" t="s">
        <v>378</v>
      </c>
      <c r="AB1273" s="370" t="s">
        <v>379</v>
      </c>
      <c r="AC1273" s="370" t="s">
        <v>380</v>
      </c>
      <c r="AD1273" s="370" t="s">
        <v>381</v>
      </c>
      <c r="AE1273" s="370" t="s">
        <v>382</v>
      </c>
      <c r="AF1273" s="370" t="s">
        <v>383</v>
      </c>
      <c r="AG1273" s="370" t="s">
        <v>384</v>
      </c>
      <c r="AH1273" s="370" t="s">
        <v>385</v>
      </c>
      <c r="AI1273" s="370" t="s">
        <v>386</v>
      </c>
      <c r="AJ1273" t="s">
        <v>387</v>
      </c>
    </row>
    <row r="1274" spans="3:36" ht="12.75" customHeight="1">
      <c r="P1274">
        <v>2011</v>
      </c>
      <c r="Q1274">
        <v>2012</v>
      </c>
      <c r="R1274">
        <v>2013</v>
      </c>
      <c r="S1274">
        <v>2014</v>
      </c>
      <c r="T1274">
        <v>2015</v>
      </c>
      <c r="U1274">
        <v>2016</v>
      </c>
      <c r="V1274">
        <v>2017</v>
      </c>
      <c r="W1274">
        <v>2018</v>
      </c>
      <c r="X1274">
        <v>2019</v>
      </c>
      <c r="Y1274">
        <v>2020</v>
      </c>
      <c r="Z1274">
        <v>2021</v>
      </c>
      <c r="AA1274">
        <v>2022</v>
      </c>
      <c r="AB1274">
        <v>2023</v>
      </c>
      <c r="AC1274">
        <v>2024</v>
      </c>
      <c r="AD1274">
        <v>2025</v>
      </c>
      <c r="AE1274">
        <v>2026</v>
      </c>
      <c r="AF1274">
        <v>2027</v>
      </c>
      <c r="AG1274">
        <v>2028</v>
      </c>
      <c r="AH1274">
        <v>2029</v>
      </c>
      <c r="AI1274">
        <v>2030</v>
      </c>
    </row>
    <row r="1275" spans="3:36" ht="12.75" hidden="1" customHeight="1">
      <c r="C1275" s="219" t="s">
        <v>828</v>
      </c>
      <c r="O1275">
        <v>0</v>
      </c>
      <c r="P1275">
        <v>0</v>
      </c>
      <c r="Q1275">
        <v>0</v>
      </c>
      <c r="R1275">
        <v>0</v>
      </c>
      <c r="S1275">
        <v>0</v>
      </c>
      <c r="T1275">
        <v>0</v>
      </c>
      <c r="U1275">
        <v>0</v>
      </c>
      <c r="V1275">
        <v>0</v>
      </c>
      <c r="W1275">
        <v>0</v>
      </c>
      <c r="X1275">
        <v>0</v>
      </c>
      <c r="Y1275">
        <v>0</v>
      </c>
      <c r="Z1275">
        <v>0</v>
      </c>
      <c r="AA1275">
        <v>0</v>
      </c>
      <c r="AB1275">
        <v>0</v>
      </c>
      <c r="AC1275">
        <v>0</v>
      </c>
      <c r="AD1275">
        <v>0</v>
      </c>
      <c r="AE1275">
        <v>0</v>
      </c>
      <c r="AF1275">
        <v>0</v>
      </c>
      <c r="AG1275">
        <v>0</v>
      </c>
      <c r="AH1275">
        <v>0</v>
      </c>
      <c r="AI1275">
        <v>0</v>
      </c>
      <c r="AJ1275">
        <v>0</v>
      </c>
    </row>
    <row r="1276" spans="3:36" ht="12.75" customHeight="1">
      <c r="C1276" s="219" t="s">
        <v>829</v>
      </c>
      <c r="O1276" s="370">
        <v>0</v>
      </c>
      <c r="P1276" s="370">
        <v>0</v>
      </c>
      <c r="Q1276" s="370">
        <v>0</v>
      </c>
      <c r="R1276" s="370">
        <v>0</v>
      </c>
      <c r="S1276" s="370">
        <v>0</v>
      </c>
      <c r="T1276" s="370">
        <v>0</v>
      </c>
      <c r="U1276" s="370">
        <v>0</v>
      </c>
      <c r="V1276" s="370">
        <v>0</v>
      </c>
      <c r="W1276" s="370">
        <v>0</v>
      </c>
      <c r="X1276" s="370">
        <v>0</v>
      </c>
      <c r="Y1276" s="370">
        <v>0</v>
      </c>
      <c r="Z1276" s="370">
        <v>0</v>
      </c>
      <c r="AA1276" s="370">
        <v>0</v>
      </c>
      <c r="AB1276" s="370">
        <v>0</v>
      </c>
      <c r="AC1276" s="370">
        <v>0</v>
      </c>
      <c r="AD1276" s="370">
        <v>0</v>
      </c>
      <c r="AE1276" s="370">
        <v>0</v>
      </c>
      <c r="AF1276" s="370">
        <v>0</v>
      </c>
      <c r="AG1276" s="370">
        <v>0</v>
      </c>
      <c r="AH1276" s="370">
        <v>0</v>
      </c>
      <c r="AI1276" s="370">
        <v>0</v>
      </c>
      <c r="AJ1276">
        <v>0</v>
      </c>
    </row>
    <row r="1277" spans="3:36" ht="12.75" customHeight="1">
      <c r="C1277" s="219" t="s">
        <v>830</v>
      </c>
      <c r="O1277" s="370">
        <v>0</v>
      </c>
      <c r="P1277" s="370">
        <v>0</v>
      </c>
      <c r="Q1277" s="370">
        <v>0</v>
      </c>
      <c r="R1277" s="370">
        <v>0</v>
      </c>
      <c r="S1277" s="370">
        <v>0</v>
      </c>
      <c r="T1277" s="370">
        <v>0</v>
      </c>
      <c r="U1277" s="370">
        <v>0</v>
      </c>
      <c r="V1277" s="370">
        <v>0</v>
      </c>
      <c r="W1277" s="370">
        <v>0</v>
      </c>
      <c r="X1277" s="370">
        <v>0</v>
      </c>
      <c r="Y1277" s="370">
        <v>0</v>
      </c>
      <c r="Z1277" s="370">
        <v>0</v>
      </c>
      <c r="AA1277" s="370">
        <v>0</v>
      </c>
      <c r="AB1277" s="370">
        <v>0</v>
      </c>
      <c r="AC1277" s="370">
        <v>0</v>
      </c>
      <c r="AD1277" s="370">
        <v>0</v>
      </c>
      <c r="AE1277" s="370">
        <v>0</v>
      </c>
      <c r="AF1277" s="370">
        <v>0</v>
      </c>
      <c r="AG1277" s="370">
        <v>0</v>
      </c>
      <c r="AH1277" s="370">
        <v>0</v>
      </c>
      <c r="AI1277" s="370">
        <v>0</v>
      </c>
      <c r="AJ1277">
        <v>0</v>
      </c>
    </row>
    <row r="1278" spans="3:36" ht="12.75" hidden="1" customHeight="1"/>
    <row r="1279" spans="3:36" ht="12.75" hidden="1" customHeight="1"/>
    <row r="1280" spans="3:36" ht="12.75" hidden="1" customHeight="1"/>
    <row r="1281" spans="3:36" ht="12.75" customHeight="1">
      <c r="C1281" s="219"/>
      <c r="O1281" s="370"/>
      <c r="P1281" s="370"/>
      <c r="Q1281" s="370"/>
      <c r="R1281" s="370"/>
      <c r="S1281" s="370"/>
      <c r="T1281" s="370"/>
      <c r="U1281" s="370"/>
      <c r="V1281" s="370"/>
      <c r="W1281" s="370"/>
      <c r="X1281" s="370"/>
      <c r="Y1281" s="370"/>
      <c r="Z1281" s="370"/>
      <c r="AA1281" s="370"/>
      <c r="AB1281" s="370"/>
      <c r="AC1281" s="370"/>
      <c r="AD1281" s="370"/>
      <c r="AE1281" s="370"/>
      <c r="AF1281" s="370"/>
      <c r="AG1281" s="370"/>
      <c r="AH1281" s="370"/>
      <c r="AI1281" s="370"/>
    </row>
    <row r="1282" spans="3:36" ht="12.75" customHeight="1">
      <c r="C1282" s="219"/>
      <c r="O1282" s="370" t="s">
        <v>546</v>
      </c>
      <c r="P1282" s="370"/>
      <c r="Q1282" s="370"/>
      <c r="R1282" s="370"/>
      <c r="S1282" s="370"/>
      <c r="T1282" s="370"/>
      <c r="U1282" s="370"/>
      <c r="V1282" s="370"/>
      <c r="W1282" s="370"/>
      <c r="X1282" s="370"/>
      <c r="Y1282" s="370"/>
      <c r="Z1282" s="370" t="s">
        <v>546</v>
      </c>
      <c r="AA1282" s="370"/>
      <c r="AB1282" s="370"/>
      <c r="AC1282" s="370"/>
      <c r="AD1282" s="370"/>
      <c r="AE1282" s="370"/>
      <c r="AF1282" s="370"/>
      <c r="AG1282" s="370"/>
      <c r="AH1282" s="370"/>
      <c r="AI1282" s="370"/>
    </row>
    <row r="1283" spans="3:36" ht="12.75" customHeight="1">
      <c r="C1283" s="219"/>
      <c r="O1283" s="370" t="s">
        <v>366</v>
      </c>
      <c r="P1283" s="370" t="s">
        <v>367</v>
      </c>
      <c r="Q1283" s="370" t="s">
        <v>368</v>
      </c>
      <c r="R1283" s="370" t="s">
        <v>369</v>
      </c>
      <c r="S1283" s="370" t="s">
        <v>370</v>
      </c>
      <c r="T1283" s="370" t="s">
        <v>371</v>
      </c>
      <c r="U1283" s="370" t="s">
        <v>372</v>
      </c>
      <c r="V1283" s="370" t="s">
        <v>373</v>
      </c>
      <c r="W1283" s="370" t="s">
        <v>374</v>
      </c>
      <c r="X1283" s="370" t="s">
        <v>375</v>
      </c>
      <c r="Y1283" s="370" t="s">
        <v>376</v>
      </c>
      <c r="Z1283" s="370" t="s">
        <v>377</v>
      </c>
      <c r="AA1283" s="370" t="s">
        <v>378</v>
      </c>
      <c r="AB1283" s="370" t="s">
        <v>379</v>
      </c>
      <c r="AC1283" s="370" t="s">
        <v>380</v>
      </c>
      <c r="AD1283" s="370" t="s">
        <v>381</v>
      </c>
      <c r="AE1283" s="370" t="s">
        <v>382</v>
      </c>
      <c r="AF1283" s="370" t="s">
        <v>383</v>
      </c>
      <c r="AG1283" s="370" t="s">
        <v>384</v>
      </c>
      <c r="AH1283" s="370" t="s">
        <v>385</v>
      </c>
      <c r="AI1283" s="370" t="s">
        <v>386</v>
      </c>
      <c r="AJ1283" t="s">
        <v>387</v>
      </c>
    </row>
    <row r="1284" spans="3:36" ht="12.75" customHeight="1">
      <c r="P1284">
        <v>2011</v>
      </c>
      <c r="Q1284">
        <v>2012</v>
      </c>
      <c r="R1284">
        <v>2013</v>
      </c>
      <c r="S1284">
        <v>2014</v>
      </c>
      <c r="T1284">
        <v>2015</v>
      </c>
      <c r="U1284">
        <v>2016</v>
      </c>
      <c r="V1284">
        <v>2017</v>
      </c>
      <c r="W1284">
        <v>2018</v>
      </c>
      <c r="X1284">
        <v>2019</v>
      </c>
      <c r="Y1284">
        <v>2020</v>
      </c>
      <c r="Z1284">
        <v>2021</v>
      </c>
      <c r="AA1284">
        <v>2022</v>
      </c>
      <c r="AB1284">
        <v>2023</v>
      </c>
      <c r="AC1284">
        <v>2024</v>
      </c>
      <c r="AD1284">
        <v>2025</v>
      </c>
      <c r="AE1284">
        <v>2026</v>
      </c>
      <c r="AF1284">
        <v>2027</v>
      </c>
      <c r="AG1284">
        <v>2028</v>
      </c>
      <c r="AH1284">
        <v>2029</v>
      </c>
      <c r="AI1284">
        <v>2030</v>
      </c>
    </row>
    <row r="1285" spans="3:36" ht="12.75" hidden="1" customHeight="1">
      <c r="C1285" s="219" t="s">
        <v>828</v>
      </c>
      <c r="O1285">
        <v>0</v>
      </c>
      <c r="P1285">
        <v>0</v>
      </c>
      <c r="Q1285">
        <v>0</v>
      </c>
      <c r="R1285">
        <v>0</v>
      </c>
      <c r="S1285">
        <v>0</v>
      </c>
      <c r="T1285">
        <v>0</v>
      </c>
      <c r="U1285">
        <v>0</v>
      </c>
      <c r="V1285">
        <v>0</v>
      </c>
      <c r="W1285">
        <v>0</v>
      </c>
      <c r="X1285">
        <v>0</v>
      </c>
      <c r="Y1285">
        <v>0</v>
      </c>
      <c r="Z1285">
        <v>0</v>
      </c>
      <c r="AA1285">
        <v>0</v>
      </c>
      <c r="AB1285">
        <v>0</v>
      </c>
      <c r="AC1285">
        <v>0</v>
      </c>
      <c r="AD1285">
        <v>0</v>
      </c>
      <c r="AE1285">
        <v>0</v>
      </c>
      <c r="AF1285">
        <v>0</v>
      </c>
      <c r="AG1285">
        <v>0</v>
      </c>
      <c r="AH1285">
        <v>0</v>
      </c>
      <c r="AI1285">
        <v>0</v>
      </c>
      <c r="AJ1285">
        <v>0</v>
      </c>
    </row>
    <row r="1286" spans="3:36" ht="12.75" customHeight="1">
      <c r="C1286" s="219" t="s">
        <v>829</v>
      </c>
      <c r="O1286" s="370">
        <v>0</v>
      </c>
      <c r="P1286" s="370">
        <v>0</v>
      </c>
      <c r="Q1286" s="370">
        <v>0</v>
      </c>
      <c r="R1286" s="370">
        <v>0</v>
      </c>
      <c r="S1286" s="370">
        <v>0</v>
      </c>
      <c r="T1286" s="370">
        <v>0</v>
      </c>
      <c r="U1286" s="370">
        <v>0</v>
      </c>
      <c r="V1286" s="370">
        <v>0</v>
      </c>
      <c r="W1286" s="370">
        <v>0</v>
      </c>
      <c r="X1286" s="370">
        <v>0</v>
      </c>
      <c r="Y1286" s="370">
        <v>0</v>
      </c>
      <c r="Z1286" s="370">
        <v>0</v>
      </c>
      <c r="AA1286" s="370">
        <v>0</v>
      </c>
      <c r="AB1286" s="370">
        <v>0</v>
      </c>
      <c r="AC1286" s="370">
        <v>0</v>
      </c>
      <c r="AD1286" s="370">
        <v>0</v>
      </c>
      <c r="AE1286" s="370">
        <v>0</v>
      </c>
      <c r="AF1286" s="370">
        <v>0</v>
      </c>
      <c r="AG1286" s="370">
        <v>0</v>
      </c>
      <c r="AH1286" s="370">
        <v>0</v>
      </c>
      <c r="AI1286" s="370">
        <v>0</v>
      </c>
      <c r="AJ1286">
        <v>0</v>
      </c>
    </row>
    <row r="1287" spans="3:36" ht="12.75" customHeight="1">
      <c r="C1287" s="219" t="s">
        <v>830</v>
      </c>
      <c r="O1287" s="370">
        <v>0</v>
      </c>
      <c r="P1287" s="370">
        <v>0</v>
      </c>
      <c r="Q1287" s="370">
        <v>0</v>
      </c>
      <c r="R1287" s="370">
        <v>0</v>
      </c>
      <c r="S1287" s="370">
        <v>0</v>
      </c>
      <c r="T1287" s="370">
        <v>0</v>
      </c>
      <c r="U1287" s="370">
        <v>0</v>
      </c>
      <c r="V1287" s="370">
        <v>0</v>
      </c>
      <c r="W1287" s="370">
        <v>0</v>
      </c>
      <c r="X1287" s="370">
        <v>0</v>
      </c>
      <c r="Y1287" s="370">
        <v>0</v>
      </c>
      <c r="Z1287" s="370">
        <v>0</v>
      </c>
      <c r="AA1287" s="370">
        <v>0</v>
      </c>
      <c r="AB1287" s="370">
        <v>0</v>
      </c>
      <c r="AC1287" s="370">
        <v>0</v>
      </c>
      <c r="AD1287" s="370">
        <v>0</v>
      </c>
      <c r="AE1287" s="370">
        <v>0</v>
      </c>
      <c r="AF1287" s="370">
        <v>0</v>
      </c>
      <c r="AG1287" s="370">
        <v>0</v>
      </c>
      <c r="AH1287" s="370">
        <v>0</v>
      </c>
      <c r="AI1287" s="370">
        <v>0</v>
      </c>
      <c r="AJ1287">
        <v>0</v>
      </c>
    </row>
    <row r="1288" spans="3:36" ht="12.75" hidden="1" customHeight="1"/>
    <row r="1289" spans="3:36" ht="12.75" hidden="1" customHeight="1"/>
    <row r="1290" spans="3:36" ht="12.75" hidden="1" customHeight="1"/>
    <row r="1291" spans="3:36" ht="12.75" customHeight="1">
      <c r="C1291" s="219"/>
      <c r="O1291" s="370"/>
      <c r="P1291" s="370"/>
      <c r="Q1291" s="370"/>
      <c r="R1291" s="370"/>
      <c r="S1291" s="370"/>
      <c r="T1291" s="370"/>
      <c r="U1291" s="370"/>
      <c r="V1291" s="370"/>
      <c r="W1291" s="370"/>
      <c r="X1291" s="370"/>
      <c r="Y1291" s="370"/>
      <c r="Z1291" s="370"/>
      <c r="AA1291" s="370"/>
      <c r="AB1291" s="370"/>
      <c r="AC1291" s="370"/>
      <c r="AD1291" s="370"/>
      <c r="AE1291" s="370"/>
      <c r="AF1291" s="370"/>
      <c r="AG1291" s="370"/>
      <c r="AH1291" s="370"/>
      <c r="AI1291" s="370"/>
    </row>
    <row r="1292" spans="3:36" ht="12.75" customHeight="1">
      <c r="C1292" s="219"/>
      <c r="O1292" s="370" t="s">
        <v>547</v>
      </c>
      <c r="P1292" s="370"/>
      <c r="Q1292" s="370"/>
      <c r="R1292" s="370"/>
      <c r="S1292" s="370"/>
      <c r="T1292" s="370"/>
      <c r="U1292" s="370"/>
      <c r="V1292" s="370"/>
      <c r="W1292" s="370"/>
      <c r="X1292" s="370"/>
      <c r="Y1292" s="370"/>
      <c r="Z1292" s="370" t="s">
        <v>547</v>
      </c>
      <c r="AA1292" s="370"/>
      <c r="AB1292" s="370"/>
      <c r="AC1292" s="370"/>
      <c r="AD1292" s="370"/>
      <c r="AE1292" s="370"/>
      <c r="AF1292" s="370"/>
      <c r="AG1292" s="370"/>
      <c r="AH1292" s="370"/>
      <c r="AI1292" s="370"/>
    </row>
    <row r="1293" spans="3:36" ht="12.75" customHeight="1">
      <c r="C1293" s="219"/>
      <c r="O1293" s="370" t="s">
        <v>366</v>
      </c>
      <c r="P1293" s="370" t="s">
        <v>367</v>
      </c>
      <c r="Q1293" s="370" t="s">
        <v>368</v>
      </c>
      <c r="R1293" s="370" t="s">
        <v>369</v>
      </c>
      <c r="S1293" s="370" t="s">
        <v>370</v>
      </c>
      <c r="T1293" s="370" t="s">
        <v>371</v>
      </c>
      <c r="U1293" s="370" t="s">
        <v>372</v>
      </c>
      <c r="V1293" s="370" t="s">
        <v>373</v>
      </c>
      <c r="W1293" s="370" t="s">
        <v>374</v>
      </c>
      <c r="X1293" s="370" t="s">
        <v>375</v>
      </c>
      <c r="Y1293" s="370" t="s">
        <v>376</v>
      </c>
      <c r="Z1293" s="370" t="s">
        <v>377</v>
      </c>
      <c r="AA1293" s="370" t="s">
        <v>378</v>
      </c>
      <c r="AB1293" s="370" t="s">
        <v>379</v>
      </c>
      <c r="AC1293" s="370" t="s">
        <v>380</v>
      </c>
      <c r="AD1293" s="370" t="s">
        <v>381</v>
      </c>
      <c r="AE1293" s="370" t="s">
        <v>382</v>
      </c>
      <c r="AF1293" s="370" t="s">
        <v>383</v>
      </c>
      <c r="AG1293" s="370" t="s">
        <v>384</v>
      </c>
      <c r="AH1293" s="370" t="s">
        <v>385</v>
      </c>
      <c r="AI1293" s="370" t="s">
        <v>386</v>
      </c>
      <c r="AJ1293" t="s">
        <v>387</v>
      </c>
    </row>
    <row r="1294" spans="3:36" ht="12.75" customHeight="1">
      <c r="P1294">
        <v>2011</v>
      </c>
      <c r="Q1294">
        <v>2012</v>
      </c>
      <c r="R1294">
        <v>2013</v>
      </c>
      <c r="S1294">
        <v>2014</v>
      </c>
      <c r="T1294">
        <v>2015</v>
      </c>
      <c r="U1294">
        <v>2016</v>
      </c>
      <c r="V1294">
        <v>2017</v>
      </c>
      <c r="W1294">
        <v>2018</v>
      </c>
      <c r="X1294">
        <v>2019</v>
      </c>
      <c r="Y1294">
        <v>2020</v>
      </c>
      <c r="Z1294">
        <v>2021</v>
      </c>
      <c r="AA1294">
        <v>2022</v>
      </c>
      <c r="AB1294">
        <v>2023</v>
      </c>
      <c r="AC1294">
        <v>2024</v>
      </c>
      <c r="AD1294">
        <v>2025</v>
      </c>
      <c r="AE1294">
        <v>2026</v>
      </c>
      <c r="AF1294">
        <v>2027</v>
      </c>
      <c r="AG1294">
        <v>2028</v>
      </c>
      <c r="AH1294">
        <v>2029</v>
      </c>
      <c r="AI1294">
        <v>2030</v>
      </c>
    </row>
    <row r="1295" spans="3:36" ht="12.75" hidden="1" customHeight="1">
      <c r="C1295" s="219" t="s">
        <v>828</v>
      </c>
      <c r="O1295">
        <v>0</v>
      </c>
      <c r="P1295">
        <v>0</v>
      </c>
      <c r="Q1295">
        <v>0</v>
      </c>
      <c r="R1295">
        <v>0</v>
      </c>
      <c r="S1295">
        <v>0</v>
      </c>
      <c r="T1295">
        <v>0</v>
      </c>
      <c r="U1295">
        <v>0</v>
      </c>
      <c r="V1295">
        <v>0</v>
      </c>
      <c r="W1295">
        <v>0</v>
      </c>
      <c r="X1295">
        <v>0</v>
      </c>
      <c r="Y1295">
        <v>0</v>
      </c>
      <c r="Z1295">
        <v>0</v>
      </c>
      <c r="AA1295">
        <v>0</v>
      </c>
      <c r="AB1295">
        <v>0</v>
      </c>
      <c r="AC1295">
        <v>0</v>
      </c>
      <c r="AD1295">
        <v>0</v>
      </c>
      <c r="AE1295">
        <v>0</v>
      </c>
      <c r="AF1295">
        <v>0</v>
      </c>
      <c r="AG1295">
        <v>0</v>
      </c>
      <c r="AH1295">
        <v>0</v>
      </c>
      <c r="AI1295">
        <v>0</v>
      </c>
      <c r="AJ1295">
        <v>0</v>
      </c>
    </row>
    <row r="1296" spans="3:36" ht="12.75" customHeight="1">
      <c r="C1296" s="219" t="s">
        <v>829</v>
      </c>
      <c r="O1296" s="370">
        <v>0</v>
      </c>
      <c r="P1296" s="370">
        <v>0</v>
      </c>
      <c r="Q1296" s="370">
        <v>0</v>
      </c>
      <c r="R1296" s="370">
        <v>0</v>
      </c>
      <c r="S1296" s="370">
        <v>0</v>
      </c>
      <c r="T1296" s="370">
        <v>0</v>
      </c>
      <c r="U1296" s="370">
        <v>0</v>
      </c>
      <c r="V1296" s="370">
        <v>0</v>
      </c>
      <c r="W1296" s="370">
        <v>0</v>
      </c>
      <c r="X1296" s="370">
        <v>0</v>
      </c>
      <c r="Y1296" s="370">
        <v>0</v>
      </c>
      <c r="Z1296" s="370">
        <v>0</v>
      </c>
      <c r="AA1296" s="370">
        <v>0</v>
      </c>
      <c r="AB1296" s="370">
        <v>0</v>
      </c>
      <c r="AC1296" s="370">
        <v>0</v>
      </c>
      <c r="AD1296" s="370">
        <v>0</v>
      </c>
      <c r="AE1296" s="370">
        <v>0</v>
      </c>
      <c r="AF1296" s="370">
        <v>0</v>
      </c>
      <c r="AG1296" s="370">
        <v>0</v>
      </c>
      <c r="AH1296" s="370">
        <v>0</v>
      </c>
      <c r="AI1296" s="370">
        <v>0</v>
      </c>
      <c r="AJ1296">
        <v>0</v>
      </c>
    </row>
    <row r="1297" spans="3:36" ht="12.75" customHeight="1">
      <c r="C1297" s="219" t="s">
        <v>830</v>
      </c>
      <c r="O1297" s="370">
        <v>0</v>
      </c>
      <c r="P1297" s="370">
        <v>0</v>
      </c>
      <c r="Q1297" s="370">
        <v>0</v>
      </c>
      <c r="R1297" s="370">
        <v>0</v>
      </c>
      <c r="S1297" s="370">
        <v>0</v>
      </c>
      <c r="T1297" s="370">
        <v>0</v>
      </c>
      <c r="U1297" s="370">
        <v>0</v>
      </c>
      <c r="V1297" s="370">
        <v>0</v>
      </c>
      <c r="W1297" s="370">
        <v>0</v>
      </c>
      <c r="X1297" s="370">
        <v>0</v>
      </c>
      <c r="Y1297" s="370">
        <v>0</v>
      </c>
      <c r="Z1297" s="370">
        <v>0</v>
      </c>
      <c r="AA1297" s="370">
        <v>0</v>
      </c>
      <c r="AB1297" s="370">
        <v>0</v>
      </c>
      <c r="AC1297" s="370">
        <v>0</v>
      </c>
      <c r="AD1297" s="370">
        <v>0</v>
      </c>
      <c r="AE1297" s="370">
        <v>0</v>
      </c>
      <c r="AF1297" s="370">
        <v>0</v>
      </c>
      <c r="AG1297" s="370">
        <v>0</v>
      </c>
      <c r="AH1297" s="370">
        <v>0</v>
      </c>
      <c r="AI1297" s="370">
        <v>0</v>
      </c>
      <c r="AJ1297">
        <v>0</v>
      </c>
    </row>
    <row r="1298" spans="3:36" ht="12.75" hidden="1" customHeight="1"/>
    <row r="1299" spans="3:36" ht="12.75" hidden="1" customHeight="1"/>
    <row r="1300" spans="3:36" ht="12.75" hidden="1" customHeight="1"/>
    <row r="1301" spans="3:36" ht="12.75" customHeight="1">
      <c r="C1301" s="219"/>
      <c r="O1301" s="370"/>
      <c r="P1301" s="370"/>
      <c r="Q1301" s="370"/>
      <c r="R1301" s="370"/>
      <c r="S1301" s="370"/>
      <c r="T1301" s="370"/>
      <c r="U1301" s="370"/>
      <c r="V1301" s="370"/>
      <c r="W1301" s="370"/>
      <c r="X1301" s="370"/>
      <c r="Y1301" s="370"/>
      <c r="Z1301" s="370"/>
      <c r="AA1301" s="370"/>
      <c r="AB1301" s="370"/>
      <c r="AC1301" s="370"/>
      <c r="AD1301" s="370"/>
      <c r="AE1301" s="370"/>
      <c r="AF1301" s="370"/>
      <c r="AG1301" s="370"/>
      <c r="AH1301" s="370"/>
      <c r="AI1301" s="370"/>
    </row>
    <row r="1302" spans="3:36" ht="12.75" customHeight="1">
      <c r="C1302" s="219"/>
      <c r="O1302" s="370" t="s">
        <v>548</v>
      </c>
      <c r="P1302" s="370"/>
      <c r="Q1302" s="370"/>
      <c r="R1302" s="370"/>
      <c r="S1302" s="370"/>
      <c r="T1302" s="370"/>
      <c r="U1302" s="370"/>
      <c r="V1302" s="370"/>
      <c r="W1302" s="370"/>
      <c r="X1302" s="370"/>
      <c r="Y1302" s="370"/>
      <c r="Z1302" s="370" t="s">
        <v>548</v>
      </c>
      <c r="AA1302" s="370"/>
      <c r="AB1302" s="370"/>
      <c r="AC1302" s="370"/>
      <c r="AD1302" s="370"/>
      <c r="AE1302" s="370"/>
      <c r="AF1302" s="370"/>
      <c r="AG1302" s="370"/>
      <c r="AH1302" s="370"/>
      <c r="AI1302" s="370"/>
    </row>
    <row r="1303" spans="3:36" ht="12.75" customHeight="1">
      <c r="C1303" s="219"/>
      <c r="O1303" s="370" t="s">
        <v>366</v>
      </c>
      <c r="P1303" s="370" t="s">
        <v>367</v>
      </c>
      <c r="Q1303" s="370" t="s">
        <v>368</v>
      </c>
      <c r="R1303" s="370" t="s">
        <v>369</v>
      </c>
      <c r="S1303" s="370" t="s">
        <v>370</v>
      </c>
      <c r="T1303" s="370" t="s">
        <v>371</v>
      </c>
      <c r="U1303" s="370" t="s">
        <v>372</v>
      </c>
      <c r="V1303" s="370" t="s">
        <v>373</v>
      </c>
      <c r="W1303" s="370" t="s">
        <v>374</v>
      </c>
      <c r="X1303" s="370" t="s">
        <v>375</v>
      </c>
      <c r="Y1303" s="370" t="s">
        <v>376</v>
      </c>
      <c r="Z1303" s="370" t="s">
        <v>377</v>
      </c>
      <c r="AA1303" s="370" t="s">
        <v>378</v>
      </c>
      <c r="AB1303" s="370" t="s">
        <v>379</v>
      </c>
      <c r="AC1303" s="370" t="s">
        <v>380</v>
      </c>
      <c r="AD1303" s="370" t="s">
        <v>381</v>
      </c>
      <c r="AE1303" s="370" t="s">
        <v>382</v>
      </c>
      <c r="AF1303" s="370" t="s">
        <v>383</v>
      </c>
      <c r="AG1303" s="370" t="s">
        <v>384</v>
      </c>
      <c r="AH1303" s="370" t="s">
        <v>385</v>
      </c>
      <c r="AI1303" s="370" t="s">
        <v>386</v>
      </c>
      <c r="AJ1303" t="s">
        <v>387</v>
      </c>
    </row>
    <row r="1304" spans="3:36" ht="12.75" customHeight="1">
      <c r="P1304">
        <v>2011</v>
      </c>
      <c r="Q1304">
        <v>2012</v>
      </c>
      <c r="R1304">
        <v>2013</v>
      </c>
      <c r="S1304">
        <v>2014</v>
      </c>
      <c r="T1304">
        <v>2015</v>
      </c>
      <c r="U1304">
        <v>2016</v>
      </c>
      <c r="V1304">
        <v>2017</v>
      </c>
      <c r="W1304">
        <v>2018</v>
      </c>
      <c r="X1304">
        <v>2019</v>
      </c>
      <c r="Y1304">
        <v>2020</v>
      </c>
      <c r="Z1304">
        <v>2021</v>
      </c>
      <c r="AA1304">
        <v>2022</v>
      </c>
      <c r="AB1304">
        <v>2023</v>
      </c>
      <c r="AC1304">
        <v>2024</v>
      </c>
      <c r="AD1304">
        <v>2025</v>
      </c>
      <c r="AE1304">
        <v>2026</v>
      </c>
      <c r="AF1304">
        <v>2027</v>
      </c>
      <c r="AG1304">
        <v>2028</v>
      </c>
      <c r="AH1304">
        <v>2029</v>
      </c>
      <c r="AI1304">
        <v>2030</v>
      </c>
    </row>
    <row r="1305" spans="3:36" ht="12.75" hidden="1" customHeight="1">
      <c r="C1305" s="219" t="s">
        <v>828</v>
      </c>
      <c r="O1305">
        <v>0</v>
      </c>
      <c r="P1305">
        <v>0</v>
      </c>
      <c r="Q1305">
        <v>0</v>
      </c>
      <c r="R1305">
        <v>0</v>
      </c>
      <c r="S1305">
        <v>0</v>
      </c>
      <c r="T1305">
        <v>0</v>
      </c>
      <c r="U1305">
        <v>0</v>
      </c>
      <c r="V1305">
        <v>0</v>
      </c>
      <c r="W1305">
        <v>0</v>
      </c>
      <c r="X1305">
        <v>0</v>
      </c>
      <c r="Y1305">
        <v>0</v>
      </c>
      <c r="Z1305">
        <v>0</v>
      </c>
      <c r="AA1305">
        <v>0</v>
      </c>
      <c r="AB1305">
        <v>0</v>
      </c>
      <c r="AC1305">
        <v>0</v>
      </c>
      <c r="AD1305">
        <v>0</v>
      </c>
      <c r="AE1305">
        <v>0</v>
      </c>
      <c r="AF1305">
        <v>0</v>
      </c>
      <c r="AG1305">
        <v>0</v>
      </c>
      <c r="AH1305">
        <v>0</v>
      </c>
      <c r="AI1305">
        <v>0</v>
      </c>
      <c r="AJ1305">
        <v>0</v>
      </c>
    </row>
    <row r="1306" spans="3:36" ht="12.75" customHeight="1">
      <c r="C1306" s="219" t="s">
        <v>829</v>
      </c>
      <c r="O1306" s="370">
        <v>0</v>
      </c>
      <c r="P1306" s="370">
        <v>0</v>
      </c>
      <c r="Q1306" s="370">
        <v>0</v>
      </c>
      <c r="R1306" s="370">
        <v>0</v>
      </c>
      <c r="S1306" s="370">
        <v>0</v>
      </c>
      <c r="T1306" s="370">
        <v>0</v>
      </c>
      <c r="U1306" s="370">
        <v>0</v>
      </c>
      <c r="V1306" s="370">
        <v>0</v>
      </c>
      <c r="W1306" s="370">
        <v>0</v>
      </c>
      <c r="X1306" s="370">
        <v>0</v>
      </c>
      <c r="Y1306" s="370">
        <v>0</v>
      </c>
      <c r="Z1306" s="370">
        <v>0</v>
      </c>
      <c r="AA1306" s="370">
        <v>0</v>
      </c>
      <c r="AB1306" s="370">
        <v>0</v>
      </c>
      <c r="AC1306" s="370">
        <v>0</v>
      </c>
      <c r="AD1306" s="370">
        <v>0</v>
      </c>
      <c r="AE1306" s="370">
        <v>0</v>
      </c>
      <c r="AF1306" s="370">
        <v>0</v>
      </c>
      <c r="AG1306" s="370">
        <v>0</v>
      </c>
      <c r="AH1306" s="370">
        <v>0</v>
      </c>
      <c r="AI1306" s="370">
        <v>0</v>
      </c>
      <c r="AJ1306">
        <v>0</v>
      </c>
    </row>
    <row r="1307" spans="3:36" ht="12.75" customHeight="1">
      <c r="C1307" s="219" t="s">
        <v>830</v>
      </c>
      <c r="O1307" s="370">
        <v>0</v>
      </c>
      <c r="P1307" s="370">
        <v>0</v>
      </c>
      <c r="Q1307" s="370">
        <v>0</v>
      </c>
      <c r="R1307" s="370">
        <v>0</v>
      </c>
      <c r="S1307" s="370">
        <v>0</v>
      </c>
      <c r="T1307" s="370">
        <v>0</v>
      </c>
      <c r="U1307" s="370">
        <v>0</v>
      </c>
      <c r="V1307" s="370">
        <v>0</v>
      </c>
      <c r="W1307" s="370">
        <v>0</v>
      </c>
      <c r="X1307" s="370">
        <v>0</v>
      </c>
      <c r="Y1307" s="370">
        <v>0</v>
      </c>
      <c r="Z1307" s="370">
        <v>0</v>
      </c>
      <c r="AA1307" s="370">
        <v>0</v>
      </c>
      <c r="AB1307" s="370">
        <v>0</v>
      </c>
      <c r="AC1307" s="370">
        <v>0</v>
      </c>
      <c r="AD1307" s="370">
        <v>0</v>
      </c>
      <c r="AE1307" s="370">
        <v>0</v>
      </c>
      <c r="AF1307" s="370">
        <v>0</v>
      </c>
      <c r="AG1307" s="370">
        <v>0</v>
      </c>
      <c r="AH1307" s="370">
        <v>0</v>
      </c>
      <c r="AI1307" s="370">
        <v>0</v>
      </c>
      <c r="AJ1307">
        <v>0</v>
      </c>
    </row>
    <row r="1308" spans="3:36" ht="12.75" hidden="1" customHeight="1"/>
    <row r="1309" spans="3:36" ht="12.75" hidden="1" customHeight="1"/>
    <row r="1310" spans="3:36" ht="12.75" hidden="1" customHeight="1"/>
    <row r="1311" spans="3:36" ht="12.75" customHeight="1">
      <c r="C1311" s="219"/>
      <c r="O1311" s="370"/>
      <c r="P1311" s="370"/>
      <c r="Q1311" s="370"/>
      <c r="R1311" s="370"/>
      <c r="S1311" s="370"/>
      <c r="T1311" s="370"/>
      <c r="U1311" s="370"/>
      <c r="V1311" s="370"/>
      <c r="W1311" s="370"/>
      <c r="X1311" s="370"/>
      <c r="Y1311" s="370"/>
      <c r="Z1311" s="370"/>
      <c r="AA1311" s="370"/>
      <c r="AB1311" s="370"/>
      <c r="AC1311" s="370"/>
      <c r="AD1311" s="370"/>
      <c r="AE1311" s="370"/>
      <c r="AF1311" s="370"/>
      <c r="AG1311" s="370"/>
      <c r="AH1311" s="370"/>
      <c r="AI1311" s="370"/>
    </row>
    <row r="1312" spans="3:36" ht="12.75" customHeight="1">
      <c r="C1312" s="219"/>
      <c r="O1312" s="370" t="s">
        <v>549</v>
      </c>
      <c r="P1312" s="370"/>
      <c r="Q1312" s="370"/>
      <c r="R1312" s="370"/>
      <c r="S1312" s="370"/>
      <c r="T1312" s="370"/>
      <c r="U1312" s="370"/>
      <c r="V1312" s="370"/>
      <c r="W1312" s="370"/>
      <c r="X1312" s="370"/>
      <c r="Y1312" s="370"/>
      <c r="Z1312" s="370" t="s">
        <v>549</v>
      </c>
      <c r="AA1312" s="370"/>
      <c r="AB1312" s="370"/>
      <c r="AC1312" s="370"/>
      <c r="AD1312" s="370"/>
      <c r="AE1312" s="370"/>
      <c r="AF1312" s="370"/>
      <c r="AG1312" s="370"/>
      <c r="AH1312" s="370"/>
      <c r="AI1312" s="370"/>
    </row>
    <row r="1313" spans="3:36" ht="12.75" customHeight="1">
      <c r="C1313" s="219"/>
      <c r="O1313" s="370" t="s">
        <v>366</v>
      </c>
      <c r="P1313" s="370" t="s">
        <v>367</v>
      </c>
      <c r="Q1313" s="370" t="s">
        <v>368</v>
      </c>
      <c r="R1313" s="370" t="s">
        <v>369</v>
      </c>
      <c r="S1313" s="370" t="s">
        <v>370</v>
      </c>
      <c r="T1313" s="370" t="s">
        <v>371</v>
      </c>
      <c r="U1313" s="370" t="s">
        <v>372</v>
      </c>
      <c r="V1313" s="370" t="s">
        <v>373</v>
      </c>
      <c r="W1313" s="370" t="s">
        <v>374</v>
      </c>
      <c r="X1313" s="370" t="s">
        <v>375</v>
      </c>
      <c r="Y1313" s="370" t="s">
        <v>376</v>
      </c>
      <c r="Z1313" s="370" t="s">
        <v>377</v>
      </c>
      <c r="AA1313" s="370" t="s">
        <v>378</v>
      </c>
      <c r="AB1313" s="370" t="s">
        <v>379</v>
      </c>
      <c r="AC1313" s="370" t="s">
        <v>380</v>
      </c>
      <c r="AD1313" s="370" t="s">
        <v>381</v>
      </c>
      <c r="AE1313" s="370" t="s">
        <v>382</v>
      </c>
      <c r="AF1313" s="370" t="s">
        <v>383</v>
      </c>
      <c r="AG1313" s="370" t="s">
        <v>384</v>
      </c>
      <c r="AH1313" s="370" t="s">
        <v>385</v>
      </c>
      <c r="AI1313" s="370" t="s">
        <v>386</v>
      </c>
      <c r="AJ1313" t="s">
        <v>387</v>
      </c>
    </row>
    <row r="1314" spans="3:36" ht="12.75" customHeight="1">
      <c r="P1314">
        <v>2011</v>
      </c>
      <c r="Q1314">
        <v>2012</v>
      </c>
      <c r="R1314">
        <v>2013</v>
      </c>
      <c r="S1314">
        <v>2014</v>
      </c>
      <c r="T1314">
        <v>2015</v>
      </c>
      <c r="U1314">
        <v>2016</v>
      </c>
      <c r="V1314">
        <v>2017</v>
      </c>
      <c r="W1314">
        <v>2018</v>
      </c>
      <c r="X1314">
        <v>2019</v>
      </c>
      <c r="Y1314">
        <v>2020</v>
      </c>
      <c r="Z1314">
        <v>2021</v>
      </c>
      <c r="AA1314">
        <v>2022</v>
      </c>
      <c r="AB1314">
        <v>2023</v>
      </c>
      <c r="AC1314">
        <v>2024</v>
      </c>
      <c r="AD1314">
        <v>2025</v>
      </c>
      <c r="AE1314">
        <v>2026</v>
      </c>
      <c r="AF1314">
        <v>2027</v>
      </c>
      <c r="AG1314">
        <v>2028</v>
      </c>
      <c r="AH1314">
        <v>2029</v>
      </c>
      <c r="AI1314">
        <v>2030</v>
      </c>
    </row>
    <row r="1315" spans="3:36" ht="12.75" hidden="1" customHeight="1">
      <c r="C1315" s="219" t="s">
        <v>828</v>
      </c>
      <c r="O1315">
        <v>0</v>
      </c>
      <c r="P1315">
        <v>0</v>
      </c>
      <c r="Q1315">
        <v>0</v>
      </c>
      <c r="R1315">
        <v>0</v>
      </c>
      <c r="S1315">
        <v>0</v>
      </c>
      <c r="T1315">
        <v>0</v>
      </c>
      <c r="U1315">
        <v>0</v>
      </c>
      <c r="V1315">
        <v>0</v>
      </c>
      <c r="W1315">
        <v>0</v>
      </c>
      <c r="X1315">
        <v>0</v>
      </c>
      <c r="Y1315">
        <v>0</v>
      </c>
      <c r="Z1315">
        <v>0</v>
      </c>
      <c r="AA1315">
        <v>0</v>
      </c>
      <c r="AB1315">
        <v>0</v>
      </c>
      <c r="AC1315">
        <v>0</v>
      </c>
      <c r="AD1315">
        <v>0</v>
      </c>
      <c r="AE1315">
        <v>0</v>
      </c>
      <c r="AF1315">
        <v>0</v>
      </c>
      <c r="AG1315">
        <v>0</v>
      </c>
      <c r="AH1315">
        <v>0</v>
      </c>
      <c r="AI1315">
        <v>0</v>
      </c>
      <c r="AJ1315">
        <v>0</v>
      </c>
    </row>
    <row r="1316" spans="3:36" ht="12.75" customHeight="1">
      <c r="C1316" s="219" t="s">
        <v>829</v>
      </c>
      <c r="O1316" s="370">
        <v>0</v>
      </c>
      <c r="P1316" s="370">
        <v>0</v>
      </c>
      <c r="Q1316" s="370">
        <v>0</v>
      </c>
      <c r="R1316" s="370">
        <v>0</v>
      </c>
      <c r="S1316" s="370">
        <v>0</v>
      </c>
      <c r="T1316" s="370">
        <v>0</v>
      </c>
      <c r="U1316" s="370">
        <v>0</v>
      </c>
      <c r="V1316" s="370">
        <v>0</v>
      </c>
      <c r="W1316" s="370">
        <v>0</v>
      </c>
      <c r="X1316" s="370">
        <v>0</v>
      </c>
      <c r="Y1316" s="370">
        <v>0</v>
      </c>
      <c r="Z1316" s="370">
        <v>0</v>
      </c>
      <c r="AA1316" s="370">
        <v>0</v>
      </c>
      <c r="AB1316" s="370">
        <v>0</v>
      </c>
      <c r="AC1316" s="370">
        <v>0</v>
      </c>
      <c r="AD1316" s="370">
        <v>0</v>
      </c>
      <c r="AE1316" s="370">
        <v>0</v>
      </c>
      <c r="AF1316" s="370">
        <v>0</v>
      </c>
      <c r="AG1316" s="370">
        <v>0</v>
      </c>
      <c r="AH1316" s="370">
        <v>0</v>
      </c>
      <c r="AI1316" s="370">
        <v>0</v>
      </c>
      <c r="AJ1316">
        <v>0</v>
      </c>
    </row>
    <row r="1317" spans="3:36" ht="12.75" customHeight="1">
      <c r="C1317" s="219" t="s">
        <v>830</v>
      </c>
      <c r="O1317" s="370">
        <v>0</v>
      </c>
      <c r="P1317" s="370">
        <v>0</v>
      </c>
      <c r="Q1317" s="370">
        <v>0</v>
      </c>
      <c r="R1317" s="370">
        <v>0</v>
      </c>
      <c r="S1317" s="370">
        <v>0</v>
      </c>
      <c r="T1317" s="370">
        <v>0</v>
      </c>
      <c r="U1317" s="370">
        <v>0</v>
      </c>
      <c r="V1317" s="370">
        <v>0</v>
      </c>
      <c r="W1317" s="370">
        <v>0</v>
      </c>
      <c r="X1317" s="370">
        <v>0</v>
      </c>
      <c r="Y1317" s="370">
        <v>0</v>
      </c>
      <c r="Z1317" s="370">
        <v>0</v>
      </c>
      <c r="AA1317" s="370">
        <v>0</v>
      </c>
      <c r="AB1317" s="370">
        <v>0</v>
      </c>
      <c r="AC1317" s="370">
        <v>0</v>
      </c>
      <c r="AD1317" s="370">
        <v>0</v>
      </c>
      <c r="AE1317" s="370">
        <v>0</v>
      </c>
      <c r="AF1317" s="370">
        <v>0</v>
      </c>
      <c r="AG1317" s="370">
        <v>0</v>
      </c>
      <c r="AH1317" s="370">
        <v>0</v>
      </c>
      <c r="AI1317" s="370">
        <v>0</v>
      </c>
      <c r="AJ1317">
        <v>0</v>
      </c>
    </row>
    <row r="1318" spans="3:36" ht="12.75" hidden="1" customHeight="1"/>
    <row r="1319" spans="3:36" ht="12.75" hidden="1" customHeight="1"/>
    <row r="1320" spans="3:36" ht="12.75" hidden="1" customHeight="1"/>
    <row r="1321" spans="3:36" ht="12.75" customHeight="1">
      <c r="C1321" s="219"/>
      <c r="O1321" s="370"/>
      <c r="P1321" s="370"/>
      <c r="Q1321" s="370"/>
      <c r="R1321" s="370"/>
      <c r="S1321" s="370"/>
      <c r="T1321" s="370"/>
      <c r="U1321" s="370"/>
      <c r="V1321" s="370"/>
      <c r="W1321" s="370"/>
      <c r="X1321" s="370"/>
      <c r="Y1321" s="370"/>
      <c r="Z1321" s="370"/>
      <c r="AA1321" s="370"/>
      <c r="AB1321" s="370"/>
      <c r="AC1321" s="370"/>
      <c r="AD1321" s="370"/>
      <c r="AE1321" s="370"/>
      <c r="AF1321" s="370"/>
      <c r="AG1321" s="370"/>
      <c r="AH1321" s="370"/>
      <c r="AI1321" s="370"/>
    </row>
    <row r="1322" spans="3:36" ht="12.75" customHeight="1">
      <c r="C1322" s="219"/>
      <c r="O1322" s="370" t="s">
        <v>550</v>
      </c>
      <c r="P1322" s="370"/>
      <c r="Q1322" s="370"/>
      <c r="R1322" s="370"/>
      <c r="S1322" s="370"/>
      <c r="T1322" s="370"/>
      <c r="U1322" s="370"/>
      <c r="V1322" s="370"/>
      <c r="W1322" s="370"/>
      <c r="X1322" s="370"/>
      <c r="Y1322" s="370"/>
      <c r="Z1322" s="370" t="s">
        <v>550</v>
      </c>
      <c r="AA1322" s="370"/>
      <c r="AB1322" s="370"/>
      <c r="AC1322" s="370"/>
      <c r="AD1322" s="370"/>
      <c r="AE1322" s="370"/>
      <c r="AF1322" s="370"/>
      <c r="AG1322" s="370"/>
      <c r="AH1322" s="370"/>
      <c r="AI1322" s="370"/>
    </row>
    <row r="1323" spans="3:36" ht="12.75" customHeight="1">
      <c r="C1323" s="219"/>
      <c r="O1323" s="370" t="s">
        <v>366</v>
      </c>
      <c r="P1323" s="370" t="s">
        <v>367</v>
      </c>
      <c r="Q1323" s="370" t="s">
        <v>368</v>
      </c>
      <c r="R1323" s="370" t="s">
        <v>369</v>
      </c>
      <c r="S1323" s="370" t="s">
        <v>370</v>
      </c>
      <c r="T1323" s="370" t="s">
        <v>371</v>
      </c>
      <c r="U1323" s="370" t="s">
        <v>372</v>
      </c>
      <c r="V1323" s="370" t="s">
        <v>373</v>
      </c>
      <c r="W1323" s="370" t="s">
        <v>374</v>
      </c>
      <c r="X1323" s="370" t="s">
        <v>375</v>
      </c>
      <c r="Y1323" s="370" t="s">
        <v>376</v>
      </c>
      <c r="Z1323" s="370" t="s">
        <v>377</v>
      </c>
      <c r="AA1323" s="370" t="s">
        <v>378</v>
      </c>
      <c r="AB1323" s="370" t="s">
        <v>379</v>
      </c>
      <c r="AC1323" s="370" t="s">
        <v>380</v>
      </c>
      <c r="AD1323" s="370" t="s">
        <v>381</v>
      </c>
      <c r="AE1323" s="370" t="s">
        <v>382</v>
      </c>
      <c r="AF1323" s="370" t="s">
        <v>383</v>
      </c>
      <c r="AG1323" s="370" t="s">
        <v>384</v>
      </c>
      <c r="AH1323" s="370" t="s">
        <v>385</v>
      </c>
      <c r="AI1323" s="370" t="s">
        <v>386</v>
      </c>
      <c r="AJ1323" t="s">
        <v>387</v>
      </c>
    </row>
    <row r="1324" spans="3:36" ht="12.75" customHeight="1">
      <c r="P1324">
        <v>2011</v>
      </c>
      <c r="Q1324">
        <v>2012</v>
      </c>
      <c r="R1324">
        <v>2013</v>
      </c>
      <c r="S1324">
        <v>2014</v>
      </c>
      <c r="T1324">
        <v>2015</v>
      </c>
      <c r="U1324">
        <v>2016</v>
      </c>
      <c r="V1324">
        <v>2017</v>
      </c>
      <c r="W1324">
        <v>2018</v>
      </c>
      <c r="X1324">
        <v>2019</v>
      </c>
      <c r="Y1324">
        <v>2020</v>
      </c>
      <c r="Z1324">
        <v>2021</v>
      </c>
      <c r="AA1324">
        <v>2022</v>
      </c>
      <c r="AB1324">
        <v>2023</v>
      </c>
      <c r="AC1324">
        <v>2024</v>
      </c>
      <c r="AD1324">
        <v>2025</v>
      </c>
      <c r="AE1324">
        <v>2026</v>
      </c>
      <c r="AF1324">
        <v>2027</v>
      </c>
      <c r="AG1324">
        <v>2028</v>
      </c>
      <c r="AH1324">
        <v>2029</v>
      </c>
      <c r="AI1324">
        <v>2030</v>
      </c>
    </row>
    <row r="1325" spans="3:36" ht="12.75" hidden="1" customHeight="1">
      <c r="C1325" s="219" t="s">
        <v>828</v>
      </c>
      <c r="O1325">
        <v>0</v>
      </c>
      <c r="P1325">
        <v>0</v>
      </c>
      <c r="Q1325">
        <v>0</v>
      </c>
      <c r="R1325">
        <v>0</v>
      </c>
      <c r="S1325">
        <v>0</v>
      </c>
      <c r="T1325">
        <v>0</v>
      </c>
      <c r="U1325">
        <v>0</v>
      </c>
      <c r="V1325">
        <v>0</v>
      </c>
      <c r="W1325">
        <v>0</v>
      </c>
      <c r="X1325">
        <v>0</v>
      </c>
      <c r="Y1325">
        <v>0</v>
      </c>
      <c r="Z1325">
        <v>0</v>
      </c>
      <c r="AA1325">
        <v>0</v>
      </c>
      <c r="AB1325">
        <v>0</v>
      </c>
      <c r="AC1325">
        <v>0</v>
      </c>
      <c r="AD1325">
        <v>0</v>
      </c>
      <c r="AE1325">
        <v>0</v>
      </c>
      <c r="AF1325">
        <v>0</v>
      </c>
      <c r="AG1325">
        <v>0</v>
      </c>
      <c r="AH1325">
        <v>0</v>
      </c>
      <c r="AI1325">
        <v>0</v>
      </c>
      <c r="AJ1325">
        <v>0</v>
      </c>
    </row>
    <row r="1326" spans="3:36" ht="12.75" customHeight="1">
      <c r="C1326" s="219" t="s">
        <v>829</v>
      </c>
      <c r="O1326" s="370">
        <v>0</v>
      </c>
      <c r="P1326" s="370">
        <v>0</v>
      </c>
      <c r="Q1326" s="370">
        <v>0</v>
      </c>
      <c r="R1326" s="370">
        <v>0</v>
      </c>
      <c r="S1326" s="370">
        <v>0</v>
      </c>
      <c r="T1326" s="370">
        <v>0</v>
      </c>
      <c r="U1326" s="370">
        <v>0</v>
      </c>
      <c r="V1326" s="370">
        <v>0</v>
      </c>
      <c r="W1326" s="370">
        <v>0</v>
      </c>
      <c r="X1326" s="370">
        <v>0</v>
      </c>
      <c r="Y1326" s="370">
        <v>0</v>
      </c>
      <c r="Z1326" s="370">
        <v>0</v>
      </c>
      <c r="AA1326" s="370">
        <v>0</v>
      </c>
      <c r="AB1326" s="370">
        <v>0</v>
      </c>
      <c r="AC1326" s="370">
        <v>0</v>
      </c>
      <c r="AD1326" s="370">
        <v>0</v>
      </c>
      <c r="AE1326" s="370">
        <v>0</v>
      </c>
      <c r="AF1326" s="370">
        <v>0</v>
      </c>
      <c r="AG1326" s="370">
        <v>0</v>
      </c>
      <c r="AH1326" s="370">
        <v>0</v>
      </c>
      <c r="AI1326" s="370">
        <v>0</v>
      </c>
      <c r="AJ1326">
        <v>0</v>
      </c>
    </row>
    <row r="1327" spans="3:36" ht="12.75" customHeight="1">
      <c r="C1327" s="219" t="s">
        <v>830</v>
      </c>
      <c r="O1327" s="370">
        <v>0</v>
      </c>
      <c r="P1327" s="370">
        <v>0</v>
      </c>
      <c r="Q1327" s="370">
        <v>0</v>
      </c>
      <c r="R1327" s="370">
        <v>0</v>
      </c>
      <c r="S1327" s="370">
        <v>0</v>
      </c>
      <c r="T1327" s="370">
        <v>0</v>
      </c>
      <c r="U1327" s="370">
        <v>0</v>
      </c>
      <c r="V1327" s="370">
        <v>0</v>
      </c>
      <c r="W1327" s="370">
        <v>0</v>
      </c>
      <c r="X1327" s="370">
        <v>0</v>
      </c>
      <c r="Y1327" s="370">
        <v>0</v>
      </c>
      <c r="Z1327" s="370">
        <v>0</v>
      </c>
      <c r="AA1327" s="370">
        <v>0</v>
      </c>
      <c r="AB1327" s="370">
        <v>0</v>
      </c>
      <c r="AC1327" s="370">
        <v>0</v>
      </c>
      <c r="AD1327" s="370">
        <v>0</v>
      </c>
      <c r="AE1327" s="370">
        <v>0</v>
      </c>
      <c r="AF1327" s="370">
        <v>0</v>
      </c>
      <c r="AG1327" s="370">
        <v>0</v>
      </c>
      <c r="AH1327" s="370">
        <v>0</v>
      </c>
      <c r="AI1327" s="370">
        <v>0</v>
      </c>
      <c r="AJ1327">
        <v>0</v>
      </c>
    </row>
    <row r="1328" spans="3:36" ht="12.75" hidden="1" customHeight="1"/>
    <row r="1329" spans="3:36" ht="12.75" hidden="1" customHeight="1"/>
    <row r="1330" spans="3:36" ht="12.75" hidden="1" customHeight="1"/>
    <row r="1331" spans="3:36" ht="12.75" hidden="1" customHeight="1">
      <c r="C1331" s="219"/>
      <c r="O1331" s="370"/>
      <c r="P1331" s="370"/>
      <c r="Q1331" s="370"/>
      <c r="R1331" s="370"/>
      <c r="S1331" s="370"/>
      <c r="T1331" s="370"/>
      <c r="U1331" s="370"/>
      <c r="V1331" s="370"/>
      <c r="W1331" s="370"/>
      <c r="X1331" s="370"/>
      <c r="Y1331" s="370"/>
      <c r="Z1331" s="370"/>
      <c r="AA1331" s="370"/>
      <c r="AB1331" s="370"/>
      <c r="AC1331" s="370"/>
      <c r="AD1331" s="370"/>
      <c r="AE1331" s="370"/>
      <c r="AF1331" s="370"/>
      <c r="AG1331" s="370"/>
      <c r="AH1331" s="370"/>
      <c r="AI1331" s="370"/>
    </row>
    <row r="1332" spans="3:36" ht="12.75" hidden="1" customHeight="1">
      <c r="C1332" s="219"/>
      <c r="O1332" s="370"/>
      <c r="P1332" s="370"/>
      <c r="Q1332" s="370"/>
      <c r="R1332" s="370"/>
      <c r="S1332" s="370"/>
      <c r="T1332" s="370"/>
      <c r="U1332" s="370"/>
      <c r="V1332" s="370"/>
      <c r="W1332" s="370"/>
      <c r="X1332" s="370"/>
      <c r="Y1332" s="370"/>
      <c r="Z1332" s="370"/>
      <c r="AA1332" s="370"/>
      <c r="AB1332" s="370"/>
      <c r="AC1332" s="370"/>
      <c r="AD1332" s="370"/>
      <c r="AE1332" s="370"/>
      <c r="AF1332" s="370"/>
      <c r="AG1332" s="370"/>
      <c r="AH1332" s="370"/>
      <c r="AI1332" s="370"/>
    </row>
    <row r="1333" spans="3:36" ht="12.75" hidden="1" customHeight="1">
      <c r="C1333" s="219"/>
      <c r="O1333" s="370"/>
      <c r="P1333" s="370"/>
      <c r="Q1333" s="370"/>
      <c r="R1333" s="370"/>
      <c r="S1333" s="370"/>
      <c r="T1333" s="370"/>
      <c r="U1333" s="370"/>
      <c r="V1333" s="370"/>
      <c r="W1333" s="370"/>
      <c r="X1333" s="370"/>
      <c r="Y1333" s="370"/>
      <c r="Z1333" s="370"/>
      <c r="AA1333" s="370"/>
      <c r="AB1333" s="370"/>
      <c r="AC1333" s="370"/>
      <c r="AD1333" s="370"/>
      <c r="AE1333" s="370"/>
      <c r="AF1333" s="370"/>
      <c r="AG1333" s="370"/>
      <c r="AH1333" s="370"/>
      <c r="AI1333" s="370"/>
    </row>
    <row r="1334" spans="3:36" ht="12.75" hidden="1" customHeight="1"/>
    <row r="1335" spans="3:36" ht="12.75" hidden="1" customHeight="1"/>
    <row r="1336" spans="3:36" ht="12.75" hidden="1" customHeight="1"/>
    <row r="1337" spans="3:36" ht="12.75" hidden="1" customHeight="1"/>
    <row r="1338" spans="3:36" ht="12.75" hidden="1" customHeight="1"/>
    <row r="1339" spans="3:36" ht="12.75" hidden="1" customHeight="1"/>
    <row r="1340" spans="3:36" ht="12.75" hidden="1" customHeight="1"/>
    <row r="1341" spans="3:36" ht="12.75" customHeight="1">
      <c r="C1341" s="219"/>
      <c r="O1341" s="370"/>
      <c r="P1341" s="370"/>
      <c r="Q1341" s="370"/>
      <c r="R1341" s="370"/>
      <c r="S1341" s="370"/>
      <c r="T1341" s="370"/>
      <c r="U1341" s="370"/>
      <c r="V1341" s="370"/>
      <c r="W1341" s="370"/>
      <c r="X1341" s="370"/>
      <c r="Y1341" s="370"/>
      <c r="Z1341" s="370"/>
      <c r="AA1341" s="370"/>
      <c r="AB1341" s="370"/>
      <c r="AC1341" s="370"/>
      <c r="AD1341" s="370"/>
      <c r="AE1341" s="370"/>
      <c r="AF1341" s="370"/>
      <c r="AG1341" s="370"/>
      <c r="AH1341" s="370"/>
      <c r="AI1341" s="370"/>
    </row>
    <row r="1342" spans="3:36" ht="12.75" customHeight="1">
      <c r="C1342" s="219"/>
      <c r="O1342" s="370" t="s">
        <v>552</v>
      </c>
      <c r="P1342" s="370"/>
      <c r="Q1342" s="370"/>
      <c r="R1342" s="370"/>
      <c r="S1342" s="370"/>
      <c r="T1342" s="370"/>
      <c r="U1342" s="370"/>
      <c r="V1342" s="370"/>
      <c r="W1342" s="370"/>
      <c r="X1342" s="370"/>
      <c r="Y1342" s="370"/>
      <c r="Z1342" s="370" t="s">
        <v>552</v>
      </c>
      <c r="AA1342" s="370"/>
      <c r="AB1342" s="370"/>
      <c r="AC1342" s="370"/>
      <c r="AD1342" s="370"/>
      <c r="AE1342" s="370"/>
      <c r="AF1342" s="370"/>
      <c r="AG1342" s="370"/>
      <c r="AH1342" s="370"/>
      <c r="AI1342" s="370"/>
    </row>
    <row r="1343" spans="3:36" ht="12.75" customHeight="1">
      <c r="C1343" s="219"/>
      <c r="O1343" s="370" t="s">
        <v>366</v>
      </c>
      <c r="P1343" s="370" t="s">
        <v>367</v>
      </c>
      <c r="Q1343" s="370" t="s">
        <v>368</v>
      </c>
      <c r="R1343" s="370" t="s">
        <v>369</v>
      </c>
      <c r="S1343" s="370" t="s">
        <v>370</v>
      </c>
      <c r="T1343" s="370" t="s">
        <v>371</v>
      </c>
      <c r="U1343" s="370" t="s">
        <v>372</v>
      </c>
      <c r="V1343" s="370" t="s">
        <v>373</v>
      </c>
      <c r="W1343" s="370" t="s">
        <v>374</v>
      </c>
      <c r="X1343" s="370" t="s">
        <v>375</v>
      </c>
      <c r="Y1343" s="370" t="s">
        <v>376</v>
      </c>
      <c r="Z1343" s="370" t="s">
        <v>377</v>
      </c>
      <c r="AA1343" s="370" t="s">
        <v>378</v>
      </c>
      <c r="AB1343" s="370" t="s">
        <v>379</v>
      </c>
      <c r="AC1343" s="370" t="s">
        <v>380</v>
      </c>
      <c r="AD1343" s="370" t="s">
        <v>381</v>
      </c>
      <c r="AE1343" s="370" t="s">
        <v>382</v>
      </c>
      <c r="AF1343" s="370" t="s">
        <v>383</v>
      </c>
      <c r="AG1343" s="370" t="s">
        <v>384</v>
      </c>
      <c r="AH1343" s="370" t="s">
        <v>385</v>
      </c>
      <c r="AI1343" s="370" t="s">
        <v>386</v>
      </c>
      <c r="AJ1343" t="s">
        <v>387</v>
      </c>
    </row>
    <row r="1344" spans="3:36" ht="12.75" customHeight="1">
      <c r="P1344">
        <v>2011</v>
      </c>
      <c r="Q1344">
        <v>2012</v>
      </c>
      <c r="R1344">
        <v>2013</v>
      </c>
      <c r="S1344">
        <v>2014</v>
      </c>
      <c r="T1344">
        <v>2015</v>
      </c>
      <c r="U1344">
        <v>2016</v>
      </c>
      <c r="V1344">
        <v>2017</v>
      </c>
      <c r="W1344">
        <v>2018</v>
      </c>
      <c r="X1344">
        <v>2019</v>
      </c>
      <c r="Y1344">
        <v>2020</v>
      </c>
      <c r="Z1344">
        <v>2021</v>
      </c>
      <c r="AA1344">
        <v>2022</v>
      </c>
      <c r="AB1344">
        <v>2023</v>
      </c>
      <c r="AC1344">
        <v>2024</v>
      </c>
      <c r="AD1344">
        <v>2025</v>
      </c>
      <c r="AE1344">
        <v>2026</v>
      </c>
      <c r="AF1344">
        <v>2027</v>
      </c>
      <c r="AG1344">
        <v>2028</v>
      </c>
      <c r="AH1344">
        <v>2029</v>
      </c>
      <c r="AI1344">
        <v>2030</v>
      </c>
    </row>
    <row r="1345" spans="3:36" ht="12.75" hidden="1" customHeight="1">
      <c r="C1345" s="219" t="s">
        <v>828</v>
      </c>
      <c r="O1345">
        <v>0</v>
      </c>
      <c r="P1345">
        <v>0</v>
      </c>
      <c r="Q1345">
        <v>0</v>
      </c>
      <c r="R1345">
        <v>0</v>
      </c>
      <c r="S1345">
        <v>0</v>
      </c>
      <c r="T1345">
        <v>0</v>
      </c>
      <c r="U1345">
        <v>0</v>
      </c>
      <c r="V1345">
        <v>0</v>
      </c>
      <c r="W1345">
        <v>0</v>
      </c>
      <c r="X1345">
        <v>0</v>
      </c>
      <c r="Y1345">
        <v>0</v>
      </c>
      <c r="Z1345">
        <v>0</v>
      </c>
      <c r="AA1345">
        <v>0</v>
      </c>
      <c r="AB1345">
        <v>0</v>
      </c>
      <c r="AC1345">
        <v>4500</v>
      </c>
      <c r="AD1345">
        <v>0</v>
      </c>
      <c r="AE1345">
        <v>0</v>
      </c>
      <c r="AF1345">
        <v>0</v>
      </c>
      <c r="AG1345">
        <v>0</v>
      </c>
      <c r="AH1345">
        <v>0</v>
      </c>
      <c r="AI1345">
        <v>0</v>
      </c>
      <c r="AJ1345">
        <v>4500</v>
      </c>
    </row>
    <row r="1346" spans="3:36" ht="12.75" customHeight="1">
      <c r="C1346" s="219" t="s">
        <v>829</v>
      </c>
      <c r="O1346" s="370">
        <v>0</v>
      </c>
      <c r="P1346" s="370">
        <v>0</v>
      </c>
      <c r="Q1346" s="370">
        <v>0</v>
      </c>
      <c r="R1346" s="370">
        <v>0</v>
      </c>
      <c r="S1346" s="370">
        <v>0</v>
      </c>
      <c r="T1346" s="370">
        <v>0</v>
      </c>
      <c r="U1346" s="370">
        <v>0</v>
      </c>
      <c r="V1346" s="370">
        <v>0</v>
      </c>
      <c r="W1346" s="370">
        <v>0</v>
      </c>
      <c r="X1346" s="370">
        <v>0</v>
      </c>
      <c r="Y1346" s="370">
        <v>0</v>
      </c>
      <c r="Z1346" s="370">
        <v>0</v>
      </c>
      <c r="AA1346" s="370">
        <v>0</v>
      </c>
      <c r="AB1346" s="370">
        <v>0</v>
      </c>
      <c r="AC1346" s="370">
        <v>4500</v>
      </c>
      <c r="AD1346" s="370">
        <v>0</v>
      </c>
      <c r="AE1346" s="370">
        <v>0</v>
      </c>
      <c r="AF1346" s="370">
        <v>0</v>
      </c>
      <c r="AG1346" s="370">
        <v>0</v>
      </c>
      <c r="AH1346" s="370">
        <v>0</v>
      </c>
      <c r="AI1346" s="370">
        <v>0</v>
      </c>
      <c r="AJ1346">
        <v>4500</v>
      </c>
    </row>
    <row r="1347" spans="3:36" ht="12.75" customHeight="1">
      <c r="C1347" s="219" t="s">
        <v>830</v>
      </c>
      <c r="O1347" s="370">
        <v>0</v>
      </c>
      <c r="P1347" s="370">
        <v>0</v>
      </c>
      <c r="Q1347" s="370">
        <v>0</v>
      </c>
      <c r="R1347" s="370">
        <v>0</v>
      </c>
      <c r="S1347" s="370">
        <v>0</v>
      </c>
      <c r="T1347" s="370">
        <v>0</v>
      </c>
      <c r="U1347" s="370">
        <v>0</v>
      </c>
      <c r="V1347" s="370">
        <v>0</v>
      </c>
      <c r="W1347" s="370">
        <v>0</v>
      </c>
      <c r="X1347" s="370">
        <v>0</v>
      </c>
      <c r="Y1347" s="370">
        <v>0</v>
      </c>
      <c r="Z1347" s="370">
        <v>0</v>
      </c>
      <c r="AA1347" s="370">
        <v>0</v>
      </c>
      <c r="AB1347" s="370">
        <v>0</v>
      </c>
      <c r="AC1347" s="370">
        <v>4500</v>
      </c>
      <c r="AD1347" s="370">
        <v>0</v>
      </c>
      <c r="AE1347" s="370">
        <v>0</v>
      </c>
      <c r="AF1347" s="370">
        <v>0</v>
      </c>
      <c r="AG1347" s="370">
        <v>0</v>
      </c>
      <c r="AH1347" s="370">
        <v>0</v>
      </c>
      <c r="AI1347" s="370">
        <v>0</v>
      </c>
      <c r="AJ1347">
        <v>4500</v>
      </c>
    </row>
    <row r="1348" spans="3:36" ht="12.75" hidden="1" customHeight="1"/>
    <row r="1349" spans="3:36" ht="12.75" hidden="1" customHeight="1"/>
    <row r="1350" spans="3:36" ht="12.75" hidden="1" customHeight="1"/>
    <row r="1351" spans="3:36" ht="12.75" customHeight="1">
      <c r="C1351" s="219"/>
      <c r="O1351" s="370"/>
      <c r="P1351" s="370"/>
      <c r="Q1351" s="370"/>
      <c r="R1351" s="370"/>
      <c r="S1351" s="370"/>
      <c r="T1351" s="370"/>
      <c r="U1351" s="370"/>
      <c r="V1351" s="370"/>
      <c r="W1351" s="370"/>
      <c r="X1351" s="370"/>
      <c r="Y1351" s="370"/>
      <c r="Z1351" s="370"/>
      <c r="AA1351" s="370"/>
      <c r="AB1351" s="370"/>
      <c r="AC1351" s="370"/>
      <c r="AD1351" s="370"/>
      <c r="AE1351" s="370"/>
      <c r="AF1351" s="370"/>
      <c r="AG1351" s="370"/>
      <c r="AH1351" s="370"/>
      <c r="AI1351" s="370"/>
    </row>
    <row r="1352" spans="3:36" ht="12.75" customHeight="1">
      <c r="C1352" s="219"/>
      <c r="O1352" s="370" t="s">
        <v>553</v>
      </c>
      <c r="P1352" s="370"/>
      <c r="Q1352" s="370"/>
      <c r="R1352" s="370"/>
      <c r="S1352" s="370"/>
      <c r="T1352" s="370"/>
      <c r="U1352" s="370"/>
      <c r="V1352" s="370"/>
      <c r="W1352" s="370"/>
      <c r="X1352" s="370"/>
      <c r="Y1352" s="370"/>
      <c r="Z1352" s="370" t="s">
        <v>553</v>
      </c>
      <c r="AA1352" s="370"/>
      <c r="AB1352" s="370"/>
      <c r="AC1352" s="370"/>
      <c r="AD1352" s="370"/>
      <c r="AE1352" s="370"/>
      <c r="AF1352" s="370"/>
      <c r="AG1352" s="370"/>
      <c r="AH1352" s="370"/>
      <c r="AI1352" s="370"/>
    </row>
    <row r="1353" spans="3:36" ht="12.75" customHeight="1">
      <c r="C1353" s="219"/>
      <c r="O1353" s="370" t="s">
        <v>366</v>
      </c>
      <c r="P1353" s="370" t="s">
        <v>367</v>
      </c>
      <c r="Q1353" s="370" t="s">
        <v>368</v>
      </c>
      <c r="R1353" s="370" t="s">
        <v>369</v>
      </c>
      <c r="S1353" s="370" t="s">
        <v>370</v>
      </c>
      <c r="T1353" s="370" t="s">
        <v>371</v>
      </c>
      <c r="U1353" s="370" t="s">
        <v>372</v>
      </c>
      <c r="V1353" s="370" t="s">
        <v>373</v>
      </c>
      <c r="W1353" s="370" t="s">
        <v>374</v>
      </c>
      <c r="X1353" s="370" t="s">
        <v>375</v>
      </c>
      <c r="Y1353" s="370" t="s">
        <v>376</v>
      </c>
      <c r="Z1353" s="370" t="s">
        <v>377</v>
      </c>
      <c r="AA1353" s="370" t="s">
        <v>378</v>
      </c>
      <c r="AB1353" s="370" t="s">
        <v>379</v>
      </c>
      <c r="AC1353" s="370" t="s">
        <v>380</v>
      </c>
      <c r="AD1353" s="370" t="s">
        <v>381</v>
      </c>
      <c r="AE1353" s="370" t="s">
        <v>382</v>
      </c>
      <c r="AF1353" s="370" t="s">
        <v>383</v>
      </c>
      <c r="AG1353" s="370" t="s">
        <v>384</v>
      </c>
      <c r="AH1353" s="370" t="s">
        <v>385</v>
      </c>
      <c r="AI1353" s="370" t="s">
        <v>386</v>
      </c>
      <c r="AJ1353" t="s">
        <v>387</v>
      </c>
    </row>
    <row r="1354" spans="3:36" ht="12.75" customHeight="1">
      <c r="P1354">
        <v>2011</v>
      </c>
      <c r="Q1354">
        <v>2012</v>
      </c>
      <c r="R1354">
        <v>2013</v>
      </c>
      <c r="S1354">
        <v>2014</v>
      </c>
      <c r="T1354">
        <v>2015</v>
      </c>
      <c r="U1354">
        <v>2016</v>
      </c>
      <c r="V1354">
        <v>2017</v>
      </c>
      <c r="W1354">
        <v>2018</v>
      </c>
      <c r="X1354">
        <v>2019</v>
      </c>
      <c r="Y1354">
        <v>2020</v>
      </c>
      <c r="Z1354">
        <v>2021</v>
      </c>
      <c r="AA1354">
        <v>2022</v>
      </c>
      <c r="AB1354">
        <v>2023</v>
      </c>
      <c r="AC1354">
        <v>2024</v>
      </c>
      <c r="AD1354">
        <v>2025</v>
      </c>
      <c r="AE1354">
        <v>2026</v>
      </c>
      <c r="AF1354">
        <v>2027</v>
      </c>
      <c r="AG1354">
        <v>2028</v>
      </c>
      <c r="AH1354">
        <v>2029</v>
      </c>
      <c r="AI1354">
        <v>2030</v>
      </c>
    </row>
    <row r="1355" spans="3:36" ht="12.75" hidden="1" customHeight="1">
      <c r="C1355" s="219" t="s">
        <v>828</v>
      </c>
      <c r="O1355">
        <v>112000</v>
      </c>
      <c r="P1355">
        <v>0</v>
      </c>
      <c r="Q1355">
        <v>0</v>
      </c>
      <c r="R1355">
        <v>0</v>
      </c>
      <c r="S1355">
        <v>0</v>
      </c>
      <c r="T1355">
        <v>112000</v>
      </c>
      <c r="U1355">
        <v>0</v>
      </c>
      <c r="V1355">
        <v>0</v>
      </c>
      <c r="W1355">
        <v>0</v>
      </c>
      <c r="X1355">
        <v>0</v>
      </c>
      <c r="Y1355">
        <v>112000</v>
      </c>
      <c r="Z1355">
        <v>0</v>
      </c>
      <c r="AA1355">
        <v>0</v>
      </c>
      <c r="AB1355">
        <v>0</v>
      </c>
      <c r="AC1355">
        <v>0</v>
      </c>
      <c r="AD1355">
        <v>112000</v>
      </c>
      <c r="AE1355">
        <v>0</v>
      </c>
      <c r="AF1355">
        <v>0</v>
      </c>
      <c r="AG1355">
        <v>0</v>
      </c>
      <c r="AH1355">
        <v>0</v>
      </c>
      <c r="AI1355">
        <v>112000</v>
      </c>
      <c r="AJ1355">
        <v>448000</v>
      </c>
    </row>
    <row r="1356" spans="3:36" ht="12.75" customHeight="1">
      <c r="C1356" s="219" t="s">
        <v>829</v>
      </c>
      <c r="O1356" s="370">
        <v>112000</v>
      </c>
      <c r="P1356" s="370">
        <v>0</v>
      </c>
      <c r="Q1356" s="370">
        <v>0</v>
      </c>
      <c r="R1356" s="370">
        <v>0</v>
      </c>
      <c r="S1356" s="370">
        <v>0</v>
      </c>
      <c r="T1356" s="370">
        <v>112000</v>
      </c>
      <c r="U1356" s="370">
        <v>0</v>
      </c>
      <c r="V1356" s="370">
        <v>0</v>
      </c>
      <c r="W1356" s="370">
        <v>0</v>
      </c>
      <c r="X1356" s="370">
        <v>0</v>
      </c>
      <c r="Y1356" s="370">
        <v>112000</v>
      </c>
      <c r="Z1356" s="370">
        <v>0</v>
      </c>
      <c r="AA1356" s="370">
        <v>0</v>
      </c>
      <c r="AB1356" s="370">
        <v>0</v>
      </c>
      <c r="AC1356" s="370">
        <v>0</v>
      </c>
      <c r="AD1356" s="370">
        <v>112000</v>
      </c>
      <c r="AE1356" s="370">
        <v>0</v>
      </c>
      <c r="AF1356" s="370">
        <v>0</v>
      </c>
      <c r="AG1356" s="370">
        <v>0</v>
      </c>
      <c r="AH1356" s="370">
        <v>0</v>
      </c>
      <c r="AI1356" s="370">
        <v>112000</v>
      </c>
      <c r="AJ1356">
        <v>448000</v>
      </c>
    </row>
    <row r="1357" spans="3:36" ht="12.75" customHeight="1">
      <c r="C1357" s="219" t="s">
        <v>830</v>
      </c>
      <c r="O1357" s="370">
        <v>156000</v>
      </c>
      <c r="P1357" s="370">
        <v>0</v>
      </c>
      <c r="Q1357" s="370">
        <v>0</v>
      </c>
      <c r="R1357" s="370">
        <v>0</v>
      </c>
      <c r="S1357" s="370">
        <v>0</v>
      </c>
      <c r="T1357" s="370">
        <v>156000</v>
      </c>
      <c r="U1357" s="370">
        <v>0</v>
      </c>
      <c r="V1357" s="370">
        <v>0</v>
      </c>
      <c r="W1357" s="370">
        <v>0</v>
      </c>
      <c r="X1357" s="370">
        <v>0</v>
      </c>
      <c r="Y1357" s="370">
        <v>156000</v>
      </c>
      <c r="Z1357" s="370">
        <v>0</v>
      </c>
      <c r="AA1357" s="370">
        <v>0</v>
      </c>
      <c r="AB1357" s="370">
        <v>0</v>
      </c>
      <c r="AC1357" s="370">
        <v>0</v>
      </c>
      <c r="AD1357" s="370">
        <v>156000</v>
      </c>
      <c r="AE1357" s="370">
        <v>0</v>
      </c>
      <c r="AF1357" s="370">
        <v>0</v>
      </c>
      <c r="AG1357" s="370">
        <v>0</v>
      </c>
      <c r="AH1357" s="370">
        <v>0</v>
      </c>
      <c r="AI1357" s="370">
        <v>156000</v>
      </c>
      <c r="AJ1357">
        <v>624000</v>
      </c>
    </row>
    <row r="1358" spans="3:36" ht="12.75" hidden="1" customHeight="1"/>
    <row r="1359" spans="3:36" ht="12.75" hidden="1" customHeight="1"/>
    <row r="1360" spans="3:36" ht="12.75" hidden="1" customHeight="1"/>
    <row r="1361" spans="3:36" ht="12.75" customHeight="1">
      <c r="C1361" s="219"/>
      <c r="O1361" s="370"/>
      <c r="P1361" s="370"/>
      <c r="Q1361" s="370"/>
      <c r="R1361" s="370"/>
      <c r="S1361" s="370"/>
      <c r="T1361" s="370"/>
      <c r="U1361" s="370"/>
      <c r="V1361" s="370"/>
      <c r="W1361" s="370"/>
      <c r="X1361" s="370"/>
      <c r="Y1361" s="370"/>
      <c r="Z1361" s="370"/>
      <c r="AA1361" s="370"/>
      <c r="AB1361" s="370"/>
      <c r="AC1361" s="370"/>
      <c r="AD1361" s="370"/>
      <c r="AE1361" s="370"/>
      <c r="AF1361" s="370"/>
      <c r="AG1361" s="370"/>
      <c r="AH1361" s="370"/>
      <c r="AI1361" s="370"/>
    </row>
    <row r="1362" spans="3:36" ht="12.75" customHeight="1">
      <c r="C1362" s="219"/>
      <c r="O1362" s="370" t="s">
        <v>554</v>
      </c>
      <c r="P1362" s="370"/>
      <c r="Q1362" s="370"/>
      <c r="R1362" s="370"/>
      <c r="S1362" s="370"/>
      <c r="T1362" s="370"/>
      <c r="U1362" s="370"/>
      <c r="V1362" s="370"/>
      <c r="W1362" s="370"/>
      <c r="X1362" s="370"/>
      <c r="Y1362" s="370"/>
      <c r="Z1362" s="370" t="s">
        <v>554</v>
      </c>
      <c r="AA1362" s="370"/>
      <c r="AB1362" s="370"/>
      <c r="AC1362" s="370"/>
      <c r="AD1362" s="370"/>
      <c r="AE1362" s="370"/>
      <c r="AF1362" s="370"/>
      <c r="AG1362" s="370"/>
      <c r="AH1362" s="370"/>
      <c r="AI1362" s="370"/>
    </row>
    <row r="1363" spans="3:36" ht="12.75" customHeight="1">
      <c r="C1363" s="219"/>
      <c r="O1363" s="370" t="s">
        <v>366</v>
      </c>
      <c r="P1363" s="370" t="s">
        <v>367</v>
      </c>
      <c r="Q1363" s="370" t="s">
        <v>368</v>
      </c>
      <c r="R1363" s="370" t="s">
        <v>369</v>
      </c>
      <c r="S1363" s="370" t="s">
        <v>370</v>
      </c>
      <c r="T1363" s="370" t="s">
        <v>371</v>
      </c>
      <c r="U1363" s="370" t="s">
        <v>372</v>
      </c>
      <c r="V1363" s="370" t="s">
        <v>373</v>
      </c>
      <c r="W1363" s="370" t="s">
        <v>374</v>
      </c>
      <c r="X1363" s="370" t="s">
        <v>375</v>
      </c>
      <c r="Y1363" s="370" t="s">
        <v>376</v>
      </c>
      <c r="Z1363" s="370" t="s">
        <v>377</v>
      </c>
      <c r="AA1363" s="370" t="s">
        <v>378</v>
      </c>
      <c r="AB1363" s="370" t="s">
        <v>379</v>
      </c>
      <c r="AC1363" s="370" t="s">
        <v>380</v>
      </c>
      <c r="AD1363" s="370" t="s">
        <v>381</v>
      </c>
      <c r="AE1363" s="370" t="s">
        <v>382</v>
      </c>
      <c r="AF1363" s="370" t="s">
        <v>383</v>
      </c>
      <c r="AG1363" s="370" t="s">
        <v>384</v>
      </c>
      <c r="AH1363" s="370" t="s">
        <v>385</v>
      </c>
      <c r="AI1363" s="370" t="s">
        <v>386</v>
      </c>
      <c r="AJ1363" t="s">
        <v>387</v>
      </c>
    </row>
    <row r="1364" spans="3:36" ht="12.75" customHeight="1">
      <c r="P1364">
        <v>2011</v>
      </c>
      <c r="Q1364">
        <v>2012</v>
      </c>
      <c r="R1364">
        <v>2013</v>
      </c>
      <c r="S1364">
        <v>2014</v>
      </c>
      <c r="T1364">
        <v>2015</v>
      </c>
      <c r="U1364">
        <v>2016</v>
      </c>
      <c r="V1364">
        <v>2017</v>
      </c>
      <c r="W1364">
        <v>2018</v>
      </c>
      <c r="X1364">
        <v>2019</v>
      </c>
      <c r="Y1364">
        <v>2020</v>
      </c>
      <c r="Z1364">
        <v>2021</v>
      </c>
      <c r="AA1364">
        <v>2022</v>
      </c>
      <c r="AB1364">
        <v>2023</v>
      </c>
      <c r="AC1364">
        <v>2024</v>
      </c>
      <c r="AD1364">
        <v>2025</v>
      </c>
      <c r="AE1364">
        <v>2026</v>
      </c>
      <c r="AF1364">
        <v>2027</v>
      </c>
      <c r="AG1364">
        <v>2028</v>
      </c>
      <c r="AH1364">
        <v>2029</v>
      </c>
      <c r="AI1364">
        <v>2030</v>
      </c>
    </row>
    <row r="1365" spans="3:36" ht="12.75" hidden="1" customHeight="1">
      <c r="C1365" s="219" t="s">
        <v>828</v>
      </c>
      <c r="O1365">
        <v>0</v>
      </c>
      <c r="P1365">
        <v>4580</v>
      </c>
      <c r="Q1365">
        <v>0</v>
      </c>
      <c r="R1365">
        <v>0</v>
      </c>
      <c r="S1365">
        <v>0</v>
      </c>
      <c r="T1365">
        <v>0</v>
      </c>
      <c r="U1365">
        <v>0</v>
      </c>
      <c r="V1365">
        <v>4580</v>
      </c>
      <c r="W1365">
        <v>0</v>
      </c>
      <c r="X1365">
        <v>0</v>
      </c>
      <c r="Y1365">
        <v>0</v>
      </c>
      <c r="Z1365">
        <v>0</v>
      </c>
      <c r="AA1365">
        <v>0</v>
      </c>
      <c r="AB1365">
        <v>4580</v>
      </c>
      <c r="AC1365">
        <v>0</v>
      </c>
      <c r="AD1365">
        <v>0</v>
      </c>
      <c r="AE1365">
        <v>0</v>
      </c>
      <c r="AF1365">
        <v>0</v>
      </c>
      <c r="AG1365">
        <v>0</v>
      </c>
      <c r="AH1365">
        <v>4580</v>
      </c>
      <c r="AI1365">
        <v>0</v>
      </c>
      <c r="AJ1365">
        <v>18320</v>
      </c>
    </row>
    <row r="1366" spans="3:36" ht="12.75" customHeight="1">
      <c r="C1366" s="219" t="s">
        <v>829</v>
      </c>
      <c r="O1366" s="370">
        <v>0</v>
      </c>
      <c r="P1366" s="370">
        <v>4580</v>
      </c>
      <c r="Q1366" s="370">
        <v>0</v>
      </c>
      <c r="R1366" s="370">
        <v>0</v>
      </c>
      <c r="S1366" s="370">
        <v>0</v>
      </c>
      <c r="T1366" s="370">
        <v>0</v>
      </c>
      <c r="U1366" s="370">
        <v>0</v>
      </c>
      <c r="V1366" s="370">
        <v>4580</v>
      </c>
      <c r="W1366" s="370">
        <v>0</v>
      </c>
      <c r="X1366" s="370">
        <v>0</v>
      </c>
      <c r="Y1366" s="370">
        <v>0</v>
      </c>
      <c r="Z1366" s="370">
        <v>0</v>
      </c>
      <c r="AA1366" s="370">
        <v>0</v>
      </c>
      <c r="AB1366" s="370">
        <v>4580</v>
      </c>
      <c r="AC1366" s="370">
        <v>0</v>
      </c>
      <c r="AD1366" s="370">
        <v>0</v>
      </c>
      <c r="AE1366" s="370">
        <v>0</v>
      </c>
      <c r="AF1366" s="370">
        <v>0</v>
      </c>
      <c r="AG1366" s="370">
        <v>0</v>
      </c>
      <c r="AH1366" s="370">
        <v>4580</v>
      </c>
      <c r="AI1366" s="370">
        <v>0</v>
      </c>
      <c r="AJ1366">
        <v>18320</v>
      </c>
    </row>
    <row r="1367" spans="3:36" ht="12.75" customHeight="1">
      <c r="C1367" s="219" t="s">
        <v>830</v>
      </c>
      <c r="O1367" s="370">
        <v>0</v>
      </c>
      <c r="P1367" s="370">
        <v>6890</v>
      </c>
      <c r="Q1367" s="370">
        <v>0</v>
      </c>
      <c r="R1367" s="370">
        <v>0</v>
      </c>
      <c r="S1367" s="370">
        <v>0</v>
      </c>
      <c r="T1367" s="370">
        <v>0</v>
      </c>
      <c r="U1367" s="370">
        <v>0</v>
      </c>
      <c r="V1367" s="370">
        <v>6890</v>
      </c>
      <c r="W1367" s="370">
        <v>0</v>
      </c>
      <c r="X1367" s="370">
        <v>0</v>
      </c>
      <c r="Y1367" s="370">
        <v>0</v>
      </c>
      <c r="Z1367" s="370">
        <v>0</v>
      </c>
      <c r="AA1367" s="370">
        <v>0</v>
      </c>
      <c r="AB1367" s="370">
        <v>6890</v>
      </c>
      <c r="AC1367" s="370">
        <v>0</v>
      </c>
      <c r="AD1367" s="370">
        <v>0</v>
      </c>
      <c r="AE1367" s="370">
        <v>0</v>
      </c>
      <c r="AF1367" s="370">
        <v>0</v>
      </c>
      <c r="AG1367" s="370">
        <v>0</v>
      </c>
      <c r="AH1367" s="370">
        <v>6890</v>
      </c>
      <c r="AI1367" s="370">
        <v>0</v>
      </c>
      <c r="AJ1367">
        <v>27560</v>
      </c>
    </row>
    <row r="1368" spans="3:36" ht="12.75" hidden="1" customHeight="1"/>
    <row r="1369" spans="3:36" ht="12.75" hidden="1" customHeight="1"/>
    <row r="1370" spans="3:36" ht="12.75" hidden="1" customHeight="1"/>
    <row r="1371" spans="3:36" ht="12.75" customHeight="1">
      <c r="C1371" s="219"/>
      <c r="O1371" s="370"/>
      <c r="P1371" s="370"/>
      <c r="Q1371" s="370"/>
      <c r="R1371" s="370"/>
      <c r="S1371" s="370"/>
      <c r="T1371" s="370"/>
      <c r="U1371" s="370"/>
      <c r="V1371" s="370"/>
      <c r="W1371" s="370"/>
      <c r="X1371" s="370"/>
      <c r="Y1371" s="370"/>
      <c r="Z1371" s="370"/>
      <c r="AA1371" s="370"/>
      <c r="AB1371" s="370"/>
      <c r="AC1371" s="370"/>
      <c r="AD1371" s="370"/>
      <c r="AE1371" s="370"/>
      <c r="AF1371" s="370"/>
      <c r="AG1371" s="370"/>
      <c r="AH1371" s="370"/>
      <c r="AI1371" s="370"/>
    </row>
    <row r="1372" spans="3:36" ht="12.75" customHeight="1">
      <c r="C1372" s="219"/>
      <c r="O1372" s="370" t="s">
        <v>555</v>
      </c>
      <c r="P1372" s="370"/>
      <c r="Q1372" s="370"/>
      <c r="R1372" s="370"/>
      <c r="S1372" s="370"/>
      <c r="T1372" s="370"/>
      <c r="U1372" s="370"/>
      <c r="V1372" s="370"/>
      <c r="W1372" s="370"/>
      <c r="X1372" s="370"/>
      <c r="Y1372" s="370"/>
      <c r="Z1372" s="370" t="s">
        <v>555</v>
      </c>
      <c r="AA1372" s="370"/>
      <c r="AB1372" s="370"/>
      <c r="AC1372" s="370"/>
      <c r="AD1372" s="370"/>
      <c r="AE1372" s="370"/>
      <c r="AF1372" s="370"/>
      <c r="AG1372" s="370"/>
      <c r="AH1372" s="370"/>
      <c r="AI1372" s="370"/>
    </row>
    <row r="1373" spans="3:36" ht="12.75" customHeight="1">
      <c r="C1373" s="219"/>
      <c r="O1373" s="370" t="s">
        <v>366</v>
      </c>
      <c r="P1373" s="370" t="s">
        <v>367</v>
      </c>
      <c r="Q1373" s="370" t="s">
        <v>368</v>
      </c>
      <c r="R1373" s="370" t="s">
        <v>369</v>
      </c>
      <c r="S1373" s="370" t="s">
        <v>370</v>
      </c>
      <c r="T1373" s="370" t="s">
        <v>371</v>
      </c>
      <c r="U1373" s="370" t="s">
        <v>372</v>
      </c>
      <c r="V1373" s="370" t="s">
        <v>373</v>
      </c>
      <c r="W1373" s="370" t="s">
        <v>374</v>
      </c>
      <c r="X1373" s="370" t="s">
        <v>375</v>
      </c>
      <c r="Y1373" s="370" t="s">
        <v>376</v>
      </c>
      <c r="Z1373" s="370" t="s">
        <v>377</v>
      </c>
      <c r="AA1373" s="370" t="s">
        <v>378</v>
      </c>
      <c r="AB1373" s="370" t="s">
        <v>379</v>
      </c>
      <c r="AC1373" s="370" t="s">
        <v>380</v>
      </c>
      <c r="AD1373" s="370" t="s">
        <v>381</v>
      </c>
      <c r="AE1373" s="370" t="s">
        <v>382</v>
      </c>
      <c r="AF1373" s="370" t="s">
        <v>383</v>
      </c>
      <c r="AG1373" s="370" t="s">
        <v>384</v>
      </c>
      <c r="AH1373" s="370" t="s">
        <v>385</v>
      </c>
      <c r="AI1373" s="370" t="s">
        <v>386</v>
      </c>
      <c r="AJ1373" t="s">
        <v>387</v>
      </c>
    </row>
    <row r="1374" spans="3:36" ht="12.75" customHeight="1">
      <c r="P1374">
        <v>2011</v>
      </c>
      <c r="Q1374">
        <v>2012</v>
      </c>
      <c r="R1374">
        <v>2013</v>
      </c>
      <c r="S1374">
        <v>2014</v>
      </c>
      <c r="T1374">
        <v>2015</v>
      </c>
      <c r="U1374">
        <v>2016</v>
      </c>
      <c r="V1374">
        <v>2017</v>
      </c>
      <c r="W1374">
        <v>2018</v>
      </c>
      <c r="X1374">
        <v>2019</v>
      </c>
      <c r="Y1374">
        <v>2020</v>
      </c>
      <c r="Z1374">
        <v>2021</v>
      </c>
      <c r="AA1374">
        <v>2022</v>
      </c>
      <c r="AB1374">
        <v>2023</v>
      </c>
      <c r="AC1374">
        <v>2024</v>
      </c>
      <c r="AD1374">
        <v>2025</v>
      </c>
      <c r="AE1374">
        <v>2026</v>
      </c>
      <c r="AF1374">
        <v>2027</v>
      </c>
      <c r="AG1374">
        <v>2028</v>
      </c>
      <c r="AH1374">
        <v>2029</v>
      </c>
      <c r="AI1374">
        <v>2030</v>
      </c>
    </row>
    <row r="1375" spans="3:36" ht="12.75" hidden="1" customHeight="1">
      <c r="C1375" s="219" t="s">
        <v>828</v>
      </c>
      <c r="O1375">
        <v>0</v>
      </c>
      <c r="P1375">
        <v>0</v>
      </c>
      <c r="Q1375">
        <v>18600</v>
      </c>
      <c r="R1375">
        <v>0</v>
      </c>
      <c r="S1375">
        <v>0</v>
      </c>
      <c r="T1375">
        <v>0</v>
      </c>
      <c r="U1375">
        <v>0</v>
      </c>
      <c r="V1375">
        <v>0</v>
      </c>
      <c r="W1375">
        <v>0</v>
      </c>
      <c r="X1375">
        <v>18600</v>
      </c>
      <c r="Y1375">
        <v>0</v>
      </c>
      <c r="Z1375">
        <v>0</v>
      </c>
      <c r="AA1375">
        <v>0</v>
      </c>
      <c r="AB1375">
        <v>0</v>
      </c>
      <c r="AC1375">
        <v>0</v>
      </c>
      <c r="AD1375">
        <v>0</v>
      </c>
      <c r="AE1375">
        <v>18600</v>
      </c>
      <c r="AF1375">
        <v>0</v>
      </c>
      <c r="AG1375">
        <v>0</v>
      </c>
      <c r="AH1375">
        <v>0</v>
      </c>
      <c r="AI1375">
        <v>0</v>
      </c>
      <c r="AJ1375">
        <v>55800</v>
      </c>
    </row>
    <row r="1376" spans="3:36" ht="12.75" customHeight="1">
      <c r="C1376" s="219" t="s">
        <v>829</v>
      </c>
      <c r="O1376" s="370">
        <v>0</v>
      </c>
      <c r="P1376" s="370">
        <v>0</v>
      </c>
      <c r="Q1376" s="370">
        <v>18600</v>
      </c>
      <c r="R1376" s="370">
        <v>0</v>
      </c>
      <c r="S1376" s="370">
        <v>0</v>
      </c>
      <c r="T1376" s="370">
        <v>0</v>
      </c>
      <c r="U1376" s="370">
        <v>0</v>
      </c>
      <c r="V1376" s="370">
        <v>0</v>
      </c>
      <c r="W1376" s="370">
        <v>0</v>
      </c>
      <c r="X1376" s="370">
        <v>18600</v>
      </c>
      <c r="Y1376" s="370">
        <v>0</v>
      </c>
      <c r="Z1376" s="370">
        <v>0</v>
      </c>
      <c r="AA1376" s="370">
        <v>0</v>
      </c>
      <c r="AB1376" s="370">
        <v>0</v>
      </c>
      <c r="AC1376" s="370">
        <v>0</v>
      </c>
      <c r="AD1376" s="370">
        <v>0</v>
      </c>
      <c r="AE1376" s="370">
        <v>18600</v>
      </c>
      <c r="AF1376" s="370">
        <v>0</v>
      </c>
      <c r="AG1376" s="370">
        <v>0</v>
      </c>
      <c r="AH1376" s="370">
        <v>0</v>
      </c>
      <c r="AI1376" s="370">
        <v>0</v>
      </c>
      <c r="AJ1376">
        <v>55800</v>
      </c>
    </row>
    <row r="1377" spans="3:36" ht="12.75" customHeight="1">
      <c r="C1377" s="219" t="s">
        <v>830</v>
      </c>
      <c r="O1377" s="370">
        <v>0</v>
      </c>
      <c r="P1377" s="370">
        <v>0</v>
      </c>
      <c r="Q1377" s="370">
        <v>25000</v>
      </c>
      <c r="R1377" s="370">
        <v>0</v>
      </c>
      <c r="S1377" s="370">
        <v>0</v>
      </c>
      <c r="T1377" s="370">
        <v>0</v>
      </c>
      <c r="U1377" s="370">
        <v>0</v>
      </c>
      <c r="V1377" s="370">
        <v>0</v>
      </c>
      <c r="W1377" s="370">
        <v>0</v>
      </c>
      <c r="X1377" s="370">
        <v>25000</v>
      </c>
      <c r="Y1377" s="370">
        <v>0</v>
      </c>
      <c r="Z1377" s="370">
        <v>0</v>
      </c>
      <c r="AA1377" s="370">
        <v>0</v>
      </c>
      <c r="AB1377" s="370">
        <v>0</v>
      </c>
      <c r="AC1377" s="370">
        <v>0</v>
      </c>
      <c r="AD1377" s="370">
        <v>0</v>
      </c>
      <c r="AE1377" s="370">
        <v>25000</v>
      </c>
      <c r="AF1377" s="370">
        <v>0</v>
      </c>
      <c r="AG1377" s="370">
        <v>0</v>
      </c>
      <c r="AH1377" s="370">
        <v>0</v>
      </c>
      <c r="AI1377" s="370">
        <v>0</v>
      </c>
      <c r="AJ1377">
        <v>75000</v>
      </c>
    </row>
    <row r="1378" spans="3:36" ht="12.75" hidden="1" customHeight="1"/>
    <row r="1379" spans="3:36" ht="12.75" hidden="1" customHeight="1"/>
    <row r="1380" spans="3:36" ht="12.75" hidden="1" customHeight="1"/>
    <row r="1381" spans="3:36" ht="12.75" customHeight="1">
      <c r="C1381" s="219"/>
      <c r="O1381" s="370"/>
      <c r="P1381" s="370"/>
      <c r="Q1381" s="370"/>
      <c r="R1381" s="370"/>
      <c r="S1381" s="370"/>
      <c r="T1381" s="370"/>
      <c r="U1381" s="370"/>
      <c r="V1381" s="370"/>
      <c r="W1381" s="370"/>
      <c r="X1381" s="370"/>
      <c r="Y1381" s="370"/>
      <c r="Z1381" s="370"/>
      <c r="AA1381" s="370"/>
      <c r="AB1381" s="370"/>
      <c r="AC1381" s="370"/>
      <c r="AD1381" s="370"/>
      <c r="AE1381" s="370"/>
      <c r="AF1381" s="370"/>
      <c r="AG1381" s="370"/>
      <c r="AH1381" s="370"/>
      <c r="AI1381" s="370"/>
    </row>
    <row r="1382" spans="3:36" ht="12.75" customHeight="1">
      <c r="C1382" s="219"/>
      <c r="O1382" s="370" t="s">
        <v>556</v>
      </c>
      <c r="P1382" s="370"/>
      <c r="Q1382" s="370"/>
      <c r="R1382" s="370"/>
      <c r="S1382" s="370"/>
      <c r="T1382" s="370"/>
      <c r="U1382" s="370"/>
      <c r="V1382" s="370"/>
      <c r="W1382" s="370"/>
      <c r="X1382" s="370"/>
      <c r="Y1382" s="370"/>
      <c r="Z1382" s="370" t="s">
        <v>556</v>
      </c>
      <c r="AA1382" s="370"/>
      <c r="AB1382" s="370"/>
      <c r="AC1382" s="370"/>
      <c r="AD1382" s="370"/>
      <c r="AE1382" s="370"/>
      <c r="AF1382" s="370"/>
      <c r="AG1382" s="370"/>
      <c r="AH1382" s="370"/>
      <c r="AI1382" s="370"/>
    </row>
    <row r="1383" spans="3:36" ht="12.75" customHeight="1">
      <c r="C1383" s="219"/>
      <c r="O1383" s="370" t="s">
        <v>366</v>
      </c>
      <c r="P1383" s="370" t="s">
        <v>367</v>
      </c>
      <c r="Q1383" s="370" t="s">
        <v>368</v>
      </c>
      <c r="R1383" s="370" t="s">
        <v>369</v>
      </c>
      <c r="S1383" s="370" t="s">
        <v>370</v>
      </c>
      <c r="T1383" s="370" t="s">
        <v>371</v>
      </c>
      <c r="U1383" s="370" t="s">
        <v>372</v>
      </c>
      <c r="V1383" s="370" t="s">
        <v>373</v>
      </c>
      <c r="W1383" s="370" t="s">
        <v>374</v>
      </c>
      <c r="X1383" s="370" t="s">
        <v>375</v>
      </c>
      <c r="Y1383" s="370" t="s">
        <v>376</v>
      </c>
      <c r="Z1383" s="370" t="s">
        <v>377</v>
      </c>
      <c r="AA1383" s="370" t="s">
        <v>378</v>
      </c>
      <c r="AB1383" s="370" t="s">
        <v>379</v>
      </c>
      <c r="AC1383" s="370" t="s">
        <v>380</v>
      </c>
      <c r="AD1383" s="370" t="s">
        <v>381</v>
      </c>
      <c r="AE1383" s="370" t="s">
        <v>382</v>
      </c>
      <c r="AF1383" s="370" t="s">
        <v>383</v>
      </c>
      <c r="AG1383" s="370" t="s">
        <v>384</v>
      </c>
      <c r="AH1383" s="370" t="s">
        <v>385</v>
      </c>
      <c r="AI1383" s="370" t="s">
        <v>386</v>
      </c>
      <c r="AJ1383" t="s">
        <v>387</v>
      </c>
    </row>
    <row r="1384" spans="3:36" ht="12.75" customHeight="1">
      <c r="P1384">
        <v>2011</v>
      </c>
      <c r="Q1384">
        <v>2012</v>
      </c>
      <c r="R1384">
        <v>2013</v>
      </c>
      <c r="S1384">
        <v>2014</v>
      </c>
      <c r="T1384">
        <v>2015</v>
      </c>
      <c r="U1384">
        <v>2016</v>
      </c>
      <c r="V1384">
        <v>2017</v>
      </c>
      <c r="W1384">
        <v>2018</v>
      </c>
      <c r="X1384">
        <v>2019</v>
      </c>
      <c r="Y1384">
        <v>2020</v>
      </c>
      <c r="Z1384">
        <v>2021</v>
      </c>
      <c r="AA1384">
        <v>2022</v>
      </c>
      <c r="AB1384">
        <v>2023</v>
      </c>
      <c r="AC1384">
        <v>2024</v>
      </c>
      <c r="AD1384">
        <v>2025</v>
      </c>
      <c r="AE1384">
        <v>2026</v>
      </c>
      <c r="AF1384">
        <v>2027</v>
      </c>
      <c r="AG1384">
        <v>2028</v>
      </c>
      <c r="AH1384">
        <v>2029</v>
      </c>
      <c r="AI1384">
        <v>2030</v>
      </c>
    </row>
    <row r="1385" spans="3:36" ht="12.75" hidden="1" customHeight="1">
      <c r="C1385" s="219" t="s">
        <v>828</v>
      </c>
      <c r="O1385">
        <v>0</v>
      </c>
      <c r="P1385">
        <v>0</v>
      </c>
      <c r="Q1385">
        <v>0</v>
      </c>
      <c r="R1385">
        <v>0</v>
      </c>
      <c r="S1385">
        <v>0</v>
      </c>
      <c r="T1385">
        <v>0</v>
      </c>
      <c r="U1385">
        <v>0</v>
      </c>
      <c r="V1385">
        <v>0</v>
      </c>
      <c r="W1385">
        <v>0</v>
      </c>
      <c r="X1385">
        <v>0</v>
      </c>
      <c r="Y1385">
        <v>0</v>
      </c>
      <c r="Z1385">
        <v>0</v>
      </c>
      <c r="AA1385">
        <v>0</v>
      </c>
      <c r="AB1385">
        <v>0</v>
      </c>
      <c r="AC1385">
        <v>0</v>
      </c>
      <c r="AD1385">
        <v>0</v>
      </c>
      <c r="AE1385">
        <v>0</v>
      </c>
      <c r="AF1385">
        <v>0</v>
      </c>
      <c r="AG1385">
        <v>0</v>
      </c>
      <c r="AH1385">
        <v>0</v>
      </c>
      <c r="AI1385">
        <v>0</v>
      </c>
      <c r="AJ1385">
        <v>0</v>
      </c>
    </row>
    <row r="1386" spans="3:36" ht="12.75" customHeight="1">
      <c r="C1386" s="219" t="s">
        <v>829</v>
      </c>
      <c r="O1386" s="370">
        <v>0</v>
      </c>
      <c r="P1386" s="370">
        <v>0</v>
      </c>
      <c r="Q1386" s="370">
        <v>0</v>
      </c>
      <c r="R1386" s="370">
        <v>0</v>
      </c>
      <c r="S1386" s="370">
        <v>0</v>
      </c>
      <c r="T1386" s="370">
        <v>0</v>
      </c>
      <c r="U1386" s="370">
        <v>0</v>
      </c>
      <c r="V1386" s="370">
        <v>0</v>
      </c>
      <c r="W1386" s="370">
        <v>0</v>
      </c>
      <c r="X1386" s="370">
        <v>0</v>
      </c>
      <c r="Y1386" s="370">
        <v>0</v>
      </c>
      <c r="Z1386" s="370">
        <v>0</v>
      </c>
      <c r="AA1386" s="370">
        <v>0</v>
      </c>
      <c r="AB1386" s="370">
        <v>0</v>
      </c>
      <c r="AC1386" s="370">
        <v>0</v>
      </c>
      <c r="AD1386" s="370">
        <v>0</v>
      </c>
      <c r="AE1386" s="370">
        <v>0</v>
      </c>
      <c r="AF1386" s="370">
        <v>0</v>
      </c>
      <c r="AG1386" s="370">
        <v>0</v>
      </c>
      <c r="AH1386" s="370">
        <v>0</v>
      </c>
      <c r="AI1386" s="370">
        <v>0</v>
      </c>
      <c r="AJ1386">
        <v>0</v>
      </c>
    </row>
    <row r="1387" spans="3:36" ht="12.75" customHeight="1">
      <c r="C1387" s="219" t="s">
        <v>830</v>
      </c>
      <c r="O1387" s="370">
        <v>0</v>
      </c>
      <c r="P1387" s="370">
        <v>0</v>
      </c>
      <c r="Q1387" s="370">
        <v>0</v>
      </c>
      <c r="R1387" s="370">
        <v>0</v>
      </c>
      <c r="S1387" s="370">
        <v>0</v>
      </c>
      <c r="T1387" s="370">
        <v>0</v>
      </c>
      <c r="U1387" s="370">
        <v>0</v>
      </c>
      <c r="V1387" s="370">
        <v>0</v>
      </c>
      <c r="W1387" s="370">
        <v>0</v>
      </c>
      <c r="X1387" s="370">
        <v>0</v>
      </c>
      <c r="Y1387" s="370">
        <v>0</v>
      </c>
      <c r="Z1387" s="370">
        <v>0</v>
      </c>
      <c r="AA1387" s="370">
        <v>0</v>
      </c>
      <c r="AB1387" s="370">
        <v>0</v>
      </c>
      <c r="AC1387" s="370">
        <v>0</v>
      </c>
      <c r="AD1387" s="370">
        <v>0</v>
      </c>
      <c r="AE1387" s="370">
        <v>0</v>
      </c>
      <c r="AF1387" s="370">
        <v>0</v>
      </c>
      <c r="AG1387" s="370">
        <v>0</v>
      </c>
      <c r="AH1387" s="370">
        <v>0</v>
      </c>
      <c r="AI1387" s="370">
        <v>0</v>
      </c>
      <c r="AJ1387">
        <v>0</v>
      </c>
    </row>
    <row r="1388" spans="3:36" ht="12.75" hidden="1" customHeight="1"/>
    <row r="1389" spans="3:36" ht="12.75" hidden="1" customHeight="1"/>
    <row r="1390" spans="3:36" ht="12.75" hidden="1" customHeight="1"/>
    <row r="1391" spans="3:36" ht="12.75" customHeight="1">
      <c r="C1391" s="219"/>
      <c r="O1391" s="370"/>
      <c r="P1391" s="370"/>
      <c r="Q1391" s="370"/>
      <c r="R1391" s="370"/>
      <c r="S1391" s="370"/>
      <c r="T1391" s="370"/>
      <c r="U1391" s="370"/>
      <c r="V1391" s="370"/>
      <c r="W1391" s="370"/>
      <c r="X1391" s="370"/>
      <c r="Y1391" s="370"/>
      <c r="Z1391" s="370"/>
      <c r="AA1391" s="370"/>
      <c r="AB1391" s="370"/>
      <c r="AC1391" s="370"/>
      <c r="AD1391" s="370"/>
      <c r="AE1391" s="370"/>
      <c r="AF1391" s="370"/>
      <c r="AG1391" s="370"/>
      <c r="AH1391" s="370"/>
      <c r="AI1391" s="370"/>
    </row>
    <row r="1392" spans="3:36" ht="12.75" customHeight="1">
      <c r="C1392" s="219"/>
      <c r="O1392" s="370" t="s">
        <v>557</v>
      </c>
      <c r="P1392" s="370"/>
      <c r="Q1392" s="370"/>
      <c r="R1392" s="370"/>
      <c r="S1392" s="370"/>
      <c r="T1392" s="370"/>
      <c r="U1392" s="370"/>
      <c r="V1392" s="370"/>
      <c r="W1392" s="370"/>
      <c r="X1392" s="370"/>
      <c r="Y1392" s="370"/>
      <c r="Z1392" s="370" t="s">
        <v>557</v>
      </c>
      <c r="AA1392" s="370"/>
      <c r="AB1392" s="370"/>
      <c r="AC1392" s="370"/>
      <c r="AD1392" s="370"/>
      <c r="AE1392" s="370"/>
      <c r="AF1392" s="370"/>
      <c r="AG1392" s="370"/>
      <c r="AH1392" s="370"/>
      <c r="AI1392" s="370"/>
    </row>
    <row r="1393" spans="3:36" ht="12.75" customHeight="1">
      <c r="C1393" s="219"/>
      <c r="O1393" s="370" t="s">
        <v>366</v>
      </c>
      <c r="P1393" s="370" t="s">
        <v>367</v>
      </c>
      <c r="Q1393" s="370" t="s">
        <v>368</v>
      </c>
      <c r="R1393" s="370" t="s">
        <v>369</v>
      </c>
      <c r="S1393" s="370" t="s">
        <v>370</v>
      </c>
      <c r="T1393" s="370" t="s">
        <v>371</v>
      </c>
      <c r="U1393" s="370" t="s">
        <v>372</v>
      </c>
      <c r="V1393" s="370" t="s">
        <v>373</v>
      </c>
      <c r="W1393" s="370" t="s">
        <v>374</v>
      </c>
      <c r="X1393" s="370" t="s">
        <v>375</v>
      </c>
      <c r="Y1393" s="370" t="s">
        <v>376</v>
      </c>
      <c r="Z1393" s="370" t="s">
        <v>377</v>
      </c>
      <c r="AA1393" s="370" t="s">
        <v>378</v>
      </c>
      <c r="AB1393" s="370" t="s">
        <v>379</v>
      </c>
      <c r="AC1393" s="370" t="s">
        <v>380</v>
      </c>
      <c r="AD1393" s="370" t="s">
        <v>381</v>
      </c>
      <c r="AE1393" s="370" t="s">
        <v>382</v>
      </c>
      <c r="AF1393" s="370" t="s">
        <v>383</v>
      </c>
      <c r="AG1393" s="370" t="s">
        <v>384</v>
      </c>
      <c r="AH1393" s="370" t="s">
        <v>385</v>
      </c>
      <c r="AI1393" s="370" t="s">
        <v>386</v>
      </c>
      <c r="AJ1393" t="s">
        <v>387</v>
      </c>
    </row>
    <row r="1394" spans="3:36" ht="12.75" customHeight="1">
      <c r="P1394">
        <v>2011</v>
      </c>
      <c r="Q1394">
        <v>2012</v>
      </c>
      <c r="R1394">
        <v>2013</v>
      </c>
      <c r="S1394">
        <v>2014</v>
      </c>
      <c r="T1394">
        <v>2015</v>
      </c>
      <c r="U1394">
        <v>2016</v>
      </c>
      <c r="V1394">
        <v>2017</v>
      </c>
      <c r="W1394">
        <v>2018</v>
      </c>
      <c r="X1394">
        <v>2019</v>
      </c>
      <c r="Y1394">
        <v>2020</v>
      </c>
      <c r="Z1394">
        <v>2021</v>
      </c>
      <c r="AA1394">
        <v>2022</v>
      </c>
      <c r="AB1394">
        <v>2023</v>
      </c>
      <c r="AC1394">
        <v>2024</v>
      </c>
      <c r="AD1394">
        <v>2025</v>
      </c>
      <c r="AE1394">
        <v>2026</v>
      </c>
      <c r="AF1394">
        <v>2027</v>
      </c>
      <c r="AG1394">
        <v>2028</v>
      </c>
      <c r="AH1394">
        <v>2029</v>
      </c>
      <c r="AI1394">
        <v>2030</v>
      </c>
    </row>
    <row r="1395" spans="3:36" ht="12.75" hidden="1" customHeight="1">
      <c r="C1395" s="219" t="s">
        <v>828</v>
      </c>
      <c r="O1395">
        <v>0</v>
      </c>
      <c r="P1395">
        <v>0</v>
      </c>
      <c r="Q1395">
        <v>0</v>
      </c>
      <c r="R1395">
        <v>0</v>
      </c>
      <c r="S1395">
        <v>0</v>
      </c>
      <c r="T1395">
        <v>0</v>
      </c>
      <c r="U1395">
        <v>0</v>
      </c>
      <c r="V1395">
        <v>0</v>
      </c>
      <c r="W1395">
        <v>0</v>
      </c>
      <c r="X1395">
        <v>0</v>
      </c>
      <c r="Y1395">
        <v>0</v>
      </c>
      <c r="Z1395">
        <v>0</v>
      </c>
      <c r="AA1395">
        <v>0</v>
      </c>
      <c r="AB1395">
        <v>0</v>
      </c>
      <c r="AC1395">
        <v>0</v>
      </c>
      <c r="AD1395">
        <v>0</v>
      </c>
      <c r="AE1395">
        <v>0</v>
      </c>
      <c r="AF1395">
        <v>0</v>
      </c>
      <c r="AG1395">
        <v>0</v>
      </c>
      <c r="AH1395">
        <v>0</v>
      </c>
      <c r="AI1395">
        <v>0</v>
      </c>
      <c r="AJ1395">
        <v>0</v>
      </c>
    </row>
    <row r="1396" spans="3:36" ht="12.75" customHeight="1">
      <c r="C1396" s="219" t="s">
        <v>829</v>
      </c>
      <c r="O1396" s="370">
        <v>0</v>
      </c>
      <c r="P1396" s="370">
        <v>0</v>
      </c>
      <c r="Q1396" s="370">
        <v>0</v>
      </c>
      <c r="R1396" s="370">
        <v>0</v>
      </c>
      <c r="S1396" s="370">
        <v>0</v>
      </c>
      <c r="T1396" s="370">
        <v>0</v>
      </c>
      <c r="U1396" s="370">
        <v>0</v>
      </c>
      <c r="V1396" s="370">
        <v>0</v>
      </c>
      <c r="W1396" s="370">
        <v>0</v>
      </c>
      <c r="X1396" s="370">
        <v>0</v>
      </c>
      <c r="Y1396" s="370">
        <v>0</v>
      </c>
      <c r="Z1396" s="370">
        <v>0</v>
      </c>
      <c r="AA1396" s="370">
        <v>0</v>
      </c>
      <c r="AB1396" s="370">
        <v>0</v>
      </c>
      <c r="AC1396" s="370">
        <v>0</v>
      </c>
      <c r="AD1396" s="370">
        <v>0</v>
      </c>
      <c r="AE1396" s="370">
        <v>0</v>
      </c>
      <c r="AF1396" s="370">
        <v>0</v>
      </c>
      <c r="AG1396" s="370">
        <v>0</v>
      </c>
      <c r="AH1396" s="370">
        <v>0</v>
      </c>
      <c r="AI1396" s="370">
        <v>0</v>
      </c>
      <c r="AJ1396">
        <v>0</v>
      </c>
    </row>
    <row r="1397" spans="3:36" ht="12.75" customHeight="1">
      <c r="C1397" s="219" t="s">
        <v>830</v>
      </c>
      <c r="O1397" s="370">
        <v>0</v>
      </c>
      <c r="P1397" s="370">
        <v>0</v>
      </c>
      <c r="Q1397" s="370">
        <v>0</v>
      </c>
      <c r="R1397" s="370">
        <v>0</v>
      </c>
      <c r="S1397" s="370">
        <v>0</v>
      </c>
      <c r="T1397" s="370">
        <v>0</v>
      </c>
      <c r="U1397" s="370">
        <v>0</v>
      </c>
      <c r="V1397" s="370">
        <v>0</v>
      </c>
      <c r="W1397" s="370">
        <v>0</v>
      </c>
      <c r="X1397" s="370">
        <v>0</v>
      </c>
      <c r="Y1397" s="370">
        <v>0</v>
      </c>
      <c r="Z1397" s="370">
        <v>0</v>
      </c>
      <c r="AA1397" s="370">
        <v>0</v>
      </c>
      <c r="AB1397" s="370">
        <v>0</v>
      </c>
      <c r="AC1397" s="370">
        <v>0</v>
      </c>
      <c r="AD1397" s="370">
        <v>0</v>
      </c>
      <c r="AE1397" s="370">
        <v>0</v>
      </c>
      <c r="AF1397" s="370">
        <v>0</v>
      </c>
      <c r="AG1397" s="370">
        <v>0</v>
      </c>
      <c r="AH1397" s="370">
        <v>0</v>
      </c>
      <c r="AI1397" s="370">
        <v>0</v>
      </c>
      <c r="AJ1397">
        <v>0</v>
      </c>
    </row>
    <row r="1398" spans="3:36" ht="12.75" hidden="1" customHeight="1"/>
    <row r="1399" spans="3:36" ht="12.75" hidden="1" customHeight="1"/>
    <row r="1400" spans="3:36" ht="12.75" hidden="1" customHeight="1"/>
    <row r="1401" spans="3:36" ht="12.75" customHeight="1">
      <c r="C1401" s="219"/>
      <c r="O1401" s="370"/>
      <c r="P1401" s="370"/>
      <c r="Q1401" s="370"/>
      <c r="R1401" s="370"/>
      <c r="S1401" s="370"/>
      <c r="T1401" s="370"/>
      <c r="U1401" s="370"/>
      <c r="V1401" s="370"/>
      <c r="W1401" s="370"/>
      <c r="X1401" s="370"/>
      <c r="Y1401" s="370"/>
      <c r="Z1401" s="370"/>
      <c r="AA1401" s="370"/>
      <c r="AB1401" s="370"/>
      <c r="AC1401" s="370"/>
      <c r="AD1401" s="370"/>
      <c r="AE1401" s="370"/>
      <c r="AF1401" s="370"/>
      <c r="AG1401" s="370"/>
      <c r="AH1401" s="370"/>
      <c r="AI1401" s="370"/>
    </row>
    <row r="1402" spans="3:36" ht="12.75" customHeight="1">
      <c r="C1402" s="219"/>
      <c r="O1402" s="370" t="s">
        <v>558</v>
      </c>
      <c r="P1402" s="370"/>
      <c r="Q1402" s="370"/>
      <c r="R1402" s="370"/>
      <c r="S1402" s="370"/>
      <c r="T1402" s="370"/>
      <c r="U1402" s="370"/>
      <c r="V1402" s="370"/>
      <c r="W1402" s="370"/>
      <c r="X1402" s="370"/>
      <c r="Y1402" s="370"/>
      <c r="Z1402" s="370" t="s">
        <v>558</v>
      </c>
      <c r="AA1402" s="370"/>
      <c r="AB1402" s="370"/>
      <c r="AC1402" s="370"/>
      <c r="AD1402" s="370"/>
      <c r="AE1402" s="370"/>
      <c r="AF1402" s="370"/>
      <c r="AG1402" s="370"/>
      <c r="AH1402" s="370"/>
      <c r="AI1402" s="370"/>
    </row>
    <row r="1403" spans="3:36" ht="12.75" customHeight="1">
      <c r="C1403" s="219"/>
      <c r="O1403" s="370" t="s">
        <v>366</v>
      </c>
      <c r="P1403" s="370" t="s">
        <v>367</v>
      </c>
      <c r="Q1403" s="370" t="s">
        <v>368</v>
      </c>
      <c r="R1403" s="370" t="s">
        <v>369</v>
      </c>
      <c r="S1403" s="370" t="s">
        <v>370</v>
      </c>
      <c r="T1403" s="370" t="s">
        <v>371</v>
      </c>
      <c r="U1403" s="370" t="s">
        <v>372</v>
      </c>
      <c r="V1403" s="370" t="s">
        <v>373</v>
      </c>
      <c r="W1403" s="370" t="s">
        <v>374</v>
      </c>
      <c r="X1403" s="370" t="s">
        <v>375</v>
      </c>
      <c r="Y1403" s="370" t="s">
        <v>376</v>
      </c>
      <c r="Z1403" s="370" t="s">
        <v>377</v>
      </c>
      <c r="AA1403" s="370" t="s">
        <v>378</v>
      </c>
      <c r="AB1403" s="370" t="s">
        <v>379</v>
      </c>
      <c r="AC1403" s="370" t="s">
        <v>380</v>
      </c>
      <c r="AD1403" s="370" t="s">
        <v>381</v>
      </c>
      <c r="AE1403" s="370" t="s">
        <v>382</v>
      </c>
      <c r="AF1403" s="370" t="s">
        <v>383</v>
      </c>
      <c r="AG1403" s="370" t="s">
        <v>384</v>
      </c>
      <c r="AH1403" s="370" t="s">
        <v>385</v>
      </c>
      <c r="AI1403" s="370" t="s">
        <v>386</v>
      </c>
      <c r="AJ1403" t="s">
        <v>387</v>
      </c>
    </row>
    <row r="1404" spans="3:36" ht="12.75" customHeight="1">
      <c r="P1404">
        <v>2011</v>
      </c>
      <c r="Q1404">
        <v>2012</v>
      </c>
      <c r="R1404">
        <v>2013</v>
      </c>
      <c r="S1404">
        <v>2014</v>
      </c>
      <c r="T1404">
        <v>2015</v>
      </c>
      <c r="U1404">
        <v>2016</v>
      </c>
      <c r="V1404">
        <v>2017</v>
      </c>
      <c r="W1404">
        <v>2018</v>
      </c>
      <c r="X1404">
        <v>2019</v>
      </c>
      <c r="Y1404">
        <v>2020</v>
      </c>
      <c r="Z1404">
        <v>2021</v>
      </c>
      <c r="AA1404">
        <v>2022</v>
      </c>
      <c r="AB1404">
        <v>2023</v>
      </c>
      <c r="AC1404">
        <v>2024</v>
      </c>
      <c r="AD1404">
        <v>2025</v>
      </c>
      <c r="AE1404">
        <v>2026</v>
      </c>
      <c r="AF1404">
        <v>2027</v>
      </c>
      <c r="AG1404">
        <v>2028</v>
      </c>
      <c r="AH1404">
        <v>2029</v>
      </c>
      <c r="AI1404">
        <v>2030</v>
      </c>
    </row>
    <row r="1405" spans="3:36" ht="12.75" hidden="1" customHeight="1">
      <c r="C1405" s="219" t="s">
        <v>828</v>
      </c>
      <c r="O1405">
        <v>0</v>
      </c>
      <c r="P1405">
        <v>0</v>
      </c>
      <c r="Q1405">
        <v>0</v>
      </c>
      <c r="R1405">
        <v>0</v>
      </c>
      <c r="S1405">
        <v>0</v>
      </c>
      <c r="T1405">
        <v>0</v>
      </c>
      <c r="U1405">
        <v>0</v>
      </c>
      <c r="V1405">
        <v>0</v>
      </c>
      <c r="W1405">
        <v>0</v>
      </c>
      <c r="X1405">
        <v>0</v>
      </c>
      <c r="Y1405">
        <v>0</v>
      </c>
      <c r="Z1405">
        <v>0</v>
      </c>
      <c r="AA1405">
        <v>0</v>
      </c>
      <c r="AB1405">
        <v>0</v>
      </c>
      <c r="AC1405">
        <v>0</v>
      </c>
      <c r="AD1405">
        <v>0</v>
      </c>
      <c r="AE1405">
        <v>0</v>
      </c>
      <c r="AF1405">
        <v>0</v>
      </c>
      <c r="AG1405">
        <v>0</v>
      </c>
      <c r="AH1405">
        <v>0</v>
      </c>
      <c r="AI1405">
        <v>0</v>
      </c>
      <c r="AJ1405">
        <v>0</v>
      </c>
    </row>
    <row r="1406" spans="3:36" ht="12.75" customHeight="1">
      <c r="C1406" s="219" t="s">
        <v>829</v>
      </c>
      <c r="O1406" s="370">
        <v>0</v>
      </c>
      <c r="P1406" s="370">
        <v>0</v>
      </c>
      <c r="Q1406" s="370">
        <v>0</v>
      </c>
      <c r="R1406" s="370">
        <v>0</v>
      </c>
      <c r="S1406" s="370">
        <v>0</v>
      </c>
      <c r="T1406" s="370">
        <v>0</v>
      </c>
      <c r="U1406" s="370">
        <v>0</v>
      </c>
      <c r="V1406" s="370">
        <v>0</v>
      </c>
      <c r="W1406" s="370">
        <v>0</v>
      </c>
      <c r="X1406" s="370">
        <v>0</v>
      </c>
      <c r="Y1406" s="370">
        <v>0</v>
      </c>
      <c r="Z1406" s="370">
        <v>0</v>
      </c>
      <c r="AA1406" s="370">
        <v>0</v>
      </c>
      <c r="AB1406" s="370">
        <v>0</v>
      </c>
      <c r="AC1406" s="370">
        <v>0</v>
      </c>
      <c r="AD1406" s="370">
        <v>0</v>
      </c>
      <c r="AE1406" s="370">
        <v>0</v>
      </c>
      <c r="AF1406" s="370">
        <v>0</v>
      </c>
      <c r="AG1406" s="370">
        <v>0</v>
      </c>
      <c r="AH1406" s="370">
        <v>0</v>
      </c>
      <c r="AI1406" s="370">
        <v>0</v>
      </c>
      <c r="AJ1406">
        <v>0</v>
      </c>
    </row>
    <row r="1407" spans="3:36" ht="12.75" customHeight="1">
      <c r="C1407" s="219" t="s">
        <v>830</v>
      </c>
      <c r="O1407" s="370">
        <v>0</v>
      </c>
      <c r="P1407" s="370">
        <v>0</v>
      </c>
      <c r="Q1407" s="370">
        <v>0</v>
      </c>
      <c r="R1407" s="370">
        <v>0</v>
      </c>
      <c r="S1407" s="370">
        <v>0</v>
      </c>
      <c r="T1407" s="370">
        <v>0</v>
      </c>
      <c r="U1407" s="370">
        <v>0</v>
      </c>
      <c r="V1407" s="370">
        <v>0</v>
      </c>
      <c r="W1407" s="370">
        <v>0</v>
      </c>
      <c r="X1407" s="370">
        <v>0</v>
      </c>
      <c r="Y1407" s="370">
        <v>0</v>
      </c>
      <c r="Z1407" s="370">
        <v>0</v>
      </c>
      <c r="AA1407" s="370">
        <v>0</v>
      </c>
      <c r="AB1407" s="370">
        <v>0</v>
      </c>
      <c r="AC1407" s="370">
        <v>0</v>
      </c>
      <c r="AD1407" s="370">
        <v>0</v>
      </c>
      <c r="AE1407" s="370">
        <v>0</v>
      </c>
      <c r="AF1407" s="370">
        <v>0</v>
      </c>
      <c r="AG1407" s="370">
        <v>0</v>
      </c>
      <c r="AH1407" s="370">
        <v>0</v>
      </c>
      <c r="AI1407" s="370">
        <v>0</v>
      </c>
      <c r="AJ1407">
        <v>0</v>
      </c>
    </row>
    <row r="1408" spans="3:36" ht="12.75" hidden="1" customHeight="1"/>
    <row r="1409" spans="3:36" ht="12.75" hidden="1" customHeight="1"/>
    <row r="1410" spans="3:36" ht="12.75" hidden="1" customHeight="1"/>
    <row r="1411" spans="3:36" ht="12.75" customHeight="1">
      <c r="C1411" s="219"/>
      <c r="O1411" s="370"/>
      <c r="P1411" s="370"/>
      <c r="Q1411" s="370"/>
      <c r="R1411" s="370"/>
      <c r="S1411" s="370"/>
      <c r="T1411" s="370"/>
      <c r="U1411" s="370"/>
      <c r="V1411" s="370"/>
      <c r="W1411" s="370"/>
      <c r="X1411" s="370"/>
      <c r="Y1411" s="370"/>
      <c r="Z1411" s="370"/>
      <c r="AA1411" s="370"/>
      <c r="AB1411" s="370"/>
      <c r="AC1411" s="370"/>
      <c r="AD1411" s="370"/>
      <c r="AE1411" s="370"/>
      <c r="AF1411" s="370"/>
      <c r="AG1411" s="370"/>
      <c r="AH1411" s="370"/>
      <c r="AI1411" s="370"/>
    </row>
    <row r="1412" spans="3:36" ht="12.75" customHeight="1">
      <c r="C1412" s="219"/>
      <c r="O1412" s="370" t="s">
        <v>559</v>
      </c>
      <c r="P1412" s="370"/>
      <c r="Q1412" s="370"/>
      <c r="R1412" s="370"/>
      <c r="S1412" s="370"/>
      <c r="T1412" s="370"/>
      <c r="U1412" s="370"/>
      <c r="V1412" s="370"/>
      <c r="W1412" s="370"/>
      <c r="X1412" s="370"/>
      <c r="Y1412" s="370"/>
      <c r="Z1412" s="370" t="s">
        <v>559</v>
      </c>
      <c r="AA1412" s="370"/>
      <c r="AB1412" s="370"/>
      <c r="AC1412" s="370"/>
      <c r="AD1412" s="370"/>
      <c r="AE1412" s="370"/>
      <c r="AF1412" s="370"/>
      <c r="AG1412" s="370"/>
      <c r="AH1412" s="370"/>
      <c r="AI1412" s="370"/>
    </row>
    <row r="1413" spans="3:36" ht="12.75" customHeight="1">
      <c r="C1413" s="219"/>
      <c r="O1413" s="370" t="s">
        <v>366</v>
      </c>
      <c r="P1413" s="370" t="s">
        <v>367</v>
      </c>
      <c r="Q1413" s="370" t="s">
        <v>368</v>
      </c>
      <c r="R1413" s="370" t="s">
        <v>369</v>
      </c>
      <c r="S1413" s="370" t="s">
        <v>370</v>
      </c>
      <c r="T1413" s="370" t="s">
        <v>371</v>
      </c>
      <c r="U1413" s="370" t="s">
        <v>372</v>
      </c>
      <c r="V1413" s="370" t="s">
        <v>373</v>
      </c>
      <c r="W1413" s="370" t="s">
        <v>374</v>
      </c>
      <c r="X1413" s="370" t="s">
        <v>375</v>
      </c>
      <c r="Y1413" s="370" t="s">
        <v>376</v>
      </c>
      <c r="Z1413" s="370" t="s">
        <v>377</v>
      </c>
      <c r="AA1413" s="370" t="s">
        <v>378</v>
      </c>
      <c r="AB1413" s="370" t="s">
        <v>379</v>
      </c>
      <c r="AC1413" s="370" t="s">
        <v>380</v>
      </c>
      <c r="AD1413" s="370" t="s">
        <v>381</v>
      </c>
      <c r="AE1413" s="370" t="s">
        <v>382</v>
      </c>
      <c r="AF1413" s="370" t="s">
        <v>383</v>
      </c>
      <c r="AG1413" s="370" t="s">
        <v>384</v>
      </c>
      <c r="AH1413" s="370" t="s">
        <v>385</v>
      </c>
      <c r="AI1413" s="370" t="s">
        <v>386</v>
      </c>
      <c r="AJ1413" t="s">
        <v>387</v>
      </c>
    </row>
    <row r="1414" spans="3:36" ht="12.75" customHeight="1">
      <c r="P1414">
        <v>2011</v>
      </c>
      <c r="Q1414">
        <v>2012</v>
      </c>
      <c r="R1414">
        <v>2013</v>
      </c>
      <c r="S1414">
        <v>2014</v>
      </c>
      <c r="T1414">
        <v>2015</v>
      </c>
      <c r="U1414">
        <v>2016</v>
      </c>
      <c r="V1414">
        <v>2017</v>
      </c>
      <c r="W1414">
        <v>2018</v>
      </c>
      <c r="X1414">
        <v>2019</v>
      </c>
      <c r="Y1414">
        <v>2020</v>
      </c>
      <c r="Z1414">
        <v>2021</v>
      </c>
      <c r="AA1414">
        <v>2022</v>
      </c>
      <c r="AB1414">
        <v>2023</v>
      </c>
      <c r="AC1414">
        <v>2024</v>
      </c>
      <c r="AD1414">
        <v>2025</v>
      </c>
      <c r="AE1414">
        <v>2026</v>
      </c>
      <c r="AF1414">
        <v>2027</v>
      </c>
      <c r="AG1414">
        <v>2028</v>
      </c>
      <c r="AH1414">
        <v>2029</v>
      </c>
      <c r="AI1414">
        <v>2030</v>
      </c>
    </row>
    <row r="1415" spans="3:36" ht="12.75" hidden="1" customHeight="1">
      <c r="C1415" s="219" t="s">
        <v>828</v>
      </c>
      <c r="O1415">
        <v>0</v>
      </c>
      <c r="P1415">
        <v>0</v>
      </c>
      <c r="Q1415">
        <v>0</v>
      </c>
      <c r="R1415">
        <v>0</v>
      </c>
      <c r="S1415">
        <v>0</v>
      </c>
      <c r="T1415">
        <v>0</v>
      </c>
      <c r="U1415">
        <v>0</v>
      </c>
      <c r="V1415">
        <v>0</v>
      </c>
      <c r="W1415">
        <v>0</v>
      </c>
      <c r="X1415">
        <v>0</v>
      </c>
      <c r="Y1415">
        <v>0</v>
      </c>
      <c r="Z1415">
        <v>0</v>
      </c>
      <c r="AA1415">
        <v>0</v>
      </c>
      <c r="AB1415">
        <v>0</v>
      </c>
      <c r="AC1415">
        <v>0</v>
      </c>
      <c r="AD1415">
        <v>0</v>
      </c>
      <c r="AE1415">
        <v>0</v>
      </c>
      <c r="AF1415">
        <v>0</v>
      </c>
      <c r="AG1415">
        <v>0</v>
      </c>
      <c r="AH1415">
        <v>0</v>
      </c>
      <c r="AI1415">
        <v>0</v>
      </c>
      <c r="AJ1415">
        <v>0</v>
      </c>
    </row>
    <row r="1416" spans="3:36" ht="12.75" customHeight="1">
      <c r="C1416" s="219" t="s">
        <v>829</v>
      </c>
      <c r="O1416" s="370">
        <v>0</v>
      </c>
      <c r="P1416" s="370">
        <v>0</v>
      </c>
      <c r="Q1416" s="370">
        <v>0</v>
      </c>
      <c r="R1416" s="370">
        <v>0</v>
      </c>
      <c r="S1416" s="370">
        <v>0</v>
      </c>
      <c r="T1416" s="370">
        <v>0</v>
      </c>
      <c r="U1416" s="370">
        <v>0</v>
      </c>
      <c r="V1416" s="370">
        <v>0</v>
      </c>
      <c r="W1416" s="370">
        <v>0</v>
      </c>
      <c r="X1416" s="370">
        <v>0</v>
      </c>
      <c r="Y1416" s="370">
        <v>0</v>
      </c>
      <c r="Z1416" s="370">
        <v>0</v>
      </c>
      <c r="AA1416" s="370">
        <v>0</v>
      </c>
      <c r="AB1416" s="370">
        <v>0</v>
      </c>
      <c r="AC1416" s="370">
        <v>0</v>
      </c>
      <c r="AD1416" s="370">
        <v>0</v>
      </c>
      <c r="AE1416" s="370">
        <v>0</v>
      </c>
      <c r="AF1416" s="370">
        <v>0</v>
      </c>
      <c r="AG1416" s="370">
        <v>0</v>
      </c>
      <c r="AH1416" s="370">
        <v>0</v>
      </c>
      <c r="AI1416" s="370">
        <v>0</v>
      </c>
      <c r="AJ1416">
        <v>0</v>
      </c>
    </row>
    <row r="1417" spans="3:36" ht="12.75" customHeight="1">
      <c r="C1417" s="219" t="s">
        <v>830</v>
      </c>
      <c r="O1417" s="370">
        <v>0</v>
      </c>
      <c r="P1417" s="370">
        <v>0</v>
      </c>
      <c r="Q1417" s="370">
        <v>0</v>
      </c>
      <c r="R1417" s="370">
        <v>0</v>
      </c>
      <c r="S1417" s="370">
        <v>0</v>
      </c>
      <c r="T1417" s="370">
        <v>0</v>
      </c>
      <c r="U1417" s="370">
        <v>0</v>
      </c>
      <c r="V1417" s="370">
        <v>0</v>
      </c>
      <c r="W1417" s="370">
        <v>0</v>
      </c>
      <c r="X1417" s="370">
        <v>0</v>
      </c>
      <c r="Y1417" s="370">
        <v>0</v>
      </c>
      <c r="Z1417" s="370">
        <v>0</v>
      </c>
      <c r="AA1417" s="370">
        <v>0</v>
      </c>
      <c r="AB1417" s="370">
        <v>0</v>
      </c>
      <c r="AC1417" s="370">
        <v>0</v>
      </c>
      <c r="AD1417" s="370">
        <v>0</v>
      </c>
      <c r="AE1417" s="370">
        <v>0</v>
      </c>
      <c r="AF1417" s="370">
        <v>0</v>
      </c>
      <c r="AG1417" s="370">
        <v>0</v>
      </c>
      <c r="AH1417" s="370">
        <v>0</v>
      </c>
      <c r="AI1417" s="370">
        <v>0</v>
      </c>
      <c r="AJ1417">
        <v>0</v>
      </c>
    </row>
    <row r="1418" spans="3:36" ht="12.75" hidden="1" customHeight="1"/>
    <row r="1419" spans="3:36" ht="12.75" hidden="1" customHeight="1"/>
    <row r="1420" spans="3:36" ht="12.75" hidden="1" customHeight="1"/>
    <row r="1421" spans="3:36" ht="12.75" customHeight="1">
      <c r="C1421" s="219"/>
      <c r="O1421" s="370"/>
      <c r="P1421" s="370"/>
      <c r="Q1421" s="370"/>
      <c r="R1421" s="370"/>
      <c r="S1421" s="370"/>
      <c r="T1421" s="370"/>
      <c r="U1421" s="370"/>
      <c r="V1421" s="370"/>
      <c r="W1421" s="370"/>
      <c r="X1421" s="370"/>
      <c r="Y1421" s="370"/>
      <c r="Z1421" s="370"/>
      <c r="AA1421" s="370"/>
      <c r="AB1421" s="370"/>
      <c r="AC1421" s="370"/>
      <c r="AD1421" s="370"/>
      <c r="AE1421" s="370"/>
      <c r="AF1421" s="370"/>
      <c r="AG1421" s="370"/>
      <c r="AH1421" s="370"/>
      <c r="AI1421" s="370"/>
    </row>
    <row r="1422" spans="3:36" ht="12.75" customHeight="1">
      <c r="C1422" s="219"/>
      <c r="O1422" s="370" t="s">
        <v>560</v>
      </c>
      <c r="P1422" s="370"/>
      <c r="Q1422" s="370"/>
      <c r="R1422" s="370"/>
      <c r="S1422" s="370"/>
      <c r="T1422" s="370"/>
      <c r="U1422" s="370"/>
      <c r="V1422" s="370"/>
      <c r="W1422" s="370"/>
      <c r="X1422" s="370"/>
      <c r="Y1422" s="370"/>
      <c r="Z1422" s="370" t="s">
        <v>560</v>
      </c>
      <c r="AA1422" s="370"/>
      <c r="AB1422" s="370"/>
      <c r="AC1422" s="370"/>
      <c r="AD1422" s="370"/>
      <c r="AE1422" s="370"/>
      <c r="AF1422" s="370"/>
      <c r="AG1422" s="370"/>
      <c r="AH1422" s="370"/>
      <c r="AI1422" s="370"/>
    </row>
    <row r="1423" spans="3:36" ht="12.75" customHeight="1">
      <c r="C1423" s="219"/>
      <c r="O1423" s="370" t="s">
        <v>366</v>
      </c>
      <c r="P1423" s="370" t="s">
        <v>367</v>
      </c>
      <c r="Q1423" s="370" t="s">
        <v>368</v>
      </c>
      <c r="R1423" s="370" t="s">
        <v>369</v>
      </c>
      <c r="S1423" s="370" t="s">
        <v>370</v>
      </c>
      <c r="T1423" s="370" t="s">
        <v>371</v>
      </c>
      <c r="U1423" s="370" t="s">
        <v>372</v>
      </c>
      <c r="V1423" s="370" t="s">
        <v>373</v>
      </c>
      <c r="W1423" s="370" t="s">
        <v>374</v>
      </c>
      <c r="X1423" s="370" t="s">
        <v>375</v>
      </c>
      <c r="Y1423" s="370" t="s">
        <v>376</v>
      </c>
      <c r="Z1423" s="370" t="s">
        <v>377</v>
      </c>
      <c r="AA1423" s="370" t="s">
        <v>378</v>
      </c>
      <c r="AB1423" s="370" t="s">
        <v>379</v>
      </c>
      <c r="AC1423" s="370" t="s">
        <v>380</v>
      </c>
      <c r="AD1423" s="370" t="s">
        <v>381</v>
      </c>
      <c r="AE1423" s="370" t="s">
        <v>382</v>
      </c>
      <c r="AF1423" s="370" t="s">
        <v>383</v>
      </c>
      <c r="AG1423" s="370" t="s">
        <v>384</v>
      </c>
      <c r="AH1423" s="370" t="s">
        <v>385</v>
      </c>
      <c r="AI1423" s="370" t="s">
        <v>386</v>
      </c>
      <c r="AJ1423" t="s">
        <v>387</v>
      </c>
    </row>
    <row r="1424" spans="3:36" ht="12.75" customHeight="1">
      <c r="P1424">
        <v>2011</v>
      </c>
      <c r="Q1424">
        <v>2012</v>
      </c>
      <c r="R1424">
        <v>2013</v>
      </c>
      <c r="S1424">
        <v>2014</v>
      </c>
      <c r="T1424">
        <v>2015</v>
      </c>
      <c r="U1424">
        <v>2016</v>
      </c>
      <c r="V1424">
        <v>2017</v>
      </c>
      <c r="W1424">
        <v>2018</v>
      </c>
      <c r="X1424">
        <v>2019</v>
      </c>
      <c r="Y1424">
        <v>2020</v>
      </c>
      <c r="Z1424">
        <v>2021</v>
      </c>
      <c r="AA1424">
        <v>2022</v>
      </c>
      <c r="AB1424">
        <v>2023</v>
      </c>
      <c r="AC1424">
        <v>2024</v>
      </c>
      <c r="AD1424">
        <v>2025</v>
      </c>
      <c r="AE1424">
        <v>2026</v>
      </c>
      <c r="AF1424">
        <v>2027</v>
      </c>
      <c r="AG1424">
        <v>2028</v>
      </c>
      <c r="AH1424">
        <v>2029</v>
      </c>
      <c r="AI1424">
        <v>2030</v>
      </c>
    </row>
    <row r="1425" spans="3:36" ht="12.75" hidden="1" customHeight="1">
      <c r="C1425" s="219" t="s">
        <v>828</v>
      </c>
      <c r="O1425">
        <v>0</v>
      </c>
      <c r="P1425">
        <v>0</v>
      </c>
      <c r="Q1425">
        <v>0</v>
      </c>
      <c r="R1425">
        <v>0</v>
      </c>
      <c r="S1425">
        <v>0</v>
      </c>
      <c r="T1425">
        <v>0</v>
      </c>
      <c r="U1425">
        <v>0</v>
      </c>
      <c r="V1425">
        <v>0</v>
      </c>
      <c r="W1425">
        <v>0</v>
      </c>
      <c r="X1425">
        <v>0</v>
      </c>
      <c r="Y1425">
        <v>0</v>
      </c>
      <c r="Z1425">
        <v>0</v>
      </c>
      <c r="AA1425">
        <v>0</v>
      </c>
      <c r="AB1425">
        <v>0</v>
      </c>
      <c r="AC1425">
        <v>0</v>
      </c>
      <c r="AD1425">
        <v>0</v>
      </c>
      <c r="AE1425">
        <v>0</v>
      </c>
      <c r="AF1425">
        <v>0</v>
      </c>
      <c r="AG1425">
        <v>0</v>
      </c>
      <c r="AH1425">
        <v>0</v>
      </c>
      <c r="AI1425">
        <v>0</v>
      </c>
      <c r="AJ1425">
        <v>0</v>
      </c>
    </row>
    <row r="1426" spans="3:36" ht="12.75" customHeight="1">
      <c r="C1426" s="219" t="s">
        <v>829</v>
      </c>
      <c r="O1426" s="370">
        <v>0</v>
      </c>
      <c r="P1426" s="370">
        <v>0</v>
      </c>
      <c r="Q1426" s="370">
        <v>0</v>
      </c>
      <c r="R1426" s="370">
        <v>0</v>
      </c>
      <c r="S1426" s="370">
        <v>0</v>
      </c>
      <c r="T1426" s="370">
        <v>0</v>
      </c>
      <c r="U1426" s="370">
        <v>0</v>
      </c>
      <c r="V1426" s="370">
        <v>0</v>
      </c>
      <c r="W1426" s="370">
        <v>0</v>
      </c>
      <c r="X1426" s="370">
        <v>0</v>
      </c>
      <c r="Y1426" s="370">
        <v>0</v>
      </c>
      <c r="Z1426" s="370">
        <v>0</v>
      </c>
      <c r="AA1426" s="370">
        <v>0</v>
      </c>
      <c r="AB1426" s="370">
        <v>0</v>
      </c>
      <c r="AC1426" s="370">
        <v>0</v>
      </c>
      <c r="AD1426" s="370">
        <v>0</v>
      </c>
      <c r="AE1426" s="370">
        <v>0</v>
      </c>
      <c r="AF1426" s="370">
        <v>0</v>
      </c>
      <c r="AG1426" s="370">
        <v>0</v>
      </c>
      <c r="AH1426" s="370">
        <v>0</v>
      </c>
      <c r="AI1426" s="370">
        <v>0</v>
      </c>
      <c r="AJ1426">
        <v>0</v>
      </c>
    </row>
    <row r="1427" spans="3:36" ht="12.75" customHeight="1">
      <c r="C1427" s="219" t="s">
        <v>830</v>
      </c>
      <c r="O1427" s="370">
        <v>0</v>
      </c>
      <c r="P1427" s="370">
        <v>0</v>
      </c>
      <c r="Q1427" s="370">
        <v>0</v>
      </c>
      <c r="R1427" s="370">
        <v>0</v>
      </c>
      <c r="S1427" s="370">
        <v>0</v>
      </c>
      <c r="T1427" s="370">
        <v>0</v>
      </c>
      <c r="U1427" s="370">
        <v>0</v>
      </c>
      <c r="V1427" s="370">
        <v>0</v>
      </c>
      <c r="W1427" s="370">
        <v>0</v>
      </c>
      <c r="X1427" s="370">
        <v>0</v>
      </c>
      <c r="Y1427" s="370">
        <v>0</v>
      </c>
      <c r="Z1427" s="370">
        <v>0</v>
      </c>
      <c r="AA1427" s="370">
        <v>0</v>
      </c>
      <c r="AB1427" s="370">
        <v>0</v>
      </c>
      <c r="AC1427" s="370">
        <v>0</v>
      </c>
      <c r="AD1427" s="370">
        <v>0</v>
      </c>
      <c r="AE1427" s="370">
        <v>0</v>
      </c>
      <c r="AF1427" s="370">
        <v>0</v>
      </c>
      <c r="AG1427" s="370">
        <v>0</v>
      </c>
      <c r="AH1427" s="370">
        <v>0</v>
      </c>
      <c r="AI1427" s="370">
        <v>0</v>
      </c>
      <c r="AJ1427">
        <v>0</v>
      </c>
    </row>
    <row r="1428" spans="3:36" ht="12.75" hidden="1" customHeight="1"/>
    <row r="1429" spans="3:36" ht="12.75" hidden="1" customHeight="1"/>
    <row r="1430" spans="3:36" ht="12.75" hidden="1" customHeight="1"/>
    <row r="1431" spans="3:36" ht="12.75" customHeight="1">
      <c r="C1431" s="219"/>
      <c r="O1431" s="370"/>
      <c r="P1431" s="370"/>
      <c r="Q1431" s="370"/>
      <c r="R1431" s="370"/>
      <c r="S1431" s="370"/>
      <c r="T1431" s="370"/>
      <c r="U1431" s="370"/>
      <c r="V1431" s="370"/>
      <c r="W1431" s="370"/>
      <c r="X1431" s="370"/>
      <c r="Y1431" s="370"/>
      <c r="Z1431" s="370"/>
      <c r="AA1431" s="370"/>
      <c r="AB1431" s="370"/>
      <c r="AC1431" s="370"/>
      <c r="AD1431" s="370"/>
      <c r="AE1431" s="370"/>
      <c r="AF1431" s="370"/>
      <c r="AG1431" s="370"/>
      <c r="AH1431" s="370"/>
      <c r="AI1431" s="370"/>
    </row>
    <row r="1432" spans="3:36" ht="12.75" customHeight="1">
      <c r="C1432" s="219"/>
      <c r="O1432" s="370" t="s">
        <v>561</v>
      </c>
      <c r="P1432" s="370"/>
      <c r="Q1432" s="370"/>
      <c r="R1432" s="370"/>
      <c r="S1432" s="370"/>
      <c r="T1432" s="370"/>
      <c r="U1432" s="370"/>
      <c r="V1432" s="370"/>
      <c r="W1432" s="370"/>
      <c r="X1432" s="370"/>
      <c r="Y1432" s="370"/>
      <c r="Z1432" s="370" t="s">
        <v>561</v>
      </c>
      <c r="AA1432" s="370"/>
      <c r="AB1432" s="370"/>
      <c r="AC1432" s="370"/>
      <c r="AD1432" s="370"/>
      <c r="AE1432" s="370"/>
      <c r="AF1432" s="370"/>
      <c r="AG1432" s="370"/>
      <c r="AH1432" s="370"/>
      <c r="AI1432" s="370"/>
    </row>
    <row r="1433" spans="3:36" ht="12.75" customHeight="1">
      <c r="C1433" s="219"/>
      <c r="O1433" s="370" t="s">
        <v>366</v>
      </c>
      <c r="P1433" s="370" t="s">
        <v>367</v>
      </c>
      <c r="Q1433" s="370" t="s">
        <v>368</v>
      </c>
      <c r="R1433" s="370" t="s">
        <v>369</v>
      </c>
      <c r="S1433" s="370" t="s">
        <v>370</v>
      </c>
      <c r="T1433" s="370" t="s">
        <v>371</v>
      </c>
      <c r="U1433" s="370" t="s">
        <v>372</v>
      </c>
      <c r="V1433" s="370" t="s">
        <v>373</v>
      </c>
      <c r="W1433" s="370" t="s">
        <v>374</v>
      </c>
      <c r="X1433" s="370" t="s">
        <v>375</v>
      </c>
      <c r="Y1433" s="370" t="s">
        <v>376</v>
      </c>
      <c r="Z1433" s="370" t="s">
        <v>377</v>
      </c>
      <c r="AA1433" s="370" t="s">
        <v>378</v>
      </c>
      <c r="AB1433" s="370" t="s">
        <v>379</v>
      </c>
      <c r="AC1433" s="370" t="s">
        <v>380</v>
      </c>
      <c r="AD1433" s="370" t="s">
        <v>381</v>
      </c>
      <c r="AE1433" s="370" t="s">
        <v>382</v>
      </c>
      <c r="AF1433" s="370" t="s">
        <v>383</v>
      </c>
      <c r="AG1433" s="370" t="s">
        <v>384</v>
      </c>
      <c r="AH1433" s="370" t="s">
        <v>385</v>
      </c>
      <c r="AI1433" s="370" t="s">
        <v>386</v>
      </c>
      <c r="AJ1433" t="s">
        <v>387</v>
      </c>
    </row>
    <row r="1434" spans="3:36" ht="12.75" customHeight="1">
      <c r="P1434">
        <v>2011</v>
      </c>
      <c r="Q1434">
        <v>2012</v>
      </c>
      <c r="R1434">
        <v>2013</v>
      </c>
      <c r="S1434">
        <v>2014</v>
      </c>
      <c r="T1434">
        <v>2015</v>
      </c>
      <c r="U1434">
        <v>2016</v>
      </c>
      <c r="V1434">
        <v>2017</v>
      </c>
      <c r="W1434">
        <v>2018</v>
      </c>
      <c r="X1434">
        <v>2019</v>
      </c>
      <c r="Y1434">
        <v>2020</v>
      </c>
      <c r="Z1434">
        <v>2021</v>
      </c>
      <c r="AA1434">
        <v>2022</v>
      </c>
      <c r="AB1434">
        <v>2023</v>
      </c>
      <c r="AC1434">
        <v>2024</v>
      </c>
      <c r="AD1434">
        <v>2025</v>
      </c>
      <c r="AE1434">
        <v>2026</v>
      </c>
      <c r="AF1434">
        <v>2027</v>
      </c>
      <c r="AG1434">
        <v>2028</v>
      </c>
      <c r="AH1434">
        <v>2029</v>
      </c>
      <c r="AI1434">
        <v>2030</v>
      </c>
    </row>
    <row r="1435" spans="3:36" ht="12.75" hidden="1" customHeight="1">
      <c r="C1435" s="219" t="s">
        <v>828</v>
      </c>
      <c r="O1435">
        <v>0</v>
      </c>
      <c r="P1435">
        <v>0</v>
      </c>
      <c r="Q1435">
        <v>0</v>
      </c>
      <c r="R1435">
        <v>0</v>
      </c>
      <c r="S1435">
        <v>0</v>
      </c>
      <c r="T1435">
        <v>0</v>
      </c>
      <c r="U1435">
        <v>0</v>
      </c>
      <c r="V1435">
        <v>0</v>
      </c>
      <c r="W1435">
        <v>0</v>
      </c>
      <c r="X1435">
        <v>0</v>
      </c>
      <c r="Y1435">
        <v>0</v>
      </c>
      <c r="Z1435">
        <v>0</v>
      </c>
      <c r="AA1435">
        <v>0</v>
      </c>
      <c r="AB1435">
        <v>0</v>
      </c>
      <c r="AC1435">
        <v>0</v>
      </c>
      <c r="AD1435">
        <v>0</v>
      </c>
      <c r="AE1435">
        <v>0</v>
      </c>
      <c r="AF1435">
        <v>0</v>
      </c>
      <c r="AG1435">
        <v>0</v>
      </c>
      <c r="AH1435">
        <v>0</v>
      </c>
      <c r="AI1435">
        <v>0</v>
      </c>
      <c r="AJ1435">
        <v>0</v>
      </c>
    </row>
    <row r="1436" spans="3:36" ht="12.75" customHeight="1">
      <c r="C1436" s="219" t="s">
        <v>829</v>
      </c>
      <c r="O1436" s="370">
        <v>0</v>
      </c>
      <c r="P1436" s="370">
        <v>0</v>
      </c>
      <c r="Q1436" s="370">
        <v>0</v>
      </c>
      <c r="R1436" s="370">
        <v>0</v>
      </c>
      <c r="S1436" s="370">
        <v>0</v>
      </c>
      <c r="T1436" s="370">
        <v>0</v>
      </c>
      <c r="U1436" s="370">
        <v>0</v>
      </c>
      <c r="V1436" s="370">
        <v>0</v>
      </c>
      <c r="W1436" s="370">
        <v>0</v>
      </c>
      <c r="X1436" s="370">
        <v>0</v>
      </c>
      <c r="Y1436" s="370">
        <v>0</v>
      </c>
      <c r="Z1436" s="370">
        <v>0</v>
      </c>
      <c r="AA1436" s="370">
        <v>0</v>
      </c>
      <c r="AB1436" s="370">
        <v>0</v>
      </c>
      <c r="AC1436" s="370">
        <v>0</v>
      </c>
      <c r="AD1436" s="370">
        <v>0</v>
      </c>
      <c r="AE1436" s="370">
        <v>0</v>
      </c>
      <c r="AF1436" s="370">
        <v>0</v>
      </c>
      <c r="AG1436" s="370">
        <v>0</v>
      </c>
      <c r="AH1436" s="370">
        <v>0</v>
      </c>
      <c r="AI1436" s="370">
        <v>0</v>
      </c>
      <c r="AJ1436">
        <v>0</v>
      </c>
    </row>
    <row r="1437" spans="3:36" ht="12.75" customHeight="1">
      <c r="C1437" s="219" t="s">
        <v>830</v>
      </c>
      <c r="O1437" s="370">
        <v>0</v>
      </c>
      <c r="P1437" s="370">
        <v>0</v>
      </c>
      <c r="Q1437" s="370">
        <v>0</v>
      </c>
      <c r="R1437" s="370">
        <v>0</v>
      </c>
      <c r="S1437" s="370">
        <v>0</v>
      </c>
      <c r="T1437" s="370">
        <v>0</v>
      </c>
      <c r="U1437" s="370">
        <v>0</v>
      </c>
      <c r="V1437" s="370">
        <v>0</v>
      </c>
      <c r="W1437" s="370">
        <v>0</v>
      </c>
      <c r="X1437" s="370">
        <v>0</v>
      </c>
      <c r="Y1437" s="370">
        <v>0</v>
      </c>
      <c r="Z1437" s="370">
        <v>0</v>
      </c>
      <c r="AA1437" s="370">
        <v>0</v>
      </c>
      <c r="AB1437" s="370">
        <v>0</v>
      </c>
      <c r="AC1437" s="370">
        <v>0</v>
      </c>
      <c r="AD1437" s="370">
        <v>0</v>
      </c>
      <c r="AE1437" s="370">
        <v>0</v>
      </c>
      <c r="AF1437" s="370">
        <v>0</v>
      </c>
      <c r="AG1437" s="370">
        <v>0</v>
      </c>
      <c r="AH1437" s="370">
        <v>0</v>
      </c>
      <c r="AI1437" s="370">
        <v>0</v>
      </c>
      <c r="AJ1437">
        <v>0</v>
      </c>
    </row>
    <row r="1438" spans="3:36" ht="12.75" hidden="1" customHeight="1"/>
    <row r="1439" spans="3:36" ht="12.75" hidden="1" customHeight="1"/>
    <row r="1440" spans="3:36" ht="12.75" hidden="1" customHeight="1"/>
    <row r="1441" spans="3:36" ht="12.75" customHeight="1">
      <c r="C1441" s="219"/>
      <c r="O1441" s="370"/>
      <c r="P1441" s="370"/>
      <c r="Q1441" s="370"/>
      <c r="R1441" s="370"/>
      <c r="S1441" s="370"/>
      <c r="T1441" s="370"/>
      <c r="U1441" s="370"/>
      <c r="V1441" s="370"/>
      <c r="W1441" s="370"/>
      <c r="X1441" s="370"/>
      <c r="Y1441" s="370"/>
      <c r="Z1441" s="370"/>
      <c r="AA1441" s="370"/>
      <c r="AB1441" s="370"/>
      <c r="AC1441" s="370"/>
      <c r="AD1441" s="370"/>
      <c r="AE1441" s="370"/>
      <c r="AF1441" s="370"/>
      <c r="AG1441" s="370"/>
      <c r="AH1441" s="370"/>
      <c r="AI1441" s="370"/>
    </row>
    <row r="1442" spans="3:36" ht="12.75" customHeight="1">
      <c r="C1442" s="219"/>
      <c r="O1442" s="370" t="s">
        <v>562</v>
      </c>
      <c r="P1442" s="370"/>
      <c r="Q1442" s="370"/>
      <c r="R1442" s="370"/>
      <c r="S1442" s="370"/>
      <c r="T1442" s="370"/>
      <c r="U1442" s="370"/>
      <c r="V1442" s="370"/>
      <c r="W1442" s="370"/>
      <c r="X1442" s="370"/>
      <c r="Y1442" s="370"/>
      <c r="Z1442" s="370" t="s">
        <v>562</v>
      </c>
      <c r="AA1442" s="370"/>
      <c r="AB1442" s="370"/>
      <c r="AC1442" s="370"/>
      <c r="AD1442" s="370"/>
      <c r="AE1442" s="370"/>
      <c r="AF1442" s="370"/>
      <c r="AG1442" s="370"/>
      <c r="AH1442" s="370"/>
      <c r="AI1442" s="370"/>
    </row>
    <row r="1443" spans="3:36" ht="12.75" customHeight="1">
      <c r="C1443" s="219"/>
      <c r="O1443" s="370" t="s">
        <v>366</v>
      </c>
      <c r="P1443" s="370" t="s">
        <v>367</v>
      </c>
      <c r="Q1443" s="370" t="s">
        <v>368</v>
      </c>
      <c r="R1443" s="370" t="s">
        <v>369</v>
      </c>
      <c r="S1443" s="370" t="s">
        <v>370</v>
      </c>
      <c r="T1443" s="370" t="s">
        <v>371</v>
      </c>
      <c r="U1443" s="370" t="s">
        <v>372</v>
      </c>
      <c r="V1443" s="370" t="s">
        <v>373</v>
      </c>
      <c r="W1443" s="370" t="s">
        <v>374</v>
      </c>
      <c r="X1443" s="370" t="s">
        <v>375</v>
      </c>
      <c r="Y1443" s="370" t="s">
        <v>376</v>
      </c>
      <c r="Z1443" s="370" t="s">
        <v>377</v>
      </c>
      <c r="AA1443" s="370" t="s">
        <v>378</v>
      </c>
      <c r="AB1443" s="370" t="s">
        <v>379</v>
      </c>
      <c r="AC1443" s="370" t="s">
        <v>380</v>
      </c>
      <c r="AD1443" s="370" t="s">
        <v>381</v>
      </c>
      <c r="AE1443" s="370" t="s">
        <v>382</v>
      </c>
      <c r="AF1443" s="370" t="s">
        <v>383</v>
      </c>
      <c r="AG1443" s="370" t="s">
        <v>384</v>
      </c>
      <c r="AH1443" s="370" t="s">
        <v>385</v>
      </c>
      <c r="AI1443" s="370" t="s">
        <v>386</v>
      </c>
      <c r="AJ1443" t="s">
        <v>387</v>
      </c>
    </row>
    <row r="1444" spans="3:36" ht="12.75" customHeight="1">
      <c r="P1444">
        <v>2011</v>
      </c>
      <c r="Q1444">
        <v>2012</v>
      </c>
      <c r="R1444">
        <v>2013</v>
      </c>
      <c r="S1444">
        <v>2014</v>
      </c>
      <c r="T1444">
        <v>2015</v>
      </c>
      <c r="U1444">
        <v>2016</v>
      </c>
      <c r="V1444">
        <v>2017</v>
      </c>
      <c r="W1444">
        <v>2018</v>
      </c>
      <c r="X1444">
        <v>2019</v>
      </c>
      <c r="Y1444">
        <v>2020</v>
      </c>
      <c r="Z1444">
        <v>2021</v>
      </c>
      <c r="AA1444">
        <v>2022</v>
      </c>
      <c r="AB1444">
        <v>2023</v>
      </c>
      <c r="AC1444">
        <v>2024</v>
      </c>
      <c r="AD1444">
        <v>2025</v>
      </c>
      <c r="AE1444">
        <v>2026</v>
      </c>
      <c r="AF1444">
        <v>2027</v>
      </c>
      <c r="AG1444">
        <v>2028</v>
      </c>
      <c r="AH1444">
        <v>2029</v>
      </c>
      <c r="AI1444">
        <v>2030</v>
      </c>
    </row>
    <row r="1445" spans="3:36" ht="12.75" hidden="1" customHeight="1">
      <c r="C1445" s="219" t="s">
        <v>828</v>
      </c>
      <c r="O1445">
        <v>0</v>
      </c>
      <c r="P1445">
        <v>0</v>
      </c>
      <c r="Q1445">
        <v>0</v>
      </c>
      <c r="R1445">
        <v>0</v>
      </c>
      <c r="S1445">
        <v>0</v>
      </c>
      <c r="T1445">
        <v>0</v>
      </c>
      <c r="U1445">
        <v>0</v>
      </c>
      <c r="V1445">
        <v>0</v>
      </c>
      <c r="W1445">
        <v>0</v>
      </c>
      <c r="X1445">
        <v>0</v>
      </c>
      <c r="Y1445">
        <v>0</v>
      </c>
      <c r="Z1445">
        <v>0</v>
      </c>
      <c r="AA1445">
        <v>0</v>
      </c>
      <c r="AB1445">
        <v>0</v>
      </c>
      <c r="AC1445">
        <v>0</v>
      </c>
      <c r="AD1445">
        <v>0</v>
      </c>
      <c r="AE1445">
        <v>0</v>
      </c>
      <c r="AF1445">
        <v>0</v>
      </c>
      <c r="AG1445">
        <v>0</v>
      </c>
      <c r="AH1445">
        <v>0</v>
      </c>
      <c r="AI1445">
        <v>0</v>
      </c>
      <c r="AJ1445">
        <v>0</v>
      </c>
    </row>
    <row r="1446" spans="3:36" ht="12.75" customHeight="1">
      <c r="C1446" s="219" t="s">
        <v>829</v>
      </c>
      <c r="O1446" s="370">
        <v>0</v>
      </c>
      <c r="P1446" s="370">
        <v>0</v>
      </c>
      <c r="Q1446" s="370">
        <v>0</v>
      </c>
      <c r="R1446" s="370">
        <v>0</v>
      </c>
      <c r="S1446" s="370">
        <v>0</v>
      </c>
      <c r="T1446" s="370">
        <v>0</v>
      </c>
      <c r="U1446" s="370">
        <v>0</v>
      </c>
      <c r="V1446" s="370">
        <v>0</v>
      </c>
      <c r="W1446" s="370">
        <v>0</v>
      </c>
      <c r="X1446" s="370">
        <v>0</v>
      </c>
      <c r="Y1446" s="370">
        <v>0</v>
      </c>
      <c r="Z1446" s="370">
        <v>0</v>
      </c>
      <c r="AA1446" s="370">
        <v>0</v>
      </c>
      <c r="AB1446" s="370">
        <v>0</v>
      </c>
      <c r="AC1446" s="370">
        <v>0</v>
      </c>
      <c r="AD1446" s="370">
        <v>0</v>
      </c>
      <c r="AE1446" s="370">
        <v>0</v>
      </c>
      <c r="AF1446" s="370">
        <v>0</v>
      </c>
      <c r="AG1446" s="370">
        <v>0</v>
      </c>
      <c r="AH1446" s="370">
        <v>0</v>
      </c>
      <c r="AI1446" s="370">
        <v>0</v>
      </c>
      <c r="AJ1446">
        <v>0</v>
      </c>
    </row>
    <row r="1447" spans="3:36" ht="12.75" customHeight="1">
      <c r="C1447" s="219" t="s">
        <v>830</v>
      </c>
      <c r="O1447" s="370">
        <v>0</v>
      </c>
      <c r="P1447" s="370">
        <v>0</v>
      </c>
      <c r="Q1447" s="370">
        <v>0</v>
      </c>
      <c r="R1447" s="370">
        <v>0</v>
      </c>
      <c r="S1447" s="370">
        <v>0</v>
      </c>
      <c r="T1447" s="370">
        <v>0</v>
      </c>
      <c r="U1447" s="370">
        <v>0</v>
      </c>
      <c r="V1447" s="370">
        <v>0</v>
      </c>
      <c r="W1447" s="370">
        <v>0</v>
      </c>
      <c r="X1447" s="370">
        <v>0</v>
      </c>
      <c r="Y1447" s="370">
        <v>0</v>
      </c>
      <c r="Z1447" s="370">
        <v>0</v>
      </c>
      <c r="AA1447" s="370">
        <v>0</v>
      </c>
      <c r="AB1447" s="370">
        <v>0</v>
      </c>
      <c r="AC1447" s="370">
        <v>0</v>
      </c>
      <c r="AD1447" s="370">
        <v>0</v>
      </c>
      <c r="AE1447" s="370">
        <v>0</v>
      </c>
      <c r="AF1447" s="370">
        <v>0</v>
      </c>
      <c r="AG1447" s="370">
        <v>0</v>
      </c>
      <c r="AH1447" s="370">
        <v>0</v>
      </c>
      <c r="AI1447" s="370">
        <v>0</v>
      </c>
      <c r="AJ1447">
        <v>0</v>
      </c>
    </row>
    <row r="1448" spans="3:36" ht="12.75" hidden="1" customHeight="1"/>
    <row r="1449" spans="3:36" ht="12.75" hidden="1" customHeight="1"/>
    <row r="1450" spans="3:36" ht="12.75" hidden="1" customHeight="1"/>
    <row r="1451" spans="3:36" ht="12.75" customHeight="1">
      <c r="C1451" s="219"/>
      <c r="O1451" s="370"/>
      <c r="P1451" s="370"/>
      <c r="Q1451" s="370"/>
      <c r="R1451" s="370"/>
      <c r="S1451" s="370"/>
      <c r="T1451" s="370"/>
      <c r="U1451" s="370"/>
      <c r="V1451" s="370"/>
      <c r="W1451" s="370"/>
      <c r="X1451" s="370"/>
      <c r="Y1451" s="370"/>
      <c r="Z1451" s="370"/>
      <c r="AA1451" s="370"/>
      <c r="AB1451" s="370"/>
      <c r="AC1451" s="370"/>
      <c r="AD1451" s="370"/>
      <c r="AE1451" s="370"/>
      <c r="AF1451" s="370"/>
      <c r="AG1451" s="370"/>
      <c r="AH1451" s="370"/>
      <c r="AI1451" s="370"/>
    </row>
    <row r="1452" spans="3:36" ht="12.75" customHeight="1">
      <c r="C1452" s="219"/>
      <c r="O1452" s="370" t="s">
        <v>563</v>
      </c>
      <c r="P1452" s="370"/>
      <c r="Q1452" s="370"/>
      <c r="R1452" s="370"/>
      <c r="S1452" s="370"/>
      <c r="T1452" s="370"/>
      <c r="U1452" s="370"/>
      <c r="V1452" s="370"/>
      <c r="W1452" s="370"/>
      <c r="X1452" s="370"/>
      <c r="Y1452" s="370"/>
      <c r="Z1452" s="370" t="s">
        <v>563</v>
      </c>
      <c r="AA1452" s="370"/>
      <c r="AB1452" s="370"/>
      <c r="AC1452" s="370"/>
      <c r="AD1452" s="370"/>
      <c r="AE1452" s="370"/>
      <c r="AF1452" s="370"/>
      <c r="AG1452" s="370"/>
      <c r="AH1452" s="370"/>
      <c r="AI1452" s="370"/>
    </row>
    <row r="1453" spans="3:36" ht="12.75" customHeight="1">
      <c r="C1453" s="219"/>
      <c r="O1453" s="370" t="s">
        <v>366</v>
      </c>
      <c r="P1453" s="370" t="s">
        <v>367</v>
      </c>
      <c r="Q1453" s="370" t="s">
        <v>368</v>
      </c>
      <c r="R1453" s="370" t="s">
        <v>369</v>
      </c>
      <c r="S1453" s="370" t="s">
        <v>370</v>
      </c>
      <c r="T1453" s="370" t="s">
        <v>371</v>
      </c>
      <c r="U1453" s="370" t="s">
        <v>372</v>
      </c>
      <c r="V1453" s="370" t="s">
        <v>373</v>
      </c>
      <c r="W1453" s="370" t="s">
        <v>374</v>
      </c>
      <c r="X1453" s="370" t="s">
        <v>375</v>
      </c>
      <c r="Y1453" s="370" t="s">
        <v>376</v>
      </c>
      <c r="Z1453" s="370" t="s">
        <v>377</v>
      </c>
      <c r="AA1453" s="370" t="s">
        <v>378</v>
      </c>
      <c r="AB1453" s="370" t="s">
        <v>379</v>
      </c>
      <c r="AC1453" s="370" t="s">
        <v>380</v>
      </c>
      <c r="AD1453" s="370" t="s">
        <v>381</v>
      </c>
      <c r="AE1453" s="370" t="s">
        <v>382</v>
      </c>
      <c r="AF1453" s="370" t="s">
        <v>383</v>
      </c>
      <c r="AG1453" s="370" t="s">
        <v>384</v>
      </c>
      <c r="AH1453" s="370" t="s">
        <v>385</v>
      </c>
      <c r="AI1453" s="370" t="s">
        <v>386</v>
      </c>
      <c r="AJ1453" t="s">
        <v>387</v>
      </c>
    </row>
    <row r="1454" spans="3:36" ht="12.75" customHeight="1">
      <c r="P1454">
        <v>2011</v>
      </c>
      <c r="Q1454">
        <v>2012</v>
      </c>
      <c r="R1454">
        <v>2013</v>
      </c>
      <c r="S1454">
        <v>2014</v>
      </c>
      <c r="T1454">
        <v>2015</v>
      </c>
      <c r="U1454">
        <v>2016</v>
      </c>
      <c r="V1454">
        <v>2017</v>
      </c>
      <c r="W1454">
        <v>2018</v>
      </c>
      <c r="X1454">
        <v>2019</v>
      </c>
      <c r="Y1454">
        <v>2020</v>
      </c>
      <c r="Z1454">
        <v>2021</v>
      </c>
      <c r="AA1454">
        <v>2022</v>
      </c>
      <c r="AB1454">
        <v>2023</v>
      </c>
      <c r="AC1454">
        <v>2024</v>
      </c>
      <c r="AD1454">
        <v>2025</v>
      </c>
      <c r="AE1454">
        <v>2026</v>
      </c>
      <c r="AF1454">
        <v>2027</v>
      </c>
      <c r="AG1454">
        <v>2028</v>
      </c>
      <c r="AH1454">
        <v>2029</v>
      </c>
      <c r="AI1454">
        <v>2030</v>
      </c>
    </row>
    <row r="1455" spans="3:36" ht="12.75" hidden="1" customHeight="1">
      <c r="C1455" s="219" t="s">
        <v>828</v>
      </c>
      <c r="O1455">
        <v>0</v>
      </c>
      <c r="P1455">
        <v>0</v>
      </c>
      <c r="Q1455">
        <v>0</v>
      </c>
      <c r="R1455">
        <v>0</v>
      </c>
      <c r="S1455">
        <v>0</v>
      </c>
      <c r="T1455">
        <v>0</v>
      </c>
      <c r="U1455">
        <v>0</v>
      </c>
      <c r="V1455">
        <v>0</v>
      </c>
      <c r="W1455">
        <v>0</v>
      </c>
      <c r="X1455">
        <v>0</v>
      </c>
      <c r="Y1455">
        <v>0</v>
      </c>
      <c r="Z1455">
        <v>0</v>
      </c>
      <c r="AA1455">
        <v>0</v>
      </c>
      <c r="AB1455">
        <v>0</v>
      </c>
      <c r="AC1455">
        <v>0</v>
      </c>
      <c r="AD1455">
        <v>0</v>
      </c>
      <c r="AE1455">
        <v>0</v>
      </c>
      <c r="AF1455">
        <v>0</v>
      </c>
      <c r="AG1455">
        <v>0</v>
      </c>
      <c r="AH1455">
        <v>0</v>
      </c>
      <c r="AI1455">
        <v>0</v>
      </c>
      <c r="AJ1455">
        <v>0</v>
      </c>
    </row>
    <row r="1456" spans="3:36" ht="12.75" customHeight="1">
      <c r="C1456" s="219" t="s">
        <v>829</v>
      </c>
      <c r="O1456" s="370">
        <v>0</v>
      </c>
      <c r="P1456" s="370">
        <v>0</v>
      </c>
      <c r="Q1456" s="370">
        <v>0</v>
      </c>
      <c r="R1456" s="370">
        <v>0</v>
      </c>
      <c r="S1456" s="370">
        <v>0</v>
      </c>
      <c r="T1456" s="370">
        <v>0</v>
      </c>
      <c r="U1456" s="370">
        <v>0</v>
      </c>
      <c r="V1456" s="370">
        <v>0</v>
      </c>
      <c r="W1456" s="370">
        <v>0</v>
      </c>
      <c r="X1456" s="370">
        <v>0</v>
      </c>
      <c r="Y1456" s="370">
        <v>0</v>
      </c>
      <c r="Z1456" s="370">
        <v>0</v>
      </c>
      <c r="AA1456" s="370">
        <v>0</v>
      </c>
      <c r="AB1456" s="370">
        <v>0</v>
      </c>
      <c r="AC1456" s="370">
        <v>0</v>
      </c>
      <c r="AD1456" s="370">
        <v>0</v>
      </c>
      <c r="AE1456" s="370">
        <v>0</v>
      </c>
      <c r="AF1456" s="370">
        <v>0</v>
      </c>
      <c r="AG1456" s="370">
        <v>0</v>
      </c>
      <c r="AH1456" s="370">
        <v>0</v>
      </c>
      <c r="AI1456" s="370">
        <v>0</v>
      </c>
      <c r="AJ1456">
        <v>0</v>
      </c>
    </row>
    <row r="1457" spans="3:36" ht="12.75" customHeight="1">
      <c r="C1457" s="219" t="s">
        <v>830</v>
      </c>
      <c r="O1457" s="370">
        <v>0</v>
      </c>
      <c r="P1457" s="370">
        <v>0</v>
      </c>
      <c r="Q1457" s="370">
        <v>0</v>
      </c>
      <c r="R1457" s="370">
        <v>0</v>
      </c>
      <c r="S1457" s="370">
        <v>0</v>
      </c>
      <c r="T1457" s="370">
        <v>0</v>
      </c>
      <c r="U1457" s="370">
        <v>0</v>
      </c>
      <c r="V1457" s="370">
        <v>0</v>
      </c>
      <c r="W1457" s="370">
        <v>0</v>
      </c>
      <c r="X1457" s="370">
        <v>0</v>
      </c>
      <c r="Y1457" s="370">
        <v>0</v>
      </c>
      <c r="Z1457" s="370">
        <v>0</v>
      </c>
      <c r="AA1457" s="370">
        <v>0</v>
      </c>
      <c r="AB1457" s="370">
        <v>0</v>
      </c>
      <c r="AC1457" s="370">
        <v>0</v>
      </c>
      <c r="AD1457" s="370">
        <v>0</v>
      </c>
      <c r="AE1457" s="370">
        <v>0</v>
      </c>
      <c r="AF1457" s="370">
        <v>0</v>
      </c>
      <c r="AG1457" s="370">
        <v>0</v>
      </c>
      <c r="AH1457" s="370">
        <v>0</v>
      </c>
      <c r="AI1457" s="370">
        <v>0</v>
      </c>
      <c r="AJ1457">
        <v>0</v>
      </c>
    </row>
    <row r="1458" spans="3:36" ht="12.75" hidden="1" customHeight="1"/>
    <row r="1459" spans="3:36" ht="12.75" hidden="1" customHeight="1"/>
    <row r="1460" spans="3:36" ht="12.75" hidden="1" customHeight="1"/>
    <row r="1461" spans="3:36" ht="12.75" customHeight="1">
      <c r="C1461" s="219"/>
      <c r="O1461" s="370"/>
      <c r="P1461" s="370"/>
      <c r="Q1461" s="370"/>
      <c r="R1461" s="370"/>
      <c r="S1461" s="370"/>
      <c r="T1461" s="370"/>
      <c r="U1461" s="370"/>
      <c r="V1461" s="370"/>
      <c r="W1461" s="370"/>
      <c r="X1461" s="370"/>
      <c r="Y1461" s="370"/>
      <c r="Z1461" s="370"/>
      <c r="AA1461" s="370"/>
      <c r="AB1461" s="370"/>
      <c r="AC1461" s="370"/>
      <c r="AD1461" s="370"/>
      <c r="AE1461" s="370"/>
      <c r="AF1461" s="370"/>
      <c r="AG1461" s="370"/>
      <c r="AH1461" s="370"/>
      <c r="AI1461" s="370"/>
    </row>
    <row r="1462" spans="3:36" ht="12.75" customHeight="1">
      <c r="C1462" s="219"/>
      <c r="O1462" s="370" t="s">
        <v>564</v>
      </c>
      <c r="P1462" s="370"/>
      <c r="Q1462" s="370"/>
      <c r="R1462" s="370"/>
      <c r="S1462" s="370"/>
      <c r="T1462" s="370"/>
      <c r="U1462" s="370"/>
      <c r="V1462" s="370"/>
      <c r="W1462" s="370"/>
      <c r="X1462" s="370"/>
      <c r="Y1462" s="370"/>
      <c r="Z1462" s="370" t="s">
        <v>564</v>
      </c>
      <c r="AA1462" s="370"/>
      <c r="AB1462" s="370"/>
      <c r="AC1462" s="370"/>
      <c r="AD1462" s="370"/>
      <c r="AE1462" s="370"/>
      <c r="AF1462" s="370"/>
      <c r="AG1462" s="370"/>
      <c r="AH1462" s="370"/>
      <c r="AI1462" s="370"/>
    </row>
    <row r="1463" spans="3:36" ht="12.75" customHeight="1">
      <c r="C1463" s="219"/>
      <c r="O1463" s="370" t="s">
        <v>366</v>
      </c>
      <c r="P1463" s="370" t="s">
        <v>367</v>
      </c>
      <c r="Q1463" s="370" t="s">
        <v>368</v>
      </c>
      <c r="R1463" s="370" t="s">
        <v>369</v>
      </c>
      <c r="S1463" s="370" t="s">
        <v>370</v>
      </c>
      <c r="T1463" s="370" t="s">
        <v>371</v>
      </c>
      <c r="U1463" s="370" t="s">
        <v>372</v>
      </c>
      <c r="V1463" s="370" t="s">
        <v>373</v>
      </c>
      <c r="W1463" s="370" t="s">
        <v>374</v>
      </c>
      <c r="X1463" s="370" t="s">
        <v>375</v>
      </c>
      <c r="Y1463" s="370" t="s">
        <v>376</v>
      </c>
      <c r="Z1463" s="370" t="s">
        <v>377</v>
      </c>
      <c r="AA1463" s="370" t="s">
        <v>378</v>
      </c>
      <c r="AB1463" s="370" t="s">
        <v>379</v>
      </c>
      <c r="AC1463" s="370" t="s">
        <v>380</v>
      </c>
      <c r="AD1463" s="370" t="s">
        <v>381</v>
      </c>
      <c r="AE1463" s="370" t="s">
        <v>382</v>
      </c>
      <c r="AF1463" s="370" t="s">
        <v>383</v>
      </c>
      <c r="AG1463" s="370" t="s">
        <v>384</v>
      </c>
      <c r="AH1463" s="370" t="s">
        <v>385</v>
      </c>
      <c r="AI1463" s="370" t="s">
        <v>386</v>
      </c>
      <c r="AJ1463" t="s">
        <v>387</v>
      </c>
    </row>
    <row r="1464" spans="3:36" ht="12.75" customHeight="1">
      <c r="P1464">
        <v>2011</v>
      </c>
      <c r="Q1464">
        <v>2012</v>
      </c>
      <c r="R1464">
        <v>2013</v>
      </c>
      <c r="S1464">
        <v>2014</v>
      </c>
      <c r="T1464">
        <v>2015</v>
      </c>
      <c r="U1464">
        <v>2016</v>
      </c>
      <c r="V1464">
        <v>2017</v>
      </c>
      <c r="W1464">
        <v>2018</v>
      </c>
      <c r="X1464">
        <v>2019</v>
      </c>
      <c r="Y1464">
        <v>2020</v>
      </c>
      <c r="Z1464">
        <v>2021</v>
      </c>
      <c r="AA1464">
        <v>2022</v>
      </c>
      <c r="AB1464">
        <v>2023</v>
      </c>
      <c r="AC1464">
        <v>2024</v>
      </c>
      <c r="AD1464">
        <v>2025</v>
      </c>
      <c r="AE1464">
        <v>2026</v>
      </c>
      <c r="AF1464">
        <v>2027</v>
      </c>
      <c r="AG1464">
        <v>2028</v>
      </c>
      <c r="AH1464">
        <v>2029</v>
      </c>
      <c r="AI1464">
        <v>2030</v>
      </c>
    </row>
    <row r="1465" spans="3:36" ht="12.75" hidden="1" customHeight="1">
      <c r="C1465" s="219" t="s">
        <v>828</v>
      </c>
      <c r="O1465">
        <v>0</v>
      </c>
      <c r="P1465">
        <v>0</v>
      </c>
      <c r="Q1465">
        <v>0</v>
      </c>
      <c r="R1465">
        <v>0</v>
      </c>
      <c r="S1465">
        <v>0</v>
      </c>
      <c r="T1465">
        <v>0</v>
      </c>
      <c r="U1465">
        <v>0</v>
      </c>
      <c r="V1465">
        <v>0</v>
      </c>
      <c r="W1465">
        <v>0</v>
      </c>
      <c r="X1465">
        <v>0</v>
      </c>
      <c r="Y1465">
        <v>0</v>
      </c>
      <c r="Z1465">
        <v>0</v>
      </c>
      <c r="AA1465">
        <v>0</v>
      </c>
      <c r="AB1465">
        <v>0</v>
      </c>
      <c r="AC1465">
        <v>0</v>
      </c>
      <c r="AD1465">
        <v>0</v>
      </c>
      <c r="AE1465">
        <v>0</v>
      </c>
      <c r="AF1465">
        <v>0</v>
      </c>
      <c r="AG1465">
        <v>0</v>
      </c>
      <c r="AH1465">
        <v>0</v>
      </c>
      <c r="AI1465">
        <v>0</v>
      </c>
      <c r="AJ1465">
        <v>0</v>
      </c>
    </row>
    <row r="1466" spans="3:36" ht="12.75" customHeight="1">
      <c r="C1466" s="219" t="s">
        <v>829</v>
      </c>
      <c r="O1466" s="370">
        <v>0</v>
      </c>
      <c r="P1466" s="370">
        <v>0</v>
      </c>
      <c r="Q1466" s="370">
        <v>0</v>
      </c>
      <c r="R1466" s="370">
        <v>0</v>
      </c>
      <c r="S1466" s="370">
        <v>0</v>
      </c>
      <c r="T1466" s="370">
        <v>0</v>
      </c>
      <c r="U1466" s="370">
        <v>0</v>
      </c>
      <c r="V1466" s="370">
        <v>0</v>
      </c>
      <c r="W1466" s="370">
        <v>0</v>
      </c>
      <c r="X1466" s="370">
        <v>0</v>
      </c>
      <c r="Y1466" s="370">
        <v>0</v>
      </c>
      <c r="Z1466" s="370">
        <v>0</v>
      </c>
      <c r="AA1466" s="370">
        <v>0</v>
      </c>
      <c r="AB1466" s="370">
        <v>0</v>
      </c>
      <c r="AC1466" s="370">
        <v>0</v>
      </c>
      <c r="AD1466" s="370">
        <v>0</v>
      </c>
      <c r="AE1466" s="370">
        <v>0</v>
      </c>
      <c r="AF1466" s="370">
        <v>0</v>
      </c>
      <c r="AG1466" s="370">
        <v>0</v>
      </c>
      <c r="AH1466" s="370">
        <v>0</v>
      </c>
      <c r="AI1466" s="370">
        <v>0</v>
      </c>
      <c r="AJ1466">
        <v>0</v>
      </c>
    </row>
    <row r="1467" spans="3:36" ht="12.75" customHeight="1">
      <c r="C1467" s="219" t="s">
        <v>830</v>
      </c>
      <c r="O1467" s="370">
        <v>0</v>
      </c>
      <c r="P1467" s="370">
        <v>0</v>
      </c>
      <c r="Q1467" s="370">
        <v>0</v>
      </c>
      <c r="R1467" s="370">
        <v>0</v>
      </c>
      <c r="S1467" s="370">
        <v>0</v>
      </c>
      <c r="T1467" s="370">
        <v>0</v>
      </c>
      <c r="U1467" s="370">
        <v>0</v>
      </c>
      <c r="V1467" s="370">
        <v>0</v>
      </c>
      <c r="W1467" s="370">
        <v>0</v>
      </c>
      <c r="X1467" s="370">
        <v>0</v>
      </c>
      <c r="Y1467" s="370">
        <v>0</v>
      </c>
      <c r="Z1467" s="370">
        <v>0</v>
      </c>
      <c r="AA1467" s="370">
        <v>0</v>
      </c>
      <c r="AB1467" s="370">
        <v>0</v>
      </c>
      <c r="AC1467" s="370">
        <v>0</v>
      </c>
      <c r="AD1467" s="370">
        <v>0</v>
      </c>
      <c r="AE1467" s="370">
        <v>0</v>
      </c>
      <c r="AF1467" s="370">
        <v>0</v>
      </c>
      <c r="AG1467" s="370">
        <v>0</v>
      </c>
      <c r="AH1467" s="370">
        <v>0</v>
      </c>
      <c r="AI1467" s="370">
        <v>0</v>
      </c>
      <c r="AJ1467">
        <v>0</v>
      </c>
    </row>
    <row r="1468" spans="3:36" ht="12.75" hidden="1" customHeight="1"/>
    <row r="1469" spans="3:36" ht="12.75" hidden="1" customHeight="1"/>
    <row r="1470" spans="3:36" ht="12.75" hidden="1" customHeight="1"/>
    <row r="1471" spans="3:36" ht="12.75" customHeight="1">
      <c r="C1471" s="219"/>
      <c r="O1471" s="370"/>
      <c r="P1471" s="370"/>
      <c r="Q1471" s="370"/>
      <c r="R1471" s="370"/>
      <c r="S1471" s="370"/>
      <c r="T1471" s="370"/>
      <c r="U1471" s="370"/>
      <c r="V1471" s="370"/>
      <c r="W1471" s="370"/>
      <c r="X1471" s="370"/>
      <c r="Y1471" s="370"/>
      <c r="Z1471" s="370"/>
      <c r="AA1471" s="370"/>
      <c r="AB1471" s="370"/>
      <c r="AC1471" s="370"/>
      <c r="AD1471" s="370"/>
      <c r="AE1471" s="370"/>
      <c r="AF1471" s="370"/>
      <c r="AG1471" s="370"/>
      <c r="AH1471" s="370"/>
      <c r="AI1471" s="370"/>
    </row>
    <row r="1472" spans="3:36" ht="12.75" customHeight="1">
      <c r="C1472" s="219"/>
      <c r="O1472" s="370" t="s">
        <v>565</v>
      </c>
      <c r="P1472" s="370"/>
      <c r="Q1472" s="370"/>
      <c r="R1472" s="370"/>
      <c r="S1472" s="370"/>
      <c r="T1472" s="370"/>
      <c r="U1472" s="370"/>
      <c r="V1472" s="370"/>
      <c r="W1472" s="370"/>
      <c r="X1472" s="370"/>
      <c r="Y1472" s="370"/>
      <c r="Z1472" s="370" t="s">
        <v>565</v>
      </c>
      <c r="AA1472" s="370"/>
      <c r="AB1472" s="370"/>
      <c r="AC1472" s="370"/>
      <c r="AD1472" s="370"/>
      <c r="AE1472" s="370"/>
      <c r="AF1472" s="370"/>
      <c r="AG1472" s="370"/>
      <c r="AH1472" s="370"/>
      <c r="AI1472" s="370"/>
    </row>
    <row r="1473" spans="3:36" ht="12.75" customHeight="1">
      <c r="C1473" s="219"/>
      <c r="O1473" s="370" t="s">
        <v>366</v>
      </c>
      <c r="P1473" s="370" t="s">
        <v>367</v>
      </c>
      <c r="Q1473" s="370" t="s">
        <v>368</v>
      </c>
      <c r="R1473" s="370" t="s">
        <v>369</v>
      </c>
      <c r="S1473" s="370" t="s">
        <v>370</v>
      </c>
      <c r="T1473" s="370" t="s">
        <v>371</v>
      </c>
      <c r="U1473" s="370" t="s">
        <v>372</v>
      </c>
      <c r="V1473" s="370" t="s">
        <v>373</v>
      </c>
      <c r="W1473" s="370" t="s">
        <v>374</v>
      </c>
      <c r="X1473" s="370" t="s">
        <v>375</v>
      </c>
      <c r="Y1473" s="370" t="s">
        <v>376</v>
      </c>
      <c r="Z1473" s="370" t="s">
        <v>377</v>
      </c>
      <c r="AA1473" s="370" t="s">
        <v>378</v>
      </c>
      <c r="AB1473" s="370" t="s">
        <v>379</v>
      </c>
      <c r="AC1473" s="370" t="s">
        <v>380</v>
      </c>
      <c r="AD1473" s="370" t="s">
        <v>381</v>
      </c>
      <c r="AE1473" s="370" t="s">
        <v>382</v>
      </c>
      <c r="AF1473" s="370" t="s">
        <v>383</v>
      </c>
      <c r="AG1473" s="370" t="s">
        <v>384</v>
      </c>
      <c r="AH1473" s="370" t="s">
        <v>385</v>
      </c>
      <c r="AI1473" s="370" t="s">
        <v>386</v>
      </c>
      <c r="AJ1473" t="s">
        <v>387</v>
      </c>
    </row>
    <row r="1474" spans="3:36" ht="12.75" customHeight="1">
      <c r="P1474">
        <v>2011</v>
      </c>
      <c r="Q1474">
        <v>2012</v>
      </c>
      <c r="R1474">
        <v>2013</v>
      </c>
      <c r="S1474">
        <v>2014</v>
      </c>
      <c r="T1474">
        <v>2015</v>
      </c>
      <c r="U1474">
        <v>2016</v>
      </c>
      <c r="V1474">
        <v>2017</v>
      </c>
      <c r="W1474">
        <v>2018</v>
      </c>
      <c r="X1474">
        <v>2019</v>
      </c>
      <c r="Y1474">
        <v>2020</v>
      </c>
      <c r="Z1474">
        <v>2021</v>
      </c>
      <c r="AA1474">
        <v>2022</v>
      </c>
      <c r="AB1474">
        <v>2023</v>
      </c>
      <c r="AC1474">
        <v>2024</v>
      </c>
      <c r="AD1474">
        <v>2025</v>
      </c>
      <c r="AE1474">
        <v>2026</v>
      </c>
      <c r="AF1474">
        <v>2027</v>
      </c>
      <c r="AG1474">
        <v>2028</v>
      </c>
      <c r="AH1474">
        <v>2029</v>
      </c>
      <c r="AI1474">
        <v>2030</v>
      </c>
    </row>
    <row r="1475" spans="3:36" ht="12.75" hidden="1" customHeight="1">
      <c r="C1475" s="219" t="s">
        <v>828</v>
      </c>
      <c r="O1475">
        <v>0</v>
      </c>
      <c r="P1475">
        <v>0</v>
      </c>
      <c r="Q1475">
        <v>0</v>
      </c>
      <c r="R1475">
        <v>0</v>
      </c>
      <c r="S1475">
        <v>0</v>
      </c>
      <c r="T1475">
        <v>0</v>
      </c>
      <c r="U1475">
        <v>0</v>
      </c>
      <c r="V1475">
        <v>0</v>
      </c>
      <c r="W1475">
        <v>0</v>
      </c>
      <c r="X1475">
        <v>0</v>
      </c>
      <c r="Y1475">
        <v>0</v>
      </c>
      <c r="Z1475">
        <v>0</v>
      </c>
      <c r="AA1475">
        <v>0</v>
      </c>
      <c r="AB1475">
        <v>0</v>
      </c>
      <c r="AC1475">
        <v>0</v>
      </c>
      <c r="AD1475">
        <v>0</v>
      </c>
      <c r="AE1475">
        <v>0</v>
      </c>
      <c r="AF1475">
        <v>0</v>
      </c>
      <c r="AG1475">
        <v>0</v>
      </c>
      <c r="AH1475">
        <v>0</v>
      </c>
      <c r="AI1475">
        <v>0</v>
      </c>
      <c r="AJ1475">
        <v>0</v>
      </c>
    </row>
    <row r="1476" spans="3:36" ht="12.75" customHeight="1">
      <c r="C1476" s="219" t="s">
        <v>829</v>
      </c>
      <c r="O1476" s="370">
        <v>0</v>
      </c>
      <c r="P1476" s="370">
        <v>0</v>
      </c>
      <c r="Q1476" s="370">
        <v>0</v>
      </c>
      <c r="R1476" s="370">
        <v>0</v>
      </c>
      <c r="S1476" s="370">
        <v>0</v>
      </c>
      <c r="T1476" s="370">
        <v>0</v>
      </c>
      <c r="U1476" s="370">
        <v>0</v>
      </c>
      <c r="V1476" s="370">
        <v>0</v>
      </c>
      <c r="W1476" s="370">
        <v>0</v>
      </c>
      <c r="X1476" s="370">
        <v>0</v>
      </c>
      <c r="Y1476" s="370">
        <v>0</v>
      </c>
      <c r="Z1476" s="370">
        <v>0</v>
      </c>
      <c r="AA1476" s="370">
        <v>0</v>
      </c>
      <c r="AB1476" s="370">
        <v>0</v>
      </c>
      <c r="AC1476" s="370">
        <v>0</v>
      </c>
      <c r="AD1476" s="370">
        <v>0</v>
      </c>
      <c r="AE1476" s="370">
        <v>0</v>
      </c>
      <c r="AF1476" s="370">
        <v>0</v>
      </c>
      <c r="AG1476" s="370">
        <v>0</v>
      </c>
      <c r="AH1476" s="370">
        <v>0</v>
      </c>
      <c r="AI1476" s="370">
        <v>0</v>
      </c>
      <c r="AJ1476">
        <v>0</v>
      </c>
    </row>
    <row r="1477" spans="3:36" ht="12.75" customHeight="1">
      <c r="C1477" s="219" t="s">
        <v>830</v>
      </c>
      <c r="O1477" s="370">
        <v>0</v>
      </c>
      <c r="P1477" s="370">
        <v>0</v>
      </c>
      <c r="Q1477" s="370">
        <v>0</v>
      </c>
      <c r="R1477" s="370">
        <v>0</v>
      </c>
      <c r="S1477" s="370">
        <v>0</v>
      </c>
      <c r="T1477" s="370">
        <v>0</v>
      </c>
      <c r="U1477" s="370">
        <v>0</v>
      </c>
      <c r="V1477" s="370">
        <v>0</v>
      </c>
      <c r="W1477" s="370">
        <v>0</v>
      </c>
      <c r="X1477" s="370">
        <v>0</v>
      </c>
      <c r="Y1477" s="370">
        <v>0</v>
      </c>
      <c r="Z1477" s="370">
        <v>0</v>
      </c>
      <c r="AA1477" s="370">
        <v>0</v>
      </c>
      <c r="AB1477" s="370">
        <v>0</v>
      </c>
      <c r="AC1477" s="370">
        <v>0</v>
      </c>
      <c r="AD1477" s="370">
        <v>0</v>
      </c>
      <c r="AE1477" s="370">
        <v>0</v>
      </c>
      <c r="AF1477" s="370">
        <v>0</v>
      </c>
      <c r="AG1477" s="370">
        <v>0</v>
      </c>
      <c r="AH1477" s="370">
        <v>0</v>
      </c>
      <c r="AI1477" s="370">
        <v>0</v>
      </c>
      <c r="AJ1477">
        <v>0</v>
      </c>
    </row>
    <row r="1478" spans="3:36" ht="12.75" hidden="1" customHeight="1"/>
    <row r="1479" spans="3:36" ht="12.75" hidden="1" customHeight="1"/>
    <row r="1480" spans="3:36" ht="12.75" hidden="1" customHeight="1"/>
    <row r="1481" spans="3:36" ht="12.75" customHeight="1">
      <c r="C1481" s="219"/>
      <c r="O1481" s="370"/>
      <c r="P1481" s="370"/>
      <c r="Q1481" s="370"/>
      <c r="R1481" s="370"/>
      <c r="S1481" s="370"/>
      <c r="T1481" s="370"/>
      <c r="U1481" s="370"/>
      <c r="V1481" s="370"/>
      <c r="W1481" s="370"/>
      <c r="X1481" s="370"/>
      <c r="Y1481" s="370"/>
      <c r="Z1481" s="370"/>
      <c r="AA1481" s="370"/>
      <c r="AB1481" s="370"/>
      <c r="AC1481" s="370"/>
      <c r="AD1481" s="370"/>
      <c r="AE1481" s="370"/>
      <c r="AF1481" s="370"/>
      <c r="AG1481" s="370"/>
      <c r="AH1481" s="370"/>
      <c r="AI1481" s="370"/>
    </row>
    <row r="1482" spans="3:36" ht="12.75" customHeight="1">
      <c r="C1482" s="219"/>
      <c r="O1482" s="370" t="s">
        <v>566</v>
      </c>
      <c r="P1482" s="370"/>
      <c r="Q1482" s="370"/>
      <c r="R1482" s="370"/>
      <c r="S1482" s="370"/>
      <c r="T1482" s="370"/>
      <c r="U1482" s="370"/>
      <c r="V1482" s="370"/>
      <c r="W1482" s="370"/>
      <c r="X1482" s="370"/>
      <c r="Y1482" s="370"/>
      <c r="Z1482" s="370" t="s">
        <v>566</v>
      </c>
      <c r="AA1482" s="370"/>
      <c r="AB1482" s="370"/>
      <c r="AC1482" s="370"/>
      <c r="AD1482" s="370"/>
      <c r="AE1482" s="370"/>
      <c r="AF1482" s="370"/>
      <c r="AG1482" s="370"/>
      <c r="AH1482" s="370"/>
      <c r="AI1482" s="370"/>
    </row>
    <row r="1483" spans="3:36" ht="12.75" customHeight="1">
      <c r="C1483" s="219"/>
      <c r="O1483" s="370" t="s">
        <v>366</v>
      </c>
      <c r="P1483" s="370" t="s">
        <v>367</v>
      </c>
      <c r="Q1483" s="370" t="s">
        <v>368</v>
      </c>
      <c r="R1483" s="370" t="s">
        <v>369</v>
      </c>
      <c r="S1483" s="370" t="s">
        <v>370</v>
      </c>
      <c r="T1483" s="370" t="s">
        <v>371</v>
      </c>
      <c r="U1483" s="370" t="s">
        <v>372</v>
      </c>
      <c r="V1483" s="370" t="s">
        <v>373</v>
      </c>
      <c r="W1483" s="370" t="s">
        <v>374</v>
      </c>
      <c r="X1483" s="370" t="s">
        <v>375</v>
      </c>
      <c r="Y1483" s="370" t="s">
        <v>376</v>
      </c>
      <c r="Z1483" s="370" t="s">
        <v>377</v>
      </c>
      <c r="AA1483" s="370" t="s">
        <v>378</v>
      </c>
      <c r="AB1483" s="370" t="s">
        <v>379</v>
      </c>
      <c r="AC1483" s="370" t="s">
        <v>380</v>
      </c>
      <c r="AD1483" s="370" t="s">
        <v>381</v>
      </c>
      <c r="AE1483" s="370" t="s">
        <v>382</v>
      </c>
      <c r="AF1483" s="370" t="s">
        <v>383</v>
      </c>
      <c r="AG1483" s="370" t="s">
        <v>384</v>
      </c>
      <c r="AH1483" s="370" t="s">
        <v>385</v>
      </c>
      <c r="AI1483" s="370" t="s">
        <v>386</v>
      </c>
      <c r="AJ1483" t="s">
        <v>387</v>
      </c>
    </row>
    <row r="1484" spans="3:36" ht="12.75" customHeight="1">
      <c r="P1484">
        <v>2011</v>
      </c>
      <c r="Q1484">
        <v>2012</v>
      </c>
      <c r="R1484">
        <v>2013</v>
      </c>
      <c r="S1484">
        <v>2014</v>
      </c>
      <c r="T1484">
        <v>2015</v>
      </c>
      <c r="U1484">
        <v>2016</v>
      </c>
      <c r="V1484">
        <v>2017</v>
      </c>
      <c r="W1484">
        <v>2018</v>
      </c>
      <c r="X1484">
        <v>2019</v>
      </c>
      <c r="Y1484">
        <v>2020</v>
      </c>
      <c r="Z1484">
        <v>2021</v>
      </c>
      <c r="AA1484">
        <v>2022</v>
      </c>
      <c r="AB1484">
        <v>2023</v>
      </c>
      <c r="AC1484">
        <v>2024</v>
      </c>
      <c r="AD1484">
        <v>2025</v>
      </c>
      <c r="AE1484">
        <v>2026</v>
      </c>
      <c r="AF1484">
        <v>2027</v>
      </c>
      <c r="AG1484">
        <v>2028</v>
      </c>
      <c r="AH1484">
        <v>2029</v>
      </c>
      <c r="AI1484">
        <v>2030</v>
      </c>
    </row>
    <row r="1485" spans="3:36" ht="12.75" hidden="1" customHeight="1">
      <c r="C1485" s="219" t="s">
        <v>828</v>
      </c>
      <c r="O1485">
        <v>0</v>
      </c>
      <c r="P1485">
        <v>0</v>
      </c>
      <c r="Q1485">
        <v>0</v>
      </c>
      <c r="R1485">
        <v>0</v>
      </c>
      <c r="S1485">
        <v>0</v>
      </c>
      <c r="T1485">
        <v>0</v>
      </c>
      <c r="U1485">
        <v>0</v>
      </c>
      <c r="V1485">
        <v>0</v>
      </c>
      <c r="W1485">
        <v>0</v>
      </c>
      <c r="X1485">
        <v>0</v>
      </c>
      <c r="Y1485">
        <v>0</v>
      </c>
      <c r="Z1485">
        <v>0</v>
      </c>
      <c r="AA1485">
        <v>0</v>
      </c>
      <c r="AB1485">
        <v>0</v>
      </c>
      <c r="AC1485">
        <v>0</v>
      </c>
      <c r="AD1485">
        <v>0</v>
      </c>
      <c r="AE1485">
        <v>0</v>
      </c>
      <c r="AF1485">
        <v>0</v>
      </c>
      <c r="AG1485">
        <v>0</v>
      </c>
      <c r="AH1485">
        <v>0</v>
      </c>
      <c r="AI1485">
        <v>0</v>
      </c>
      <c r="AJ1485">
        <v>0</v>
      </c>
    </row>
    <row r="1486" spans="3:36" ht="12.75" customHeight="1">
      <c r="C1486" s="219" t="s">
        <v>829</v>
      </c>
      <c r="O1486" s="370">
        <v>0</v>
      </c>
      <c r="P1486" s="370">
        <v>0</v>
      </c>
      <c r="Q1486" s="370">
        <v>0</v>
      </c>
      <c r="R1486" s="370">
        <v>0</v>
      </c>
      <c r="S1486" s="370">
        <v>0</v>
      </c>
      <c r="T1486" s="370">
        <v>0</v>
      </c>
      <c r="U1486" s="370">
        <v>0</v>
      </c>
      <c r="V1486" s="370">
        <v>0</v>
      </c>
      <c r="W1486" s="370">
        <v>0</v>
      </c>
      <c r="X1486" s="370">
        <v>0</v>
      </c>
      <c r="Y1486" s="370">
        <v>0</v>
      </c>
      <c r="Z1486" s="370">
        <v>0</v>
      </c>
      <c r="AA1486" s="370">
        <v>0</v>
      </c>
      <c r="AB1486" s="370">
        <v>0</v>
      </c>
      <c r="AC1486" s="370">
        <v>0</v>
      </c>
      <c r="AD1486" s="370">
        <v>0</v>
      </c>
      <c r="AE1486" s="370">
        <v>0</v>
      </c>
      <c r="AF1486" s="370">
        <v>0</v>
      </c>
      <c r="AG1486" s="370">
        <v>0</v>
      </c>
      <c r="AH1486" s="370">
        <v>0</v>
      </c>
      <c r="AI1486" s="370">
        <v>0</v>
      </c>
      <c r="AJ1486">
        <v>0</v>
      </c>
    </row>
    <row r="1487" spans="3:36" ht="12.75" customHeight="1">
      <c r="C1487" s="219" t="s">
        <v>830</v>
      </c>
      <c r="O1487" s="370">
        <v>0</v>
      </c>
      <c r="P1487" s="370">
        <v>0</v>
      </c>
      <c r="Q1487" s="370">
        <v>0</v>
      </c>
      <c r="R1487" s="370">
        <v>0</v>
      </c>
      <c r="S1487" s="370">
        <v>0</v>
      </c>
      <c r="T1487" s="370">
        <v>0</v>
      </c>
      <c r="U1487" s="370">
        <v>0</v>
      </c>
      <c r="V1487" s="370">
        <v>0</v>
      </c>
      <c r="W1487" s="370">
        <v>0</v>
      </c>
      <c r="X1487" s="370">
        <v>0</v>
      </c>
      <c r="Y1487" s="370">
        <v>0</v>
      </c>
      <c r="Z1487" s="370">
        <v>0</v>
      </c>
      <c r="AA1487" s="370">
        <v>0</v>
      </c>
      <c r="AB1487" s="370">
        <v>0</v>
      </c>
      <c r="AC1487" s="370">
        <v>0</v>
      </c>
      <c r="AD1487" s="370">
        <v>0</v>
      </c>
      <c r="AE1487" s="370">
        <v>0</v>
      </c>
      <c r="AF1487" s="370">
        <v>0</v>
      </c>
      <c r="AG1487" s="370">
        <v>0</v>
      </c>
      <c r="AH1487" s="370">
        <v>0</v>
      </c>
      <c r="AI1487" s="370">
        <v>0</v>
      </c>
      <c r="AJ1487">
        <v>0</v>
      </c>
    </row>
    <row r="1488" spans="3:36" ht="12.75" hidden="1" customHeight="1"/>
    <row r="1489" spans="3:36" ht="12.75" hidden="1" customHeight="1"/>
    <row r="1490" spans="3:36" ht="12.75" hidden="1" customHeight="1"/>
    <row r="1491" spans="3:36" ht="12.75" customHeight="1">
      <c r="C1491" s="219"/>
      <c r="O1491" s="370"/>
      <c r="P1491" s="370"/>
      <c r="Q1491" s="370"/>
      <c r="R1491" s="370"/>
      <c r="S1491" s="370"/>
      <c r="T1491" s="370"/>
      <c r="U1491" s="370"/>
      <c r="V1491" s="370"/>
      <c r="W1491" s="370"/>
      <c r="X1491" s="370"/>
      <c r="Y1491" s="370"/>
      <c r="Z1491" s="370"/>
      <c r="AA1491" s="370"/>
      <c r="AB1491" s="370"/>
      <c r="AC1491" s="370"/>
      <c r="AD1491" s="370"/>
      <c r="AE1491" s="370"/>
      <c r="AF1491" s="370"/>
      <c r="AG1491" s="370"/>
      <c r="AH1491" s="370"/>
      <c r="AI1491" s="370"/>
    </row>
    <row r="1492" spans="3:36" ht="12.75" customHeight="1">
      <c r="C1492" s="219"/>
      <c r="O1492" s="370" t="s">
        <v>258</v>
      </c>
      <c r="P1492" s="370"/>
      <c r="Q1492" s="370"/>
      <c r="R1492" s="370"/>
      <c r="S1492" s="370"/>
      <c r="T1492" s="370"/>
      <c r="U1492" s="370"/>
      <c r="V1492" s="370"/>
      <c r="W1492" s="370"/>
      <c r="X1492" s="370"/>
      <c r="Y1492" s="370"/>
      <c r="Z1492" s="370" t="s">
        <v>258</v>
      </c>
      <c r="AA1492" s="370"/>
      <c r="AB1492" s="370"/>
      <c r="AC1492" s="370"/>
      <c r="AD1492" s="370"/>
      <c r="AE1492" s="370"/>
      <c r="AF1492" s="370"/>
      <c r="AG1492" s="370"/>
      <c r="AH1492" s="370"/>
      <c r="AI1492" s="370"/>
    </row>
    <row r="1493" spans="3:36" ht="12.75" customHeight="1">
      <c r="C1493" s="219"/>
      <c r="O1493" s="370" t="s">
        <v>366</v>
      </c>
      <c r="P1493" s="370" t="s">
        <v>367</v>
      </c>
      <c r="Q1493" s="370" t="s">
        <v>368</v>
      </c>
      <c r="R1493" s="370" t="s">
        <v>369</v>
      </c>
      <c r="S1493" s="370" t="s">
        <v>370</v>
      </c>
      <c r="T1493" s="370" t="s">
        <v>371</v>
      </c>
      <c r="U1493" s="370" t="s">
        <v>372</v>
      </c>
      <c r="V1493" s="370" t="s">
        <v>373</v>
      </c>
      <c r="W1493" s="370" t="s">
        <v>374</v>
      </c>
      <c r="X1493" s="370" t="s">
        <v>375</v>
      </c>
      <c r="Y1493" s="370" t="s">
        <v>376</v>
      </c>
      <c r="Z1493" s="370" t="s">
        <v>377</v>
      </c>
      <c r="AA1493" s="370" t="s">
        <v>378</v>
      </c>
      <c r="AB1493" s="370" t="s">
        <v>379</v>
      </c>
      <c r="AC1493" s="370" t="s">
        <v>380</v>
      </c>
      <c r="AD1493" s="370" t="s">
        <v>381</v>
      </c>
      <c r="AE1493" s="370" t="s">
        <v>382</v>
      </c>
      <c r="AF1493" s="370" t="s">
        <v>383</v>
      </c>
      <c r="AG1493" s="370" t="s">
        <v>384</v>
      </c>
      <c r="AH1493" s="370" t="s">
        <v>385</v>
      </c>
      <c r="AI1493" s="370" t="s">
        <v>386</v>
      </c>
      <c r="AJ1493" t="s">
        <v>387</v>
      </c>
    </row>
    <row r="1494" spans="3:36" ht="12.75" customHeight="1">
      <c r="P1494">
        <v>2011</v>
      </c>
      <c r="Q1494">
        <v>2012</v>
      </c>
      <c r="R1494">
        <v>2013</v>
      </c>
      <c r="S1494">
        <v>2014</v>
      </c>
      <c r="T1494">
        <v>2015</v>
      </c>
      <c r="U1494">
        <v>2016</v>
      </c>
      <c r="V1494">
        <v>2017</v>
      </c>
      <c r="W1494">
        <v>2018</v>
      </c>
      <c r="X1494">
        <v>2019</v>
      </c>
      <c r="Y1494">
        <v>2020</v>
      </c>
      <c r="Z1494">
        <v>2021</v>
      </c>
      <c r="AA1494">
        <v>2022</v>
      </c>
      <c r="AB1494">
        <v>2023</v>
      </c>
      <c r="AC1494">
        <v>2024</v>
      </c>
      <c r="AD1494">
        <v>2025</v>
      </c>
      <c r="AE1494">
        <v>2026</v>
      </c>
      <c r="AF1494">
        <v>2027</v>
      </c>
      <c r="AG1494">
        <v>2028</v>
      </c>
      <c r="AH1494">
        <v>2029</v>
      </c>
      <c r="AI1494">
        <v>2030</v>
      </c>
    </row>
    <row r="1495" spans="3:36" ht="12.75" hidden="1" customHeight="1">
      <c r="C1495" s="219" t="s">
        <v>828</v>
      </c>
      <c r="O1495">
        <v>0</v>
      </c>
      <c r="P1495">
        <v>0</v>
      </c>
      <c r="Q1495">
        <v>0</v>
      </c>
      <c r="R1495">
        <v>0</v>
      </c>
      <c r="S1495">
        <v>0</v>
      </c>
      <c r="T1495">
        <v>0</v>
      </c>
      <c r="U1495">
        <v>0</v>
      </c>
      <c r="V1495">
        <v>0</v>
      </c>
      <c r="W1495">
        <v>0</v>
      </c>
      <c r="X1495">
        <v>0</v>
      </c>
      <c r="Y1495">
        <v>0</v>
      </c>
      <c r="Z1495">
        <v>0</v>
      </c>
      <c r="AA1495">
        <v>0</v>
      </c>
      <c r="AB1495">
        <v>0</v>
      </c>
      <c r="AC1495">
        <v>0</v>
      </c>
      <c r="AD1495">
        <v>0</v>
      </c>
      <c r="AE1495">
        <v>0</v>
      </c>
      <c r="AF1495">
        <v>0</v>
      </c>
      <c r="AG1495">
        <v>0</v>
      </c>
      <c r="AH1495">
        <v>0</v>
      </c>
      <c r="AI1495">
        <v>0</v>
      </c>
      <c r="AJ1495">
        <v>0</v>
      </c>
    </row>
    <row r="1496" spans="3:36" ht="12.75" customHeight="1">
      <c r="C1496" s="219" t="s">
        <v>829</v>
      </c>
      <c r="O1496" s="370">
        <v>0</v>
      </c>
      <c r="P1496" s="370">
        <v>0</v>
      </c>
      <c r="Q1496" s="370">
        <v>0</v>
      </c>
      <c r="R1496" s="370">
        <v>0</v>
      </c>
      <c r="S1496" s="370">
        <v>0</v>
      </c>
      <c r="T1496" s="370">
        <v>0</v>
      </c>
      <c r="U1496" s="370">
        <v>0</v>
      </c>
      <c r="V1496" s="370">
        <v>0</v>
      </c>
      <c r="W1496" s="370">
        <v>0</v>
      </c>
      <c r="X1496" s="370">
        <v>0</v>
      </c>
      <c r="Y1496" s="370">
        <v>0</v>
      </c>
      <c r="Z1496" s="370">
        <v>0</v>
      </c>
      <c r="AA1496" s="370">
        <v>0</v>
      </c>
      <c r="AB1496" s="370">
        <v>0</v>
      </c>
      <c r="AC1496" s="370">
        <v>0</v>
      </c>
      <c r="AD1496" s="370">
        <v>0</v>
      </c>
      <c r="AE1496" s="370">
        <v>0</v>
      </c>
      <c r="AF1496" s="370">
        <v>0</v>
      </c>
      <c r="AG1496" s="370">
        <v>0</v>
      </c>
      <c r="AH1496" s="370">
        <v>0</v>
      </c>
      <c r="AI1496" s="370">
        <v>0</v>
      </c>
      <c r="AJ1496">
        <v>0</v>
      </c>
    </row>
    <row r="1497" spans="3:36" ht="12.75" customHeight="1">
      <c r="C1497" s="219" t="s">
        <v>830</v>
      </c>
      <c r="O1497" s="370">
        <v>0</v>
      </c>
      <c r="P1497" s="370">
        <v>0</v>
      </c>
      <c r="Q1497" s="370">
        <v>0</v>
      </c>
      <c r="R1497" s="370">
        <v>0</v>
      </c>
      <c r="S1497" s="370">
        <v>0</v>
      </c>
      <c r="T1497" s="370">
        <v>0</v>
      </c>
      <c r="U1497" s="370">
        <v>0</v>
      </c>
      <c r="V1497" s="370">
        <v>0</v>
      </c>
      <c r="W1497" s="370">
        <v>0</v>
      </c>
      <c r="X1497" s="370">
        <v>0</v>
      </c>
      <c r="Y1497" s="370">
        <v>0</v>
      </c>
      <c r="Z1497" s="370">
        <v>0</v>
      </c>
      <c r="AA1497" s="370">
        <v>0</v>
      </c>
      <c r="AB1497" s="370">
        <v>0</v>
      </c>
      <c r="AC1497" s="370">
        <v>0</v>
      </c>
      <c r="AD1497" s="370">
        <v>0</v>
      </c>
      <c r="AE1497" s="370">
        <v>0</v>
      </c>
      <c r="AF1497" s="370">
        <v>0</v>
      </c>
      <c r="AG1497" s="370">
        <v>0</v>
      </c>
      <c r="AH1497" s="370">
        <v>0</v>
      </c>
      <c r="AI1497" s="370">
        <v>0</v>
      </c>
      <c r="AJ1497">
        <v>0</v>
      </c>
    </row>
    <row r="1498" spans="3:36" ht="12.75" hidden="1" customHeight="1"/>
    <row r="1499" spans="3:36" ht="12.75" hidden="1" customHeight="1"/>
    <row r="1500" spans="3:36" ht="12.75" hidden="1" customHeight="1"/>
    <row r="1501" spans="3:36" ht="12.75" customHeight="1">
      <c r="C1501" s="219"/>
      <c r="O1501" s="370"/>
      <c r="P1501" s="370"/>
      <c r="Q1501" s="370"/>
      <c r="R1501" s="370"/>
      <c r="S1501" s="370"/>
      <c r="T1501" s="370"/>
      <c r="U1501" s="370"/>
      <c r="V1501" s="370"/>
      <c r="W1501" s="370"/>
      <c r="X1501" s="370"/>
      <c r="Y1501" s="370"/>
      <c r="Z1501" s="370"/>
      <c r="AA1501" s="370"/>
      <c r="AB1501" s="370"/>
      <c r="AC1501" s="370"/>
      <c r="AD1501" s="370"/>
      <c r="AE1501" s="370"/>
      <c r="AF1501" s="370"/>
      <c r="AG1501" s="370"/>
      <c r="AH1501" s="370"/>
      <c r="AI1501" s="370"/>
    </row>
    <row r="1502" spans="3:36" ht="12.75" customHeight="1">
      <c r="C1502" s="219"/>
      <c r="O1502" s="370" t="s">
        <v>567</v>
      </c>
      <c r="P1502" s="370"/>
      <c r="Q1502" s="370"/>
      <c r="R1502" s="370"/>
      <c r="S1502" s="370"/>
      <c r="T1502" s="370"/>
      <c r="U1502" s="370"/>
      <c r="V1502" s="370"/>
      <c r="W1502" s="370"/>
      <c r="X1502" s="370"/>
      <c r="Y1502" s="370"/>
      <c r="Z1502" s="370" t="s">
        <v>567</v>
      </c>
      <c r="AA1502" s="370"/>
      <c r="AB1502" s="370"/>
      <c r="AC1502" s="370"/>
      <c r="AD1502" s="370"/>
      <c r="AE1502" s="370"/>
      <c r="AF1502" s="370"/>
      <c r="AG1502" s="370"/>
      <c r="AH1502" s="370"/>
      <c r="AI1502" s="370"/>
    </row>
    <row r="1503" spans="3:36" ht="12.75" customHeight="1">
      <c r="C1503" s="219"/>
      <c r="O1503" s="370" t="s">
        <v>366</v>
      </c>
      <c r="P1503" s="370" t="s">
        <v>367</v>
      </c>
      <c r="Q1503" s="370" t="s">
        <v>368</v>
      </c>
      <c r="R1503" s="370" t="s">
        <v>369</v>
      </c>
      <c r="S1503" s="370" t="s">
        <v>370</v>
      </c>
      <c r="T1503" s="370" t="s">
        <v>371</v>
      </c>
      <c r="U1503" s="370" t="s">
        <v>372</v>
      </c>
      <c r="V1503" s="370" t="s">
        <v>373</v>
      </c>
      <c r="W1503" s="370" t="s">
        <v>374</v>
      </c>
      <c r="X1503" s="370" t="s">
        <v>375</v>
      </c>
      <c r="Y1503" s="370" t="s">
        <v>376</v>
      </c>
      <c r="Z1503" s="370" t="s">
        <v>377</v>
      </c>
      <c r="AA1503" s="370" t="s">
        <v>378</v>
      </c>
      <c r="AB1503" s="370" t="s">
        <v>379</v>
      </c>
      <c r="AC1503" s="370" t="s">
        <v>380</v>
      </c>
      <c r="AD1503" s="370" t="s">
        <v>381</v>
      </c>
      <c r="AE1503" s="370" t="s">
        <v>382</v>
      </c>
      <c r="AF1503" s="370" t="s">
        <v>383</v>
      </c>
      <c r="AG1503" s="370" t="s">
        <v>384</v>
      </c>
      <c r="AH1503" s="370" t="s">
        <v>385</v>
      </c>
      <c r="AI1503" s="370" t="s">
        <v>386</v>
      </c>
      <c r="AJ1503" t="s">
        <v>387</v>
      </c>
    </row>
    <row r="1504" spans="3:36" ht="12.75" customHeight="1">
      <c r="P1504">
        <v>2011</v>
      </c>
      <c r="Q1504">
        <v>2012</v>
      </c>
      <c r="R1504">
        <v>2013</v>
      </c>
      <c r="S1504">
        <v>2014</v>
      </c>
      <c r="T1504">
        <v>2015</v>
      </c>
      <c r="U1504">
        <v>2016</v>
      </c>
      <c r="V1504">
        <v>2017</v>
      </c>
      <c r="W1504">
        <v>2018</v>
      </c>
      <c r="X1504">
        <v>2019</v>
      </c>
      <c r="Y1504">
        <v>2020</v>
      </c>
      <c r="Z1504">
        <v>2021</v>
      </c>
      <c r="AA1504">
        <v>2022</v>
      </c>
      <c r="AB1504">
        <v>2023</v>
      </c>
      <c r="AC1504">
        <v>2024</v>
      </c>
      <c r="AD1504">
        <v>2025</v>
      </c>
      <c r="AE1504">
        <v>2026</v>
      </c>
      <c r="AF1504">
        <v>2027</v>
      </c>
      <c r="AG1504">
        <v>2028</v>
      </c>
      <c r="AH1504">
        <v>2029</v>
      </c>
      <c r="AI1504">
        <v>2030</v>
      </c>
    </row>
    <row r="1505" spans="3:36" ht="12.75" hidden="1" customHeight="1">
      <c r="C1505" s="219" t="s">
        <v>828</v>
      </c>
      <c r="O1505">
        <v>0</v>
      </c>
      <c r="P1505">
        <v>0</v>
      </c>
      <c r="Q1505">
        <v>0</v>
      </c>
      <c r="R1505">
        <v>0</v>
      </c>
      <c r="S1505">
        <v>0</v>
      </c>
      <c r="T1505">
        <v>0</v>
      </c>
      <c r="U1505">
        <v>0</v>
      </c>
      <c r="V1505">
        <v>0</v>
      </c>
      <c r="W1505">
        <v>0</v>
      </c>
      <c r="X1505">
        <v>0</v>
      </c>
      <c r="Y1505">
        <v>0</v>
      </c>
      <c r="Z1505">
        <v>0</v>
      </c>
      <c r="AA1505">
        <v>0</v>
      </c>
      <c r="AB1505">
        <v>0</v>
      </c>
      <c r="AC1505">
        <v>0</v>
      </c>
      <c r="AD1505">
        <v>0</v>
      </c>
      <c r="AE1505">
        <v>0</v>
      </c>
      <c r="AF1505">
        <v>0</v>
      </c>
      <c r="AG1505">
        <v>0</v>
      </c>
      <c r="AH1505">
        <v>0</v>
      </c>
      <c r="AI1505">
        <v>0</v>
      </c>
      <c r="AJ1505">
        <v>0</v>
      </c>
    </row>
    <row r="1506" spans="3:36" ht="12.75" customHeight="1">
      <c r="C1506" s="219" t="s">
        <v>829</v>
      </c>
      <c r="O1506" s="370">
        <v>0</v>
      </c>
      <c r="P1506" s="370">
        <v>0</v>
      </c>
      <c r="Q1506" s="370">
        <v>0</v>
      </c>
      <c r="R1506" s="370">
        <v>0</v>
      </c>
      <c r="S1506" s="370">
        <v>0</v>
      </c>
      <c r="T1506" s="370">
        <v>0</v>
      </c>
      <c r="U1506" s="370">
        <v>0</v>
      </c>
      <c r="V1506" s="370">
        <v>0</v>
      </c>
      <c r="W1506" s="370">
        <v>0</v>
      </c>
      <c r="X1506" s="370">
        <v>0</v>
      </c>
      <c r="Y1506" s="370">
        <v>0</v>
      </c>
      <c r="Z1506" s="370">
        <v>0</v>
      </c>
      <c r="AA1506" s="370">
        <v>0</v>
      </c>
      <c r="AB1506" s="370">
        <v>0</v>
      </c>
      <c r="AC1506" s="370">
        <v>0</v>
      </c>
      <c r="AD1506" s="370">
        <v>0</v>
      </c>
      <c r="AE1506" s="370">
        <v>0</v>
      </c>
      <c r="AF1506" s="370">
        <v>0</v>
      </c>
      <c r="AG1506" s="370">
        <v>0</v>
      </c>
      <c r="AH1506" s="370">
        <v>0</v>
      </c>
      <c r="AI1506" s="370">
        <v>0</v>
      </c>
      <c r="AJ1506">
        <v>0</v>
      </c>
    </row>
    <row r="1507" spans="3:36" ht="12.75" customHeight="1">
      <c r="C1507" s="219" t="s">
        <v>830</v>
      </c>
      <c r="O1507" s="370">
        <v>0</v>
      </c>
      <c r="P1507" s="370">
        <v>0</v>
      </c>
      <c r="Q1507" s="370">
        <v>0</v>
      </c>
      <c r="R1507" s="370">
        <v>0</v>
      </c>
      <c r="S1507" s="370">
        <v>0</v>
      </c>
      <c r="T1507" s="370">
        <v>0</v>
      </c>
      <c r="U1507" s="370">
        <v>0</v>
      </c>
      <c r="V1507" s="370">
        <v>0</v>
      </c>
      <c r="W1507" s="370">
        <v>0</v>
      </c>
      <c r="X1507" s="370">
        <v>0</v>
      </c>
      <c r="Y1507" s="370">
        <v>0</v>
      </c>
      <c r="Z1507" s="370">
        <v>0</v>
      </c>
      <c r="AA1507" s="370">
        <v>0</v>
      </c>
      <c r="AB1507" s="370">
        <v>0</v>
      </c>
      <c r="AC1507" s="370">
        <v>0</v>
      </c>
      <c r="AD1507" s="370">
        <v>0</v>
      </c>
      <c r="AE1507" s="370">
        <v>0</v>
      </c>
      <c r="AF1507" s="370">
        <v>0</v>
      </c>
      <c r="AG1507" s="370">
        <v>0</v>
      </c>
      <c r="AH1507" s="370">
        <v>0</v>
      </c>
      <c r="AI1507" s="370">
        <v>0</v>
      </c>
      <c r="AJ1507">
        <v>0</v>
      </c>
    </row>
    <row r="1508" spans="3:36" ht="12.75" hidden="1" customHeight="1"/>
    <row r="1509" spans="3:36" ht="12.75" hidden="1" customHeight="1"/>
    <row r="1510" spans="3:36" ht="12.75" hidden="1" customHeight="1"/>
    <row r="1511" spans="3:36" ht="12.75" customHeight="1">
      <c r="C1511" s="219"/>
      <c r="O1511" s="370"/>
      <c r="P1511" s="370"/>
      <c r="Q1511" s="370"/>
      <c r="R1511" s="370"/>
      <c r="S1511" s="370"/>
      <c r="T1511" s="370"/>
      <c r="U1511" s="370"/>
      <c r="V1511" s="370"/>
      <c r="W1511" s="370"/>
      <c r="X1511" s="370"/>
      <c r="Y1511" s="370"/>
      <c r="Z1511" s="370"/>
      <c r="AA1511" s="370"/>
      <c r="AB1511" s="370"/>
      <c r="AC1511" s="370"/>
      <c r="AD1511" s="370"/>
      <c r="AE1511" s="370"/>
      <c r="AF1511" s="370"/>
      <c r="AG1511" s="370"/>
      <c r="AH1511" s="370"/>
      <c r="AI1511" s="370"/>
    </row>
    <row r="1512" spans="3:36" ht="12.75" customHeight="1">
      <c r="C1512" s="219"/>
      <c r="O1512" s="370" t="s">
        <v>568</v>
      </c>
      <c r="P1512" s="370"/>
      <c r="Q1512" s="370"/>
      <c r="R1512" s="370"/>
      <c r="S1512" s="370"/>
      <c r="T1512" s="370"/>
      <c r="U1512" s="370"/>
      <c r="V1512" s="370"/>
      <c r="W1512" s="370"/>
      <c r="X1512" s="370"/>
      <c r="Y1512" s="370"/>
      <c r="Z1512" s="370" t="s">
        <v>568</v>
      </c>
      <c r="AA1512" s="370"/>
      <c r="AB1512" s="370"/>
      <c r="AC1512" s="370"/>
      <c r="AD1512" s="370"/>
      <c r="AE1512" s="370"/>
      <c r="AF1512" s="370"/>
      <c r="AG1512" s="370"/>
      <c r="AH1512" s="370"/>
      <c r="AI1512" s="370"/>
    </row>
    <row r="1513" spans="3:36" ht="12.75" customHeight="1">
      <c r="C1513" s="219"/>
      <c r="O1513" s="370" t="s">
        <v>366</v>
      </c>
      <c r="P1513" s="370" t="s">
        <v>367</v>
      </c>
      <c r="Q1513" s="370" t="s">
        <v>368</v>
      </c>
      <c r="R1513" s="370" t="s">
        <v>369</v>
      </c>
      <c r="S1513" s="370" t="s">
        <v>370</v>
      </c>
      <c r="T1513" s="370" t="s">
        <v>371</v>
      </c>
      <c r="U1513" s="370" t="s">
        <v>372</v>
      </c>
      <c r="V1513" s="370" t="s">
        <v>373</v>
      </c>
      <c r="W1513" s="370" t="s">
        <v>374</v>
      </c>
      <c r="X1513" s="370" t="s">
        <v>375</v>
      </c>
      <c r="Y1513" s="370" t="s">
        <v>376</v>
      </c>
      <c r="Z1513" s="370" t="s">
        <v>377</v>
      </c>
      <c r="AA1513" s="370" t="s">
        <v>378</v>
      </c>
      <c r="AB1513" s="370" t="s">
        <v>379</v>
      </c>
      <c r="AC1513" s="370" t="s">
        <v>380</v>
      </c>
      <c r="AD1513" s="370" t="s">
        <v>381</v>
      </c>
      <c r="AE1513" s="370" t="s">
        <v>382</v>
      </c>
      <c r="AF1513" s="370" t="s">
        <v>383</v>
      </c>
      <c r="AG1513" s="370" t="s">
        <v>384</v>
      </c>
      <c r="AH1513" s="370" t="s">
        <v>385</v>
      </c>
      <c r="AI1513" s="370" t="s">
        <v>386</v>
      </c>
      <c r="AJ1513" t="s">
        <v>387</v>
      </c>
    </row>
    <row r="1514" spans="3:36" ht="12.75" customHeight="1">
      <c r="P1514">
        <v>2011</v>
      </c>
      <c r="Q1514">
        <v>2012</v>
      </c>
      <c r="R1514">
        <v>2013</v>
      </c>
      <c r="S1514">
        <v>2014</v>
      </c>
      <c r="T1514">
        <v>2015</v>
      </c>
      <c r="U1514">
        <v>2016</v>
      </c>
      <c r="V1514">
        <v>2017</v>
      </c>
      <c r="W1514">
        <v>2018</v>
      </c>
      <c r="X1514">
        <v>2019</v>
      </c>
      <c r="Y1514">
        <v>2020</v>
      </c>
      <c r="Z1514">
        <v>2021</v>
      </c>
      <c r="AA1514">
        <v>2022</v>
      </c>
      <c r="AB1514">
        <v>2023</v>
      </c>
      <c r="AC1514">
        <v>2024</v>
      </c>
      <c r="AD1514">
        <v>2025</v>
      </c>
      <c r="AE1514">
        <v>2026</v>
      </c>
      <c r="AF1514">
        <v>2027</v>
      </c>
      <c r="AG1514">
        <v>2028</v>
      </c>
      <c r="AH1514">
        <v>2029</v>
      </c>
      <c r="AI1514">
        <v>2030</v>
      </c>
    </row>
    <row r="1515" spans="3:36" ht="12.75" hidden="1" customHeight="1">
      <c r="C1515" s="219" t="s">
        <v>828</v>
      </c>
      <c r="O1515">
        <v>0</v>
      </c>
      <c r="P1515">
        <v>0</v>
      </c>
      <c r="Q1515">
        <v>0</v>
      </c>
      <c r="R1515">
        <v>0</v>
      </c>
      <c r="S1515">
        <v>0</v>
      </c>
      <c r="T1515">
        <v>0</v>
      </c>
      <c r="U1515">
        <v>0</v>
      </c>
      <c r="V1515">
        <v>0</v>
      </c>
      <c r="W1515">
        <v>0</v>
      </c>
      <c r="X1515">
        <v>0</v>
      </c>
      <c r="Y1515">
        <v>0</v>
      </c>
      <c r="Z1515">
        <v>0</v>
      </c>
      <c r="AA1515">
        <v>0</v>
      </c>
      <c r="AB1515">
        <v>0</v>
      </c>
      <c r="AC1515">
        <v>0</v>
      </c>
      <c r="AD1515">
        <v>0</v>
      </c>
      <c r="AE1515">
        <v>0</v>
      </c>
      <c r="AF1515">
        <v>0</v>
      </c>
      <c r="AG1515">
        <v>0</v>
      </c>
      <c r="AH1515">
        <v>0</v>
      </c>
      <c r="AI1515">
        <v>0</v>
      </c>
      <c r="AJ1515">
        <v>0</v>
      </c>
    </row>
    <row r="1516" spans="3:36" ht="12.75" customHeight="1">
      <c r="C1516" s="219" t="s">
        <v>829</v>
      </c>
      <c r="O1516" s="370">
        <v>0</v>
      </c>
      <c r="P1516" s="370">
        <v>0</v>
      </c>
      <c r="Q1516" s="370">
        <v>0</v>
      </c>
      <c r="R1516" s="370">
        <v>0</v>
      </c>
      <c r="S1516" s="370">
        <v>0</v>
      </c>
      <c r="T1516" s="370">
        <v>0</v>
      </c>
      <c r="U1516" s="370">
        <v>0</v>
      </c>
      <c r="V1516" s="370">
        <v>0</v>
      </c>
      <c r="W1516" s="370">
        <v>0</v>
      </c>
      <c r="X1516" s="370">
        <v>0</v>
      </c>
      <c r="Y1516" s="370">
        <v>0</v>
      </c>
      <c r="Z1516" s="370">
        <v>0</v>
      </c>
      <c r="AA1516" s="370">
        <v>0</v>
      </c>
      <c r="AB1516" s="370">
        <v>0</v>
      </c>
      <c r="AC1516" s="370">
        <v>0</v>
      </c>
      <c r="AD1516" s="370">
        <v>0</v>
      </c>
      <c r="AE1516" s="370">
        <v>0</v>
      </c>
      <c r="AF1516" s="370">
        <v>0</v>
      </c>
      <c r="AG1516" s="370">
        <v>0</v>
      </c>
      <c r="AH1516" s="370">
        <v>0</v>
      </c>
      <c r="AI1516" s="370">
        <v>0</v>
      </c>
      <c r="AJ1516">
        <v>0</v>
      </c>
    </row>
    <row r="1517" spans="3:36" ht="12.75" customHeight="1">
      <c r="C1517" s="219" t="s">
        <v>830</v>
      </c>
      <c r="O1517" s="370">
        <v>0</v>
      </c>
      <c r="P1517" s="370">
        <v>0</v>
      </c>
      <c r="Q1517" s="370">
        <v>0</v>
      </c>
      <c r="R1517" s="370">
        <v>0</v>
      </c>
      <c r="S1517" s="370">
        <v>0</v>
      </c>
      <c r="T1517" s="370">
        <v>0</v>
      </c>
      <c r="U1517" s="370">
        <v>0</v>
      </c>
      <c r="V1517" s="370">
        <v>0</v>
      </c>
      <c r="W1517" s="370">
        <v>0</v>
      </c>
      <c r="X1517" s="370">
        <v>0</v>
      </c>
      <c r="Y1517" s="370">
        <v>0</v>
      </c>
      <c r="Z1517" s="370">
        <v>0</v>
      </c>
      <c r="AA1517" s="370">
        <v>0</v>
      </c>
      <c r="AB1517" s="370">
        <v>0</v>
      </c>
      <c r="AC1517" s="370">
        <v>0</v>
      </c>
      <c r="AD1517" s="370">
        <v>0</v>
      </c>
      <c r="AE1517" s="370">
        <v>0</v>
      </c>
      <c r="AF1517" s="370">
        <v>0</v>
      </c>
      <c r="AG1517" s="370">
        <v>0</v>
      </c>
      <c r="AH1517" s="370">
        <v>0</v>
      </c>
      <c r="AI1517" s="370">
        <v>0</v>
      </c>
      <c r="AJ1517">
        <v>0</v>
      </c>
    </row>
    <row r="1518" spans="3:36" ht="12.75" hidden="1" customHeight="1"/>
    <row r="1519" spans="3:36" ht="12.75" hidden="1" customHeight="1"/>
    <row r="1520" spans="3:36" ht="12.75" hidden="1" customHeight="1"/>
    <row r="1521" spans="3:36" ht="12.75" customHeight="1"/>
    <row r="1522" spans="3:36" ht="12.75" customHeight="1">
      <c r="O1522" t="s">
        <v>569</v>
      </c>
      <c r="Z1522" t="s">
        <v>569</v>
      </c>
    </row>
    <row r="1523" spans="3:36" ht="12.75" customHeight="1">
      <c r="O1523" t="s">
        <v>366</v>
      </c>
      <c r="P1523" t="s">
        <v>367</v>
      </c>
      <c r="Q1523" t="s">
        <v>368</v>
      </c>
      <c r="R1523" t="s">
        <v>369</v>
      </c>
      <c r="S1523" t="s">
        <v>370</v>
      </c>
      <c r="T1523" t="s">
        <v>371</v>
      </c>
      <c r="U1523" t="s">
        <v>372</v>
      </c>
      <c r="V1523" t="s">
        <v>373</v>
      </c>
      <c r="W1523" t="s">
        <v>374</v>
      </c>
      <c r="X1523" t="s">
        <v>375</v>
      </c>
      <c r="Y1523" t="s">
        <v>376</v>
      </c>
      <c r="Z1523" t="s">
        <v>377</v>
      </c>
      <c r="AA1523" t="s">
        <v>378</v>
      </c>
      <c r="AB1523" t="s">
        <v>379</v>
      </c>
      <c r="AC1523" t="s">
        <v>380</v>
      </c>
      <c r="AD1523" t="s">
        <v>381</v>
      </c>
      <c r="AE1523" t="s">
        <v>382</v>
      </c>
      <c r="AF1523" t="s">
        <v>383</v>
      </c>
      <c r="AG1523" t="s">
        <v>384</v>
      </c>
      <c r="AH1523" t="s">
        <v>385</v>
      </c>
      <c r="AI1523" t="s">
        <v>386</v>
      </c>
      <c r="AJ1523" t="s">
        <v>387</v>
      </c>
    </row>
    <row r="1524" spans="3:36" ht="12.75" customHeight="1">
      <c r="P1524">
        <v>2011</v>
      </c>
      <c r="Q1524">
        <v>2012</v>
      </c>
      <c r="R1524">
        <v>2013</v>
      </c>
      <c r="S1524">
        <v>2014</v>
      </c>
      <c r="T1524">
        <v>2015</v>
      </c>
      <c r="U1524">
        <v>2016</v>
      </c>
      <c r="V1524">
        <v>2017</v>
      </c>
      <c r="W1524">
        <v>2018</v>
      </c>
      <c r="X1524">
        <v>2019</v>
      </c>
      <c r="Y1524">
        <v>2020</v>
      </c>
      <c r="Z1524">
        <v>2021</v>
      </c>
      <c r="AA1524">
        <v>2022</v>
      </c>
      <c r="AB1524">
        <v>2023</v>
      </c>
      <c r="AC1524">
        <v>2024</v>
      </c>
      <c r="AD1524">
        <v>2025</v>
      </c>
      <c r="AE1524">
        <v>2026</v>
      </c>
      <c r="AF1524">
        <v>2027</v>
      </c>
      <c r="AG1524">
        <v>2028</v>
      </c>
      <c r="AH1524">
        <v>2029</v>
      </c>
      <c r="AI1524">
        <v>2030</v>
      </c>
    </row>
    <row r="1525" spans="3:36" ht="12.75" hidden="1" customHeight="1">
      <c r="C1525" s="219" t="s">
        <v>828</v>
      </c>
      <c r="O1525">
        <v>0</v>
      </c>
      <c r="P1525">
        <v>0</v>
      </c>
      <c r="Q1525">
        <v>0</v>
      </c>
      <c r="R1525">
        <v>0</v>
      </c>
      <c r="S1525">
        <v>0</v>
      </c>
      <c r="T1525">
        <v>0</v>
      </c>
      <c r="U1525">
        <v>0</v>
      </c>
      <c r="V1525">
        <v>0</v>
      </c>
      <c r="W1525">
        <v>0</v>
      </c>
      <c r="X1525">
        <v>0</v>
      </c>
      <c r="Y1525">
        <v>0</v>
      </c>
      <c r="Z1525">
        <v>0</v>
      </c>
      <c r="AA1525">
        <v>0</v>
      </c>
      <c r="AB1525">
        <v>0</v>
      </c>
      <c r="AC1525">
        <v>0</v>
      </c>
      <c r="AD1525">
        <v>0</v>
      </c>
      <c r="AE1525">
        <v>0</v>
      </c>
      <c r="AF1525">
        <v>0</v>
      </c>
      <c r="AG1525">
        <v>0</v>
      </c>
      <c r="AH1525">
        <v>0</v>
      </c>
      <c r="AI1525">
        <v>0</v>
      </c>
      <c r="AJ1525">
        <v>0</v>
      </c>
    </row>
    <row r="1526" spans="3:36" ht="12.75" customHeight="1">
      <c r="C1526" s="219" t="s">
        <v>829</v>
      </c>
      <c r="O1526" s="370">
        <v>0</v>
      </c>
      <c r="P1526" s="370">
        <v>0</v>
      </c>
      <c r="Q1526" s="370">
        <v>0</v>
      </c>
      <c r="R1526" s="370">
        <v>0</v>
      </c>
      <c r="S1526" s="370">
        <v>0</v>
      </c>
      <c r="T1526" s="370">
        <v>0</v>
      </c>
      <c r="U1526" s="370">
        <v>0</v>
      </c>
      <c r="V1526" s="370">
        <v>0</v>
      </c>
      <c r="W1526" s="370">
        <v>0</v>
      </c>
      <c r="X1526" s="370">
        <v>0</v>
      </c>
      <c r="Y1526" s="370">
        <v>0</v>
      </c>
      <c r="Z1526" s="370">
        <v>0</v>
      </c>
      <c r="AA1526" s="370">
        <v>0</v>
      </c>
      <c r="AB1526" s="370">
        <v>0</v>
      </c>
      <c r="AC1526" s="370">
        <v>0</v>
      </c>
      <c r="AD1526" s="370">
        <v>0</v>
      </c>
      <c r="AE1526" s="370">
        <v>0</v>
      </c>
      <c r="AF1526" s="370">
        <v>0</v>
      </c>
      <c r="AG1526" s="370">
        <v>0</v>
      </c>
      <c r="AH1526" s="370">
        <v>0</v>
      </c>
      <c r="AI1526" s="370">
        <v>0</v>
      </c>
      <c r="AJ1526">
        <v>0</v>
      </c>
    </row>
    <row r="1527" spans="3:36" ht="12.75" customHeight="1">
      <c r="C1527" s="219" t="s">
        <v>830</v>
      </c>
      <c r="O1527" s="370">
        <v>0</v>
      </c>
      <c r="P1527" s="370">
        <v>0</v>
      </c>
      <c r="Q1527" s="370">
        <v>0</v>
      </c>
      <c r="R1527" s="370">
        <v>0</v>
      </c>
      <c r="S1527" s="370">
        <v>0</v>
      </c>
      <c r="T1527" s="370">
        <v>0</v>
      </c>
      <c r="U1527" s="370">
        <v>0</v>
      </c>
      <c r="V1527" s="370">
        <v>0</v>
      </c>
      <c r="W1527" s="370">
        <v>0</v>
      </c>
      <c r="X1527" s="370">
        <v>0</v>
      </c>
      <c r="Y1527" s="370">
        <v>0</v>
      </c>
      <c r="Z1527" s="370">
        <v>0</v>
      </c>
      <c r="AA1527" s="370">
        <v>0</v>
      </c>
      <c r="AB1527" s="370">
        <v>0</v>
      </c>
      <c r="AC1527" s="370">
        <v>0</v>
      </c>
      <c r="AD1527" s="370">
        <v>0</v>
      </c>
      <c r="AE1527" s="370">
        <v>0</v>
      </c>
      <c r="AF1527" s="370">
        <v>0</v>
      </c>
      <c r="AG1527" s="370">
        <v>0</v>
      </c>
      <c r="AH1527" s="370">
        <v>0</v>
      </c>
      <c r="AI1527" s="370">
        <v>0</v>
      </c>
      <c r="AJ1527">
        <v>0</v>
      </c>
    </row>
    <row r="1528" spans="3:36" ht="12.75" hidden="1" customHeight="1"/>
    <row r="1529" spans="3:36" hidden="1"/>
    <row r="1530" spans="3:36" hidden="1"/>
    <row r="1532" spans="3:36">
      <c r="O1532" t="s">
        <v>570</v>
      </c>
      <c r="Z1532" t="s">
        <v>570</v>
      </c>
    </row>
    <row r="1533" spans="3:36">
      <c r="O1533" t="s">
        <v>366</v>
      </c>
      <c r="P1533" t="s">
        <v>367</v>
      </c>
      <c r="Q1533" t="s">
        <v>368</v>
      </c>
      <c r="R1533" t="s">
        <v>369</v>
      </c>
      <c r="S1533" t="s">
        <v>370</v>
      </c>
      <c r="T1533" t="s">
        <v>371</v>
      </c>
      <c r="U1533" t="s">
        <v>372</v>
      </c>
      <c r="V1533" t="s">
        <v>373</v>
      </c>
      <c r="W1533" t="s">
        <v>374</v>
      </c>
      <c r="X1533" t="s">
        <v>375</v>
      </c>
      <c r="Y1533" t="s">
        <v>376</v>
      </c>
      <c r="Z1533" t="s">
        <v>377</v>
      </c>
      <c r="AA1533" t="s">
        <v>378</v>
      </c>
      <c r="AB1533" t="s">
        <v>379</v>
      </c>
      <c r="AC1533" t="s">
        <v>380</v>
      </c>
      <c r="AD1533" t="s">
        <v>381</v>
      </c>
      <c r="AE1533" t="s">
        <v>382</v>
      </c>
      <c r="AF1533" t="s">
        <v>383</v>
      </c>
      <c r="AG1533" t="s">
        <v>384</v>
      </c>
      <c r="AH1533" t="s">
        <v>385</v>
      </c>
      <c r="AI1533" t="s">
        <v>386</v>
      </c>
      <c r="AJ1533" t="s">
        <v>387</v>
      </c>
    </row>
    <row r="1534" spans="3:36">
      <c r="P1534">
        <v>2011</v>
      </c>
      <c r="Q1534">
        <v>2012</v>
      </c>
      <c r="R1534">
        <v>2013</v>
      </c>
      <c r="S1534">
        <v>2014</v>
      </c>
      <c r="T1534">
        <v>2015</v>
      </c>
      <c r="U1534">
        <v>2016</v>
      </c>
      <c r="V1534">
        <v>2017</v>
      </c>
      <c r="W1534">
        <v>2018</v>
      </c>
      <c r="X1534">
        <v>2019</v>
      </c>
      <c r="Y1534">
        <v>2020</v>
      </c>
      <c r="Z1534">
        <v>2021</v>
      </c>
      <c r="AA1534">
        <v>2022</v>
      </c>
      <c r="AB1534">
        <v>2023</v>
      </c>
      <c r="AC1534">
        <v>2024</v>
      </c>
      <c r="AD1534">
        <v>2025</v>
      </c>
      <c r="AE1534">
        <v>2026</v>
      </c>
      <c r="AF1534">
        <v>2027</v>
      </c>
      <c r="AG1534">
        <v>2028</v>
      </c>
      <c r="AH1534">
        <v>2029</v>
      </c>
      <c r="AI1534">
        <v>2030</v>
      </c>
    </row>
    <row r="1535" spans="3:36" hidden="1">
      <c r="C1535" s="219" t="s">
        <v>828</v>
      </c>
      <c r="O1535">
        <v>0</v>
      </c>
      <c r="P1535">
        <v>0</v>
      </c>
      <c r="Q1535">
        <v>0</v>
      </c>
      <c r="R1535">
        <v>0</v>
      </c>
      <c r="S1535">
        <v>0</v>
      </c>
      <c r="T1535">
        <v>0</v>
      </c>
      <c r="U1535">
        <v>0</v>
      </c>
      <c r="V1535">
        <v>0</v>
      </c>
      <c r="W1535">
        <v>0</v>
      </c>
      <c r="X1535">
        <v>0</v>
      </c>
      <c r="Y1535">
        <v>0</v>
      </c>
      <c r="Z1535">
        <v>0</v>
      </c>
      <c r="AA1535">
        <v>0</v>
      </c>
      <c r="AB1535">
        <v>0</v>
      </c>
      <c r="AC1535">
        <v>0</v>
      </c>
      <c r="AD1535">
        <v>0</v>
      </c>
      <c r="AE1535">
        <v>0</v>
      </c>
      <c r="AF1535">
        <v>0</v>
      </c>
      <c r="AG1535">
        <v>0</v>
      </c>
      <c r="AH1535">
        <v>0</v>
      </c>
      <c r="AI1535">
        <v>0</v>
      </c>
      <c r="AJ1535">
        <v>0</v>
      </c>
    </row>
    <row r="1536" spans="3:36">
      <c r="C1536" s="219" t="s">
        <v>829</v>
      </c>
      <c r="O1536" s="370">
        <v>0</v>
      </c>
      <c r="P1536" s="370">
        <v>0</v>
      </c>
      <c r="Q1536" s="370">
        <v>0</v>
      </c>
      <c r="R1536" s="370">
        <v>0</v>
      </c>
      <c r="S1536" s="370">
        <v>0</v>
      </c>
      <c r="T1536" s="370">
        <v>0</v>
      </c>
      <c r="U1536" s="370">
        <v>0</v>
      </c>
      <c r="V1536" s="370">
        <v>0</v>
      </c>
      <c r="W1536" s="370">
        <v>0</v>
      </c>
      <c r="X1536" s="370">
        <v>0</v>
      </c>
      <c r="Y1536" s="370">
        <v>0</v>
      </c>
      <c r="Z1536" s="370">
        <v>0</v>
      </c>
      <c r="AA1536" s="370">
        <v>0</v>
      </c>
      <c r="AB1536" s="370">
        <v>0</v>
      </c>
      <c r="AC1536" s="370">
        <v>0</v>
      </c>
      <c r="AD1536" s="370">
        <v>0</v>
      </c>
      <c r="AE1536" s="370">
        <v>0</v>
      </c>
      <c r="AF1536" s="370">
        <v>0</v>
      </c>
      <c r="AG1536" s="370">
        <v>0</v>
      </c>
      <c r="AH1536" s="370">
        <v>0</v>
      </c>
      <c r="AI1536" s="370">
        <v>0</v>
      </c>
      <c r="AJ1536">
        <v>0</v>
      </c>
    </row>
    <row r="1537" spans="3:36">
      <c r="C1537" s="219" t="s">
        <v>830</v>
      </c>
      <c r="O1537" s="370">
        <v>0</v>
      </c>
      <c r="P1537" s="370">
        <v>0</v>
      </c>
      <c r="Q1537" s="370">
        <v>0</v>
      </c>
      <c r="R1537" s="370">
        <v>0</v>
      </c>
      <c r="S1537" s="370">
        <v>0</v>
      </c>
      <c r="T1537" s="370">
        <v>0</v>
      </c>
      <c r="U1537" s="370">
        <v>0</v>
      </c>
      <c r="V1537" s="370">
        <v>0</v>
      </c>
      <c r="W1537" s="370">
        <v>0</v>
      </c>
      <c r="X1537" s="370">
        <v>0</v>
      </c>
      <c r="Y1537" s="370">
        <v>0</v>
      </c>
      <c r="Z1537" s="370">
        <v>0</v>
      </c>
      <c r="AA1537" s="370">
        <v>0</v>
      </c>
      <c r="AB1537" s="370">
        <v>0</v>
      </c>
      <c r="AC1537" s="370">
        <v>0</v>
      </c>
      <c r="AD1537" s="370">
        <v>0</v>
      </c>
      <c r="AE1537" s="370">
        <v>0</v>
      </c>
      <c r="AF1537" s="370">
        <v>0</v>
      </c>
      <c r="AG1537" s="370">
        <v>0</v>
      </c>
      <c r="AH1537" s="370">
        <v>0</v>
      </c>
      <c r="AI1537" s="370">
        <v>0</v>
      </c>
      <c r="AJ1537">
        <v>0</v>
      </c>
    </row>
    <row r="1538" spans="3:36" hidden="1"/>
    <row r="1539" spans="3:36" hidden="1"/>
    <row r="1540" spans="3:36" hidden="1"/>
    <row r="1542" spans="3:36">
      <c r="O1542" t="s">
        <v>571</v>
      </c>
      <c r="Z1542" t="s">
        <v>571</v>
      </c>
    </row>
    <row r="1543" spans="3:36">
      <c r="O1543" t="s">
        <v>366</v>
      </c>
      <c r="P1543" t="s">
        <v>367</v>
      </c>
      <c r="Q1543" t="s">
        <v>368</v>
      </c>
      <c r="R1543" t="s">
        <v>369</v>
      </c>
      <c r="S1543" t="s">
        <v>370</v>
      </c>
      <c r="T1543" t="s">
        <v>371</v>
      </c>
      <c r="U1543" t="s">
        <v>372</v>
      </c>
      <c r="V1543" t="s">
        <v>373</v>
      </c>
      <c r="W1543" t="s">
        <v>374</v>
      </c>
      <c r="X1543" t="s">
        <v>375</v>
      </c>
      <c r="Y1543" t="s">
        <v>376</v>
      </c>
      <c r="Z1543" t="s">
        <v>377</v>
      </c>
      <c r="AA1543" t="s">
        <v>378</v>
      </c>
      <c r="AB1543" t="s">
        <v>379</v>
      </c>
      <c r="AC1543" t="s">
        <v>380</v>
      </c>
      <c r="AD1543" t="s">
        <v>381</v>
      </c>
      <c r="AE1543" t="s">
        <v>382</v>
      </c>
      <c r="AF1543" t="s">
        <v>383</v>
      </c>
      <c r="AG1543" t="s">
        <v>384</v>
      </c>
      <c r="AH1543" t="s">
        <v>385</v>
      </c>
      <c r="AI1543" t="s">
        <v>386</v>
      </c>
      <c r="AJ1543" t="s">
        <v>387</v>
      </c>
    </row>
    <row r="1544" spans="3:36">
      <c r="P1544">
        <v>2011</v>
      </c>
      <c r="Q1544">
        <v>2012</v>
      </c>
      <c r="R1544">
        <v>2013</v>
      </c>
      <c r="S1544">
        <v>2014</v>
      </c>
      <c r="T1544">
        <v>2015</v>
      </c>
      <c r="U1544">
        <v>2016</v>
      </c>
      <c r="V1544">
        <v>2017</v>
      </c>
      <c r="W1544">
        <v>2018</v>
      </c>
      <c r="X1544">
        <v>2019</v>
      </c>
      <c r="Y1544">
        <v>2020</v>
      </c>
      <c r="Z1544">
        <v>2021</v>
      </c>
      <c r="AA1544">
        <v>2022</v>
      </c>
      <c r="AB1544">
        <v>2023</v>
      </c>
      <c r="AC1544">
        <v>2024</v>
      </c>
      <c r="AD1544">
        <v>2025</v>
      </c>
      <c r="AE1544">
        <v>2026</v>
      </c>
      <c r="AF1544">
        <v>2027</v>
      </c>
      <c r="AG1544">
        <v>2028</v>
      </c>
      <c r="AH1544">
        <v>2029</v>
      </c>
      <c r="AI1544">
        <v>2030</v>
      </c>
    </row>
    <row r="1545" spans="3:36" hidden="1">
      <c r="C1545" s="219" t="s">
        <v>828</v>
      </c>
      <c r="O1545">
        <v>0</v>
      </c>
      <c r="P1545">
        <v>0</v>
      </c>
      <c r="Q1545">
        <v>0</v>
      </c>
      <c r="R1545">
        <v>0</v>
      </c>
      <c r="S1545">
        <v>0</v>
      </c>
      <c r="T1545">
        <v>0</v>
      </c>
      <c r="U1545">
        <v>0</v>
      </c>
      <c r="V1545">
        <v>0</v>
      </c>
      <c r="W1545">
        <v>0</v>
      </c>
      <c r="X1545">
        <v>0</v>
      </c>
      <c r="Y1545">
        <v>0</v>
      </c>
      <c r="Z1545">
        <v>0</v>
      </c>
      <c r="AA1545">
        <v>0</v>
      </c>
      <c r="AB1545">
        <v>0</v>
      </c>
      <c r="AC1545">
        <v>0</v>
      </c>
      <c r="AD1545">
        <v>0</v>
      </c>
      <c r="AE1545">
        <v>0</v>
      </c>
      <c r="AF1545">
        <v>0</v>
      </c>
      <c r="AG1545">
        <v>0</v>
      </c>
      <c r="AH1545">
        <v>0</v>
      </c>
      <c r="AI1545">
        <v>0</v>
      </c>
      <c r="AJ1545">
        <v>0</v>
      </c>
    </row>
    <row r="1546" spans="3:36">
      <c r="C1546" s="219" t="s">
        <v>829</v>
      </c>
      <c r="O1546" s="370">
        <v>0</v>
      </c>
      <c r="P1546" s="370">
        <v>0</v>
      </c>
      <c r="Q1546" s="370">
        <v>0</v>
      </c>
      <c r="R1546" s="370">
        <v>0</v>
      </c>
      <c r="S1546" s="370">
        <v>0</v>
      </c>
      <c r="T1546" s="370">
        <v>0</v>
      </c>
      <c r="U1546" s="370">
        <v>0</v>
      </c>
      <c r="V1546" s="370">
        <v>0</v>
      </c>
      <c r="W1546" s="370">
        <v>0</v>
      </c>
      <c r="X1546" s="370">
        <v>0</v>
      </c>
      <c r="Y1546" s="370">
        <v>0</v>
      </c>
      <c r="Z1546" s="370">
        <v>0</v>
      </c>
      <c r="AA1546" s="370">
        <v>0</v>
      </c>
      <c r="AB1546" s="370">
        <v>0</v>
      </c>
      <c r="AC1546" s="370">
        <v>0</v>
      </c>
      <c r="AD1546" s="370">
        <v>0</v>
      </c>
      <c r="AE1546" s="370">
        <v>0</v>
      </c>
      <c r="AF1546" s="370">
        <v>0</v>
      </c>
      <c r="AG1546" s="370">
        <v>0</v>
      </c>
      <c r="AH1546" s="370">
        <v>0</v>
      </c>
      <c r="AI1546" s="370">
        <v>0</v>
      </c>
      <c r="AJ1546">
        <v>0</v>
      </c>
    </row>
    <row r="1547" spans="3:36">
      <c r="C1547" s="219" t="s">
        <v>830</v>
      </c>
      <c r="O1547" s="370">
        <v>0</v>
      </c>
      <c r="P1547" s="370">
        <v>0</v>
      </c>
      <c r="Q1547" s="370">
        <v>0</v>
      </c>
      <c r="R1547" s="370">
        <v>0</v>
      </c>
      <c r="S1547" s="370">
        <v>0</v>
      </c>
      <c r="T1547" s="370">
        <v>0</v>
      </c>
      <c r="U1547" s="370">
        <v>0</v>
      </c>
      <c r="V1547" s="370">
        <v>0</v>
      </c>
      <c r="W1547" s="370">
        <v>0</v>
      </c>
      <c r="X1547" s="370">
        <v>0</v>
      </c>
      <c r="Y1547" s="370">
        <v>0</v>
      </c>
      <c r="Z1547" s="370">
        <v>0</v>
      </c>
      <c r="AA1547" s="370">
        <v>0</v>
      </c>
      <c r="AB1547" s="370">
        <v>0</v>
      </c>
      <c r="AC1547" s="370">
        <v>0</v>
      </c>
      <c r="AD1547" s="370">
        <v>0</v>
      </c>
      <c r="AE1547" s="370">
        <v>0</v>
      </c>
      <c r="AF1547" s="370">
        <v>0</v>
      </c>
      <c r="AG1547" s="370">
        <v>0</v>
      </c>
      <c r="AH1547" s="370">
        <v>0</v>
      </c>
      <c r="AI1547" s="370">
        <v>0</v>
      </c>
      <c r="AJ1547">
        <v>0</v>
      </c>
    </row>
    <row r="1548" spans="3:36" hidden="1"/>
    <row r="1549" spans="3:36" hidden="1"/>
    <row r="1550" spans="3:36" hidden="1"/>
    <row r="1552" spans="3:36">
      <c r="O1552" t="s">
        <v>572</v>
      </c>
      <c r="Z1552" t="s">
        <v>572</v>
      </c>
    </row>
    <row r="1553" spans="3:36">
      <c r="O1553" t="s">
        <v>366</v>
      </c>
      <c r="P1553" t="s">
        <v>367</v>
      </c>
      <c r="Q1553" t="s">
        <v>368</v>
      </c>
      <c r="R1553" t="s">
        <v>369</v>
      </c>
      <c r="S1553" t="s">
        <v>370</v>
      </c>
      <c r="T1553" t="s">
        <v>371</v>
      </c>
      <c r="U1553" t="s">
        <v>372</v>
      </c>
      <c r="V1553" t="s">
        <v>373</v>
      </c>
      <c r="W1553" t="s">
        <v>374</v>
      </c>
      <c r="X1553" t="s">
        <v>375</v>
      </c>
      <c r="Y1553" t="s">
        <v>376</v>
      </c>
      <c r="Z1553" t="s">
        <v>377</v>
      </c>
      <c r="AA1553" t="s">
        <v>378</v>
      </c>
      <c r="AB1553" t="s">
        <v>379</v>
      </c>
      <c r="AC1553" t="s">
        <v>380</v>
      </c>
      <c r="AD1553" t="s">
        <v>381</v>
      </c>
      <c r="AE1553" t="s">
        <v>382</v>
      </c>
      <c r="AF1553" t="s">
        <v>383</v>
      </c>
      <c r="AG1553" t="s">
        <v>384</v>
      </c>
      <c r="AH1553" t="s">
        <v>385</v>
      </c>
      <c r="AI1553" t="s">
        <v>386</v>
      </c>
      <c r="AJ1553" t="s">
        <v>387</v>
      </c>
    </row>
    <row r="1554" spans="3:36">
      <c r="P1554">
        <v>2011</v>
      </c>
      <c r="Q1554">
        <v>2012</v>
      </c>
      <c r="R1554">
        <v>2013</v>
      </c>
      <c r="S1554">
        <v>2014</v>
      </c>
      <c r="T1554">
        <v>2015</v>
      </c>
      <c r="U1554">
        <v>2016</v>
      </c>
      <c r="V1554">
        <v>2017</v>
      </c>
      <c r="W1554">
        <v>2018</v>
      </c>
      <c r="X1554">
        <v>2019</v>
      </c>
      <c r="Y1554">
        <v>2020</v>
      </c>
      <c r="Z1554">
        <v>2021</v>
      </c>
      <c r="AA1554">
        <v>2022</v>
      </c>
      <c r="AB1554">
        <v>2023</v>
      </c>
      <c r="AC1554">
        <v>2024</v>
      </c>
      <c r="AD1554">
        <v>2025</v>
      </c>
      <c r="AE1554">
        <v>2026</v>
      </c>
      <c r="AF1554">
        <v>2027</v>
      </c>
      <c r="AG1554">
        <v>2028</v>
      </c>
      <c r="AH1554">
        <v>2029</v>
      </c>
      <c r="AI1554">
        <v>2030</v>
      </c>
    </row>
    <row r="1555" spans="3:36" hidden="1">
      <c r="C1555" s="219" t="s">
        <v>828</v>
      </c>
      <c r="O1555">
        <v>0</v>
      </c>
      <c r="P1555">
        <v>0</v>
      </c>
      <c r="Q1555">
        <v>0</v>
      </c>
      <c r="R1555">
        <v>0</v>
      </c>
      <c r="S1555">
        <v>0</v>
      </c>
      <c r="T1555">
        <v>0</v>
      </c>
      <c r="U1555">
        <v>0</v>
      </c>
      <c r="V1555">
        <v>0</v>
      </c>
      <c r="W1555">
        <v>0</v>
      </c>
      <c r="X1555">
        <v>0</v>
      </c>
      <c r="Y1555">
        <v>0</v>
      </c>
      <c r="Z1555">
        <v>0</v>
      </c>
      <c r="AA1555">
        <v>0</v>
      </c>
      <c r="AB1555">
        <v>0</v>
      </c>
      <c r="AC1555">
        <v>0</v>
      </c>
      <c r="AD1555">
        <v>0</v>
      </c>
      <c r="AE1555">
        <v>0</v>
      </c>
      <c r="AF1555">
        <v>0</v>
      </c>
      <c r="AG1555">
        <v>0</v>
      </c>
      <c r="AH1555">
        <v>0</v>
      </c>
      <c r="AI1555">
        <v>0</v>
      </c>
      <c r="AJ1555">
        <v>0</v>
      </c>
    </row>
    <row r="1556" spans="3:36">
      <c r="C1556" s="219" t="s">
        <v>829</v>
      </c>
      <c r="O1556" s="370">
        <v>0</v>
      </c>
      <c r="P1556" s="370">
        <v>0</v>
      </c>
      <c r="Q1556" s="370">
        <v>0</v>
      </c>
      <c r="R1556" s="370">
        <v>0</v>
      </c>
      <c r="S1556" s="370">
        <v>0</v>
      </c>
      <c r="T1556" s="370">
        <v>0</v>
      </c>
      <c r="U1556" s="370">
        <v>0</v>
      </c>
      <c r="V1556" s="370">
        <v>0</v>
      </c>
      <c r="W1556" s="370">
        <v>0</v>
      </c>
      <c r="X1556" s="370">
        <v>0</v>
      </c>
      <c r="Y1556" s="370">
        <v>0</v>
      </c>
      <c r="Z1556" s="370">
        <v>0</v>
      </c>
      <c r="AA1556" s="370">
        <v>0</v>
      </c>
      <c r="AB1556" s="370">
        <v>0</v>
      </c>
      <c r="AC1556" s="370">
        <v>0</v>
      </c>
      <c r="AD1556" s="370">
        <v>0</v>
      </c>
      <c r="AE1556" s="370">
        <v>0</v>
      </c>
      <c r="AF1556" s="370">
        <v>0</v>
      </c>
      <c r="AG1556" s="370">
        <v>0</v>
      </c>
      <c r="AH1556" s="370">
        <v>0</v>
      </c>
      <c r="AI1556" s="370">
        <v>0</v>
      </c>
      <c r="AJ1556">
        <v>0</v>
      </c>
    </row>
    <row r="1557" spans="3:36">
      <c r="C1557" s="219" t="s">
        <v>830</v>
      </c>
      <c r="O1557" s="370">
        <v>0</v>
      </c>
      <c r="P1557" s="370">
        <v>0</v>
      </c>
      <c r="Q1557" s="370">
        <v>0</v>
      </c>
      <c r="R1557" s="370">
        <v>0</v>
      </c>
      <c r="S1557" s="370">
        <v>0</v>
      </c>
      <c r="T1557" s="370">
        <v>0</v>
      </c>
      <c r="U1557" s="370">
        <v>0</v>
      </c>
      <c r="V1557" s="370">
        <v>0</v>
      </c>
      <c r="W1557" s="370">
        <v>0</v>
      </c>
      <c r="X1557" s="370">
        <v>0</v>
      </c>
      <c r="Y1557" s="370">
        <v>0</v>
      </c>
      <c r="Z1557" s="370">
        <v>0</v>
      </c>
      <c r="AA1557" s="370">
        <v>0</v>
      </c>
      <c r="AB1557" s="370">
        <v>0</v>
      </c>
      <c r="AC1557" s="370">
        <v>0</v>
      </c>
      <c r="AD1557" s="370">
        <v>0</v>
      </c>
      <c r="AE1557" s="370">
        <v>0</v>
      </c>
      <c r="AF1557" s="370">
        <v>0</v>
      </c>
      <c r="AG1557" s="370">
        <v>0</v>
      </c>
      <c r="AH1557" s="370">
        <v>0</v>
      </c>
      <c r="AI1557" s="370">
        <v>0</v>
      </c>
      <c r="AJ1557">
        <v>0</v>
      </c>
    </row>
    <row r="1558" spans="3:36" hidden="1"/>
    <row r="1559" spans="3:36" hidden="1"/>
    <row r="1560" spans="3:36" hidden="1"/>
    <row r="1562" spans="3:36">
      <c r="O1562" t="s">
        <v>573</v>
      </c>
      <c r="Z1562" t="s">
        <v>573</v>
      </c>
    </row>
    <row r="1563" spans="3:36">
      <c r="O1563" t="s">
        <v>366</v>
      </c>
      <c r="P1563" t="s">
        <v>367</v>
      </c>
      <c r="Q1563" t="s">
        <v>368</v>
      </c>
      <c r="R1563" t="s">
        <v>369</v>
      </c>
      <c r="S1563" t="s">
        <v>370</v>
      </c>
      <c r="T1563" t="s">
        <v>371</v>
      </c>
      <c r="U1563" t="s">
        <v>372</v>
      </c>
      <c r="V1563" t="s">
        <v>373</v>
      </c>
      <c r="W1563" t="s">
        <v>374</v>
      </c>
      <c r="X1563" t="s">
        <v>375</v>
      </c>
      <c r="Y1563" t="s">
        <v>376</v>
      </c>
      <c r="Z1563" t="s">
        <v>377</v>
      </c>
      <c r="AA1563" t="s">
        <v>378</v>
      </c>
      <c r="AB1563" t="s">
        <v>379</v>
      </c>
      <c r="AC1563" t="s">
        <v>380</v>
      </c>
      <c r="AD1563" t="s">
        <v>381</v>
      </c>
      <c r="AE1563" t="s">
        <v>382</v>
      </c>
      <c r="AF1563" t="s">
        <v>383</v>
      </c>
      <c r="AG1563" t="s">
        <v>384</v>
      </c>
      <c r="AH1563" t="s">
        <v>385</v>
      </c>
      <c r="AI1563" t="s">
        <v>386</v>
      </c>
      <c r="AJ1563" t="s">
        <v>387</v>
      </c>
    </row>
    <row r="1564" spans="3:36">
      <c r="P1564">
        <v>2011</v>
      </c>
      <c r="Q1564">
        <v>2012</v>
      </c>
      <c r="R1564">
        <v>2013</v>
      </c>
      <c r="S1564">
        <v>2014</v>
      </c>
      <c r="T1564">
        <v>2015</v>
      </c>
      <c r="U1564">
        <v>2016</v>
      </c>
      <c r="V1564">
        <v>2017</v>
      </c>
      <c r="W1564">
        <v>2018</v>
      </c>
      <c r="X1564">
        <v>2019</v>
      </c>
      <c r="Y1564">
        <v>2020</v>
      </c>
      <c r="Z1564">
        <v>2021</v>
      </c>
      <c r="AA1564">
        <v>2022</v>
      </c>
      <c r="AB1564">
        <v>2023</v>
      </c>
      <c r="AC1564">
        <v>2024</v>
      </c>
      <c r="AD1564">
        <v>2025</v>
      </c>
      <c r="AE1564">
        <v>2026</v>
      </c>
      <c r="AF1564">
        <v>2027</v>
      </c>
      <c r="AG1564">
        <v>2028</v>
      </c>
      <c r="AH1564">
        <v>2029</v>
      </c>
      <c r="AI1564">
        <v>2030</v>
      </c>
    </row>
    <row r="1565" spans="3:36" hidden="1">
      <c r="C1565" s="219" t="s">
        <v>828</v>
      </c>
      <c r="O1565">
        <v>0</v>
      </c>
      <c r="P1565">
        <v>0</v>
      </c>
      <c r="Q1565">
        <v>0</v>
      </c>
      <c r="R1565">
        <v>0</v>
      </c>
      <c r="S1565">
        <v>0</v>
      </c>
      <c r="T1565">
        <v>0</v>
      </c>
      <c r="U1565">
        <v>0</v>
      </c>
      <c r="V1565">
        <v>0</v>
      </c>
      <c r="W1565">
        <v>0</v>
      </c>
      <c r="X1565">
        <v>0</v>
      </c>
      <c r="Y1565">
        <v>0</v>
      </c>
      <c r="Z1565">
        <v>0</v>
      </c>
      <c r="AA1565">
        <v>0</v>
      </c>
      <c r="AB1565">
        <v>0</v>
      </c>
      <c r="AC1565">
        <v>0</v>
      </c>
      <c r="AD1565">
        <v>0</v>
      </c>
      <c r="AE1565">
        <v>0</v>
      </c>
      <c r="AF1565">
        <v>0</v>
      </c>
      <c r="AG1565">
        <v>0</v>
      </c>
      <c r="AH1565">
        <v>0</v>
      </c>
      <c r="AI1565">
        <v>0</v>
      </c>
      <c r="AJ1565">
        <v>0</v>
      </c>
    </row>
    <row r="1566" spans="3:36">
      <c r="C1566" s="219" t="s">
        <v>829</v>
      </c>
      <c r="O1566" s="370">
        <v>0</v>
      </c>
      <c r="P1566" s="370">
        <v>0</v>
      </c>
      <c r="Q1566" s="370">
        <v>0</v>
      </c>
      <c r="R1566" s="370">
        <v>0</v>
      </c>
      <c r="S1566" s="370">
        <v>0</v>
      </c>
      <c r="T1566" s="370">
        <v>0</v>
      </c>
      <c r="U1566" s="370">
        <v>0</v>
      </c>
      <c r="V1566" s="370">
        <v>0</v>
      </c>
      <c r="W1566" s="370">
        <v>0</v>
      </c>
      <c r="X1566" s="370">
        <v>0</v>
      </c>
      <c r="Y1566" s="370">
        <v>0</v>
      </c>
      <c r="Z1566" s="370">
        <v>0</v>
      </c>
      <c r="AA1566" s="370">
        <v>0</v>
      </c>
      <c r="AB1566" s="370">
        <v>0</v>
      </c>
      <c r="AC1566" s="370">
        <v>0</v>
      </c>
      <c r="AD1566" s="370">
        <v>0</v>
      </c>
      <c r="AE1566" s="370">
        <v>0</v>
      </c>
      <c r="AF1566" s="370">
        <v>0</v>
      </c>
      <c r="AG1566" s="370">
        <v>0</v>
      </c>
      <c r="AH1566" s="370">
        <v>0</v>
      </c>
      <c r="AI1566" s="370">
        <v>0</v>
      </c>
      <c r="AJ1566">
        <v>0</v>
      </c>
    </row>
    <row r="1567" spans="3:36">
      <c r="C1567" s="219" t="s">
        <v>830</v>
      </c>
      <c r="O1567" s="370">
        <v>0</v>
      </c>
      <c r="P1567" s="370">
        <v>0</v>
      </c>
      <c r="Q1567" s="370">
        <v>0</v>
      </c>
      <c r="R1567" s="370">
        <v>0</v>
      </c>
      <c r="S1567" s="370">
        <v>0</v>
      </c>
      <c r="T1567" s="370">
        <v>0</v>
      </c>
      <c r="U1567" s="370">
        <v>0</v>
      </c>
      <c r="V1567" s="370">
        <v>0</v>
      </c>
      <c r="W1567" s="370">
        <v>0</v>
      </c>
      <c r="X1567" s="370">
        <v>0</v>
      </c>
      <c r="Y1567" s="370">
        <v>0</v>
      </c>
      <c r="Z1567" s="370">
        <v>0</v>
      </c>
      <c r="AA1567" s="370">
        <v>0</v>
      </c>
      <c r="AB1567" s="370">
        <v>0</v>
      </c>
      <c r="AC1567" s="370">
        <v>0</v>
      </c>
      <c r="AD1567" s="370">
        <v>0</v>
      </c>
      <c r="AE1567" s="370">
        <v>0</v>
      </c>
      <c r="AF1567" s="370">
        <v>0</v>
      </c>
      <c r="AG1567" s="370">
        <v>0</v>
      </c>
      <c r="AH1567" s="370">
        <v>0</v>
      </c>
      <c r="AI1567" s="370">
        <v>0</v>
      </c>
      <c r="AJ1567">
        <v>0</v>
      </c>
    </row>
    <row r="1568" spans="3:36" hidden="1"/>
    <row r="1569" spans="3:36" hidden="1"/>
    <row r="1570" spans="3:36" hidden="1"/>
    <row r="1572" spans="3:36">
      <c r="O1572" t="s">
        <v>574</v>
      </c>
      <c r="Z1572" t="s">
        <v>574</v>
      </c>
    </row>
    <row r="1573" spans="3:36">
      <c r="O1573" t="s">
        <v>366</v>
      </c>
      <c r="P1573" t="s">
        <v>367</v>
      </c>
      <c r="Q1573" t="s">
        <v>368</v>
      </c>
      <c r="R1573" t="s">
        <v>369</v>
      </c>
      <c r="S1573" t="s">
        <v>370</v>
      </c>
      <c r="T1573" t="s">
        <v>371</v>
      </c>
      <c r="U1573" t="s">
        <v>372</v>
      </c>
      <c r="V1573" t="s">
        <v>373</v>
      </c>
      <c r="W1573" t="s">
        <v>374</v>
      </c>
      <c r="X1573" t="s">
        <v>375</v>
      </c>
      <c r="Y1573" t="s">
        <v>376</v>
      </c>
      <c r="Z1573" t="s">
        <v>377</v>
      </c>
      <c r="AA1573" t="s">
        <v>378</v>
      </c>
      <c r="AB1573" t="s">
        <v>379</v>
      </c>
      <c r="AC1573" t="s">
        <v>380</v>
      </c>
      <c r="AD1573" t="s">
        <v>381</v>
      </c>
      <c r="AE1573" t="s">
        <v>382</v>
      </c>
      <c r="AF1573" t="s">
        <v>383</v>
      </c>
      <c r="AG1573" t="s">
        <v>384</v>
      </c>
      <c r="AH1573" t="s">
        <v>385</v>
      </c>
      <c r="AI1573" t="s">
        <v>386</v>
      </c>
      <c r="AJ1573" t="s">
        <v>387</v>
      </c>
    </row>
    <row r="1574" spans="3:36">
      <c r="P1574">
        <v>2011</v>
      </c>
      <c r="Q1574">
        <v>2012</v>
      </c>
      <c r="R1574">
        <v>2013</v>
      </c>
      <c r="S1574">
        <v>2014</v>
      </c>
      <c r="T1574">
        <v>2015</v>
      </c>
      <c r="U1574">
        <v>2016</v>
      </c>
      <c r="V1574">
        <v>2017</v>
      </c>
      <c r="W1574">
        <v>2018</v>
      </c>
      <c r="X1574">
        <v>2019</v>
      </c>
      <c r="Y1574">
        <v>2020</v>
      </c>
      <c r="Z1574">
        <v>2021</v>
      </c>
      <c r="AA1574">
        <v>2022</v>
      </c>
      <c r="AB1574">
        <v>2023</v>
      </c>
      <c r="AC1574">
        <v>2024</v>
      </c>
      <c r="AD1574">
        <v>2025</v>
      </c>
      <c r="AE1574">
        <v>2026</v>
      </c>
      <c r="AF1574">
        <v>2027</v>
      </c>
      <c r="AG1574">
        <v>2028</v>
      </c>
      <c r="AH1574">
        <v>2029</v>
      </c>
      <c r="AI1574">
        <v>2030</v>
      </c>
    </row>
    <row r="1575" spans="3:36" hidden="1">
      <c r="C1575" s="219" t="s">
        <v>828</v>
      </c>
      <c r="O1575">
        <v>0</v>
      </c>
      <c r="P1575">
        <v>0</v>
      </c>
      <c r="Q1575">
        <v>0</v>
      </c>
      <c r="R1575">
        <v>0</v>
      </c>
      <c r="S1575">
        <v>0</v>
      </c>
      <c r="T1575">
        <v>0</v>
      </c>
      <c r="U1575">
        <v>0</v>
      </c>
      <c r="V1575">
        <v>0</v>
      </c>
      <c r="W1575">
        <v>0</v>
      </c>
      <c r="X1575">
        <v>0</v>
      </c>
      <c r="Y1575">
        <v>0</v>
      </c>
      <c r="Z1575">
        <v>0</v>
      </c>
      <c r="AA1575">
        <v>0</v>
      </c>
      <c r="AB1575">
        <v>0</v>
      </c>
      <c r="AC1575">
        <v>0</v>
      </c>
      <c r="AD1575">
        <v>0</v>
      </c>
      <c r="AE1575">
        <v>0</v>
      </c>
      <c r="AF1575">
        <v>0</v>
      </c>
      <c r="AG1575">
        <v>0</v>
      </c>
      <c r="AH1575">
        <v>0</v>
      </c>
      <c r="AI1575">
        <v>0</v>
      </c>
      <c r="AJ1575">
        <v>0</v>
      </c>
    </row>
    <row r="1576" spans="3:36">
      <c r="C1576" s="219" t="s">
        <v>829</v>
      </c>
      <c r="O1576" s="370">
        <v>0</v>
      </c>
      <c r="P1576" s="370">
        <v>0</v>
      </c>
      <c r="Q1576" s="370">
        <v>0</v>
      </c>
      <c r="R1576" s="370">
        <v>0</v>
      </c>
      <c r="S1576" s="370">
        <v>0</v>
      </c>
      <c r="T1576" s="370">
        <v>0</v>
      </c>
      <c r="U1576" s="370">
        <v>0</v>
      </c>
      <c r="V1576" s="370">
        <v>0</v>
      </c>
      <c r="W1576" s="370">
        <v>0</v>
      </c>
      <c r="X1576" s="370">
        <v>0</v>
      </c>
      <c r="Y1576" s="370">
        <v>0</v>
      </c>
      <c r="Z1576" s="370">
        <v>0</v>
      </c>
      <c r="AA1576" s="370">
        <v>0</v>
      </c>
      <c r="AB1576" s="370">
        <v>0</v>
      </c>
      <c r="AC1576" s="370">
        <v>0</v>
      </c>
      <c r="AD1576" s="370">
        <v>0</v>
      </c>
      <c r="AE1576" s="370">
        <v>0</v>
      </c>
      <c r="AF1576" s="370">
        <v>0</v>
      </c>
      <c r="AG1576" s="370">
        <v>0</v>
      </c>
      <c r="AH1576" s="370">
        <v>0</v>
      </c>
      <c r="AI1576" s="370">
        <v>0</v>
      </c>
      <c r="AJ1576">
        <v>0</v>
      </c>
    </row>
    <row r="1577" spans="3:36">
      <c r="C1577" s="219" t="s">
        <v>830</v>
      </c>
      <c r="O1577" s="370">
        <v>0</v>
      </c>
      <c r="P1577" s="370">
        <v>0</v>
      </c>
      <c r="Q1577" s="370">
        <v>0</v>
      </c>
      <c r="R1577" s="370">
        <v>0</v>
      </c>
      <c r="S1577" s="370">
        <v>0</v>
      </c>
      <c r="T1577" s="370">
        <v>0</v>
      </c>
      <c r="U1577" s="370">
        <v>0</v>
      </c>
      <c r="V1577" s="370">
        <v>0</v>
      </c>
      <c r="W1577" s="370">
        <v>0</v>
      </c>
      <c r="X1577" s="370">
        <v>0</v>
      </c>
      <c r="Y1577" s="370">
        <v>0</v>
      </c>
      <c r="Z1577" s="370">
        <v>0</v>
      </c>
      <c r="AA1577" s="370">
        <v>0</v>
      </c>
      <c r="AB1577" s="370">
        <v>0</v>
      </c>
      <c r="AC1577" s="370">
        <v>0</v>
      </c>
      <c r="AD1577" s="370">
        <v>0</v>
      </c>
      <c r="AE1577" s="370">
        <v>0</v>
      </c>
      <c r="AF1577" s="370">
        <v>0</v>
      </c>
      <c r="AG1577" s="370">
        <v>0</v>
      </c>
      <c r="AH1577" s="370">
        <v>0</v>
      </c>
      <c r="AI1577" s="370">
        <v>0</v>
      </c>
      <c r="AJ1577">
        <v>0</v>
      </c>
    </row>
    <row r="1578" spans="3:36" hidden="1"/>
    <row r="1579" spans="3:36" hidden="1"/>
    <row r="1580" spans="3:36" hidden="1"/>
    <row r="1582" spans="3:36">
      <c r="O1582" t="s">
        <v>575</v>
      </c>
      <c r="Z1582" t="s">
        <v>575</v>
      </c>
    </row>
    <row r="1583" spans="3:36">
      <c r="O1583" t="s">
        <v>366</v>
      </c>
      <c r="P1583" t="s">
        <v>367</v>
      </c>
      <c r="Q1583" t="s">
        <v>368</v>
      </c>
      <c r="R1583" t="s">
        <v>369</v>
      </c>
      <c r="S1583" t="s">
        <v>370</v>
      </c>
      <c r="T1583" t="s">
        <v>371</v>
      </c>
      <c r="U1583" t="s">
        <v>372</v>
      </c>
      <c r="V1583" t="s">
        <v>373</v>
      </c>
      <c r="W1583" t="s">
        <v>374</v>
      </c>
      <c r="X1583" t="s">
        <v>375</v>
      </c>
      <c r="Y1583" t="s">
        <v>376</v>
      </c>
      <c r="Z1583" t="s">
        <v>377</v>
      </c>
      <c r="AA1583" t="s">
        <v>378</v>
      </c>
      <c r="AB1583" t="s">
        <v>379</v>
      </c>
      <c r="AC1583" t="s">
        <v>380</v>
      </c>
      <c r="AD1583" t="s">
        <v>381</v>
      </c>
      <c r="AE1583" t="s">
        <v>382</v>
      </c>
      <c r="AF1583" t="s">
        <v>383</v>
      </c>
      <c r="AG1583" t="s">
        <v>384</v>
      </c>
      <c r="AH1583" t="s">
        <v>385</v>
      </c>
      <c r="AI1583" t="s">
        <v>386</v>
      </c>
      <c r="AJ1583" t="s">
        <v>387</v>
      </c>
    </row>
    <row r="1584" spans="3:36">
      <c r="P1584">
        <v>2011</v>
      </c>
      <c r="Q1584">
        <v>2012</v>
      </c>
      <c r="R1584">
        <v>2013</v>
      </c>
      <c r="S1584">
        <v>2014</v>
      </c>
      <c r="T1584">
        <v>2015</v>
      </c>
      <c r="U1584">
        <v>2016</v>
      </c>
      <c r="V1584">
        <v>2017</v>
      </c>
      <c r="W1584">
        <v>2018</v>
      </c>
      <c r="X1584">
        <v>2019</v>
      </c>
      <c r="Y1584">
        <v>2020</v>
      </c>
      <c r="Z1584">
        <v>2021</v>
      </c>
      <c r="AA1584">
        <v>2022</v>
      </c>
      <c r="AB1584">
        <v>2023</v>
      </c>
      <c r="AC1584">
        <v>2024</v>
      </c>
      <c r="AD1584">
        <v>2025</v>
      </c>
      <c r="AE1584">
        <v>2026</v>
      </c>
      <c r="AF1584">
        <v>2027</v>
      </c>
      <c r="AG1584">
        <v>2028</v>
      </c>
      <c r="AH1584">
        <v>2029</v>
      </c>
      <c r="AI1584">
        <v>2030</v>
      </c>
    </row>
    <row r="1585" spans="3:36" hidden="1">
      <c r="C1585" s="219" t="s">
        <v>828</v>
      </c>
      <c r="O1585">
        <v>0</v>
      </c>
      <c r="P1585">
        <v>0</v>
      </c>
      <c r="Q1585">
        <v>0</v>
      </c>
      <c r="R1585">
        <v>0</v>
      </c>
      <c r="S1585">
        <v>0</v>
      </c>
      <c r="T1585">
        <v>0</v>
      </c>
      <c r="U1585">
        <v>0</v>
      </c>
      <c r="V1585">
        <v>0</v>
      </c>
      <c r="W1585">
        <v>0</v>
      </c>
      <c r="X1585">
        <v>0</v>
      </c>
      <c r="Y1585">
        <v>0</v>
      </c>
      <c r="Z1585">
        <v>0</v>
      </c>
      <c r="AA1585">
        <v>0</v>
      </c>
      <c r="AB1585">
        <v>0</v>
      </c>
      <c r="AC1585">
        <v>0</v>
      </c>
      <c r="AD1585">
        <v>0</v>
      </c>
      <c r="AE1585">
        <v>0</v>
      </c>
      <c r="AF1585">
        <v>0</v>
      </c>
      <c r="AG1585">
        <v>0</v>
      </c>
      <c r="AH1585">
        <v>0</v>
      </c>
      <c r="AI1585">
        <v>0</v>
      </c>
      <c r="AJ1585">
        <v>0</v>
      </c>
    </row>
    <row r="1586" spans="3:36">
      <c r="C1586" s="219" t="s">
        <v>829</v>
      </c>
      <c r="O1586" s="370">
        <v>0</v>
      </c>
      <c r="P1586" s="370">
        <v>0</v>
      </c>
      <c r="Q1586" s="370">
        <v>0</v>
      </c>
      <c r="R1586" s="370">
        <v>0</v>
      </c>
      <c r="S1586" s="370">
        <v>0</v>
      </c>
      <c r="T1586" s="370">
        <v>0</v>
      </c>
      <c r="U1586" s="370">
        <v>0</v>
      </c>
      <c r="V1586" s="370">
        <v>0</v>
      </c>
      <c r="W1586" s="370">
        <v>0</v>
      </c>
      <c r="X1586" s="370">
        <v>0</v>
      </c>
      <c r="Y1586" s="370">
        <v>0</v>
      </c>
      <c r="Z1586" s="370">
        <v>0</v>
      </c>
      <c r="AA1586" s="370">
        <v>0</v>
      </c>
      <c r="AB1586" s="370">
        <v>0</v>
      </c>
      <c r="AC1586" s="370">
        <v>0</v>
      </c>
      <c r="AD1586" s="370">
        <v>0</v>
      </c>
      <c r="AE1586" s="370">
        <v>0</v>
      </c>
      <c r="AF1586" s="370">
        <v>0</v>
      </c>
      <c r="AG1586" s="370">
        <v>0</v>
      </c>
      <c r="AH1586" s="370">
        <v>0</v>
      </c>
      <c r="AI1586" s="370">
        <v>0</v>
      </c>
      <c r="AJ1586">
        <v>0</v>
      </c>
    </row>
    <row r="1587" spans="3:36">
      <c r="C1587" s="219" t="s">
        <v>830</v>
      </c>
      <c r="O1587" s="370">
        <v>0</v>
      </c>
      <c r="P1587" s="370">
        <v>0</v>
      </c>
      <c r="Q1587" s="370">
        <v>0</v>
      </c>
      <c r="R1587" s="370">
        <v>0</v>
      </c>
      <c r="S1587" s="370">
        <v>0</v>
      </c>
      <c r="T1587" s="370">
        <v>0</v>
      </c>
      <c r="U1587" s="370">
        <v>0</v>
      </c>
      <c r="V1587" s="370">
        <v>0</v>
      </c>
      <c r="W1587" s="370">
        <v>0</v>
      </c>
      <c r="X1587" s="370">
        <v>0</v>
      </c>
      <c r="Y1587" s="370">
        <v>0</v>
      </c>
      <c r="Z1587" s="370">
        <v>0</v>
      </c>
      <c r="AA1587" s="370">
        <v>0</v>
      </c>
      <c r="AB1587" s="370">
        <v>0</v>
      </c>
      <c r="AC1587" s="370">
        <v>0</v>
      </c>
      <c r="AD1587" s="370">
        <v>0</v>
      </c>
      <c r="AE1587" s="370">
        <v>0</v>
      </c>
      <c r="AF1587" s="370">
        <v>0</v>
      </c>
      <c r="AG1587" s="370">
        <v>0</v>
      </c>
      <c r="AH1587" s="370">
        <v>0</v>
      </c>
      <c r="AI1587" s="370">
        <v>0</v>
      </c>
      <c r="AJ1587">
        <v>0</v>
      </c>
    </row>
    <row r="1588" spans="3:36" hidden="1"/>
    <row r="1589" spans="3:36" hidden="1"/>
    <row r="1590" spans="3:36" hidden="1"/>
    <row r="1592" spans="3:36">
      <c r="O1592" t="s">
        <v>576</v>
      </c>
      <c r="Z1592" t="s">
        <v>576</v>
      </c>
    </row>
    <row r="1593" spans="3:36">
      <c r="O1593" t="s">
        <v>366</v>
      </c>
      <c r="P1593" t="s">
        <v>367</v>
      </c>
      <c r="Q1593" t="s">
        <v>368</v>
      </c>
      <c r="R1593" t="s">
        <v>369</v>
      </c>
      <c r="S1593" t="s">
        <v>370</v>
      </c>
      <c r="T1593" t="s">
        <v>371</v>
      </c>
      <c r="U1593" t="s">
        <v>372</v>
      </c>
      <c r="V1593" t="s">
        <v>373</v>
      </c>
      <c r="W1593" t="s">
        <v>374</v>
      </c>
      <c r="X1593" t="s">
        <v>375</v>
      </c>
      <c r="Y1593" t="s">
        <v>376</v>
      </c>
      <c r="Z1593" t="s">
        <v>377</v>
      </c>
      <c r="AA1593" t="s">
        <v>378</v>
      </c>
      <c r="AB1593" t="s">
        <v>379</v>
      </c>
      <c r="AC1593" t="s">
        <v>380</v>
      </c>
      <c r="AD1593" t="s">
        <v>381</v>
      </c>
      <c r="AE1593" t="s">
        <v>382</v>
      </c>
      <c r="AF1593" t="s">
        <v>383</v>
      </c>
      <c r="AG1593" t="s">
        <v>384</v>
      </c>
      <c r="AH1593" t="s">
        <v>385</v>
      </c>
      <c r="AI1593" t="s">
        <v>386</v>
      </c>
      <c r="AJ1593" t="s">
        <v>387</v>
      </c>
    </row>
    <row r="1594" spans="3:36">
      <c r="P1594">
        <v>2011</v>
      </c>
      <c r="Q1594">
        <v>2012</v>
      </c>
      <c r="R1594">
        <v>2013</v>
      </c>
      <c r="S1594">
        <v>2014</v>
      </c>
      <c r="T1594">
        <v>2015</v>
      </c>
      <c r="U1594">
        <v>2016</v>
      </c>
      <c r="V1594">
        <v>2017</v>
      </c>
      <c r="W1594">
        <v>2018</v>
      </c>
      <c r="X1594">
        <v>2019</v>
      </c>
      <c r="Y1594">
        <v>2020</v>
      </c>
      <c r="Z1594">
        <v>2021</v>
      </c>
      <c r="AA1594">
        <v>2022</v>
      </c>
      <c r="AB1594">
        <v>2023</v>
      </c>
      <c r="AC1594">
        <v>2024</v>
      </c>
      <c r="AD1594">
        <v>2025</v>
      </c>
      <c r="AE1594">
        <v>2026</v>
      </c>
      <c r="AF1594">
        <v>2027</v>
      </c>
      <c r="AG1594">
        <v>2028</v>
      </c>
      <c r="AH1594">
        <v>2029</v>
      </c>
      <c r="AI1594">
        <v>2030</v>
      </c>
    </row>
    <row r="1595" spans="3:36" hidden="1">
      <c r="C1595" s="219" t="s">
        <v>828</v>
      </c>
      <c r="O1595">
        <v>0</v>
      </c>
      <c r="P1595">
        <v>0</v>
      </c>
      <c r="Q1595">
        <v>0</v>
      </c>
      <c r="R1595">
        <v>0</v>
      </c>
      <c r="S1595">
        <v>0</v>
      </c>
      <c r="T1595">
        <v>0</v>
      </c>
      <c r="U1595">
        <v>0</v>
      </c>
      <c r="V1595">
        <v>0</v>
      </c>
      <c r="W1595">
        <v>0</v>
      </c>
      <c r="X1595">
        <v>0</v>
      </c>
      <c r="Y1595">
        <v>0</v>
      </c>
      <c r="Z1595">
        <v>0</v>
      </c>
      <c r="AA1595">
        <v>0</v>
      </c>
      <c r="AB1595">
        <v>0</v>
      </c>
      <c r="AC1595">
        <v>0</v>
      </c>
      <c r="AD1595">
        <v>0</v>
      </c>
      <c r="AE1595">
        <v>0</v>
      </c>
      <c r="AF1595">
        <v>0</v>
      </c>
      <c r="AG1595">
        <v>0</v>
      </c>
      <c r="AH1595">
        <v>0</v>
      </c>
      <c r="AI1595">
        <v>0</v>
      </c>
      <c r="AJ1595">
        <v>0</v>
      </c>
    </row>
    <row r="1596" spans="3:36">
      <c r="C1596" s="219" t="s">
        <v>829</v>
      </c>
      <c r="O1596" s="370">
        <v>0</v>
      </c>
      <c r="P1596" s="370">
        <v>0</v>
      </c>
      <c r="Q1596" s="370">
        <v>0</v>
      </c>
      <c r="R1596" s="370">
        <v>0</v>
      </c>
      <c r="S1596" s="370">
        <v>0</v>
      </c>
      <c r="T1596" s="370">
        <v>0</v>
      </c>
      <c r="U1596" s="370">
        <v>0</v>
      </c>
      <c r="V1596" s="370">
        <v>0</v>
      </c>
      <c r="W1596" s="370">
        <v>0</v>
      </c>
      <c r="X1596" s="370">
        <v>0</v>
      </c>
      <c r="Y1596" s="370">
        <v>0</v>
      </c>
      <c r="Z1596" s="370">
        <v>0</v>
      </c>
      <c r="AA1596" s="370">
        <v>0</v>
      </c>
      <c r="AB1596" s="370">
        <v>0</v>
      </c>
      <c r="AC1596" s="370">
        <v>0</v>
      </c>
      <c r="AD1596" s="370">
        <v>0</v>
      </c>
      <c r="AE1596" s="370">
        <v>0</v>
      </c>
      <c r="AF1596" s="370">
        <v>0</v>
      </c>
      <c r="AG1596" s="370">
        <v>0</v>
      </c>
      <c r="AH1596" s="370">
        <v>0</v>
      </c>
      <c r="AI1596" s="370">
        <v>0</v>
      </c>
      <c r="AJ1596">
        <v>0</v>
      </c>
    </row>
    <row r="1597" spans="3:36">
      <c r="C1597" s="219" t="s">
        <v>830</v>
      </c>
      <c r="O1597" s="370">
        <v>0</v>
      </c>
      <c r="P1597" s="370">
        <v>0</v>
      </c>
      <c r="Q1597" s="370">
        <v>0</v>
      </c>
      <c r="R1597" s="370">
        <v>0</v>
      </c>
      <c r="S1597" s="370">
        <v>0</v>
      </c>
      <c r="T1597" s="370">
        <v>0</v>
      </c>
      <c r="U1597" s="370">
        <v>0</v>
      </c>
      <c r="V1597" s="370">
        <v>0</v>
      </c>
      <c r="W1597" s="370">
        <v>0</v>
      </c>
      <c r="X1597" s="370">
        <v>0</v>
      </c>
      <c r="Y1597" s="370">
        <v>0</v>
      </c>
      <c r="Z1597" s="370">
        <v>0</v>
      </c>
      <c r="AA1597" s="370">
        <v>0</v>
      </c>
      <c r="AB1597" s="370">
        <v>0</v>
      </c>
      <c r="AC1597" s="370">
        <v>0</v>
      </c>
      <c r="AD1597" s="370">
        <v>0</v>
      </c>
      <c r="AE1597" s="370">
        <v>0</v>
      </c>
      <c r="AF1597" s="370">
        <v>0</v>
      </c>
      <c r="AG1597" s="370">
        <v>0</v>
      </c>
      <c r="AH1597" s="370">
        <v>0</v>
      </c>
      <c r="AI1597" s="370">
        <v>0</v>
      </c>
      <c r="AJ1597">
        <v>0</v>
      </c>
    </row>
  </sheetData>
  <pageMargins left="0.25" right="0.25" top="0.4" bottom="0.4" header="0.3" footer="0.3"/>
  <pageSetup paperSize="5" scale="70" orientation="landscape" r:id="rId1"/>
  <headerFooter>
    <oddFooter>&amp;L&amp;BHousing and Urban Development Confidential&amp;B&amp;C&amp;D&amp;RPage &amp;P</oddFooter>
  </headerFooter>
  <rowBreaks count="16" manualBreakCount="16">
    <brk id="106" min="2" max="34" man="1"/>
    <brk id="198" min="2" max="34" man="1"/>
    <brk id="298" min="2" max="34" man="1"/>
    <brk id="388" min="2" max="34" man="1"/>
    <brk id="478" min="2" max="34" man="1"/>
    <brk id="578" min="2" max="34" man="1"/>
    <brk id="680" min="2" max="34" man="1"/>
    <brk id="782" min="2" max="34" man="1"/>
    <brk id="875" min="2" max="34" man="1"/>
    <brk id="975" min="2" max="34" man="1"/>
    <brk id="1086" min="2" max="34" man="1"/>
    <brk id="1200" min="2" max="34" man="1"/>
    <brk id="1287" min="2" max="34" man="1"/>
    <brk id="1390" min="2" max="34" man="1"/>
    <brk id="1480" min="2" max="34" man="1"/>
    <brk id="1570" min="2" max="3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2:G41"/>
  <sheetViews>
    <sheetView zoomScale="75" zoomScaleNormal="75" workbookViewId="0">
      <selection activeCell="K25" sqref="K25"/>
    </sheetView>
  </sheetViews>
  <sheetFormatPr defaultColWidth="9" defaultRowHeight="16.7"/>
  <cols>
    <col min="1" max="1" width="2.5" style="108" customWidth="1"/>
    <col min="2" max="2" width="10.375" style="108" customWidth="1"/>
    <col min="3" max="3" width="11.125" style="108" customWidth="1"/>
    <col min="4" max="5" width="10.875" style="108" customWidth="1"/>
    <col min="6" max="6" width="9.375" style="108" customWidth="1"/>
    <col min="7" max="7" width="10" style="108" customWidth="1"/>
    <col min="8" max="16384" width="9" style="108"/>
  </cols>
  <sheetData>
    <row r="2" spans="2:7">
      <c r="B2" s="137" t="s">
        <v>834</v>
      </c>
      <c r="C2" s="138" t="s">
        <v>835</v>
      </c>
      <c r="D2" s="114"/>
      <c r="G2" s="108" t="s">
        <v>190</v>
      </c>
    </row>
    <row r="3" spans="2:7">
      <c r="B3" s="139">
        <v>5</v>
      </c>
      <c r="C3" s="108">
        <v>4</v>
      </c>
      <c r="D3" s="121" t="s">
        <v>767</v>
      </c>
      <c r="G3" s="108" t="s">
        <v>200</v>
      </c>
    </row>
    <row r="4" spans="2:7">
      <c r="B4" s="139">
        <f t="shared" ref="B4:B18" si="0">+B3+1</f>
        <v>6</v>
      </c>
      <c r="C4" s="108">
        <v>5</v>
      </c>
      <c r="D4" s="121" t="s">
        <v>767</v>
      </c>
    </row>
    <row r="5" spans="2:7">
      <c r="B5" s="139">
        <f t="shared" si="0"/>
        <v>7</v>
      </c>
      <c r="C5" s="108">
        <v>5</v>
      </c>
      <c r="D5" s="121" t="s">
        <v>767</v>
      </c>
    </row>
    <row r="6" spans="2:7">
      <c r="B6" s="139">
        <f t="shared" si="0"/>
        <v>8</v>
      </c>
      <c r="C6" s="108">
        <v>6</v>
      </c>
      <c r="D6" s="121" t="s">
        <v>767</v>
      </c>
    </row>
    <row r="7" spans="2:7">
      <c r="B7" s="139">
        <f t="shared" si="0"/>
        <v>9</v>
      </c>
      <c r="C7" s="108">
        <v>7</v>
      </c>
      <c r="D7" s="121" t="s">
        <v>767</v>
      </c>
    </row>
    <row r="8" spans="2:7">
      <c r="B8" s="139">
        <f t="shared" si="0"/>
        <v>10</v>
      </c>
      <c r="C8" s="108">
        <v>7</v>
      </c>
      <c r="D8" s="121" t="s">
        <v>767</v>
      </c>
    </row>
    <row r="9" spans="2:7">
      <c r="B9" s="139">
        <f t="shared" si="0"/>
        <v>11</v>
      </c>
      <c r="C9" s="108">
        <v>8</v>
      </c>
      <c r="D9" s="121" t="s">
        <v>767</v>
      </c>
    </row>
    <row r="10" spans="2:7">
      <c r="B10" s="139">
        <f t="shared" si="0"/>
        <v>12</v>
      </c>
      <c r="C10" s="108">
        <v>8</v>
      </c>
      <c r="D10" s="121" t="s">
        <v>767</v>
      </c>
    </row>
    <row r="11" spans="2:7">
      <c r="B11" s="139">
        <f t="shared" si="0"/>
        <v>13</v>
      </c>
      <c r="C11" s="108">
        <v>9</v>
      </c>
      <c r="D11" s="121" t="s">
        <v>767</v>
      </c>
    </row>
    <row r="12" spans="2:7">
      <c r="B12" s="139">
        <f t="shared" si="0"/>
        <v>14</v>
      </c>
      <c r="C12" s="108">
        <v>9</v>
      </c>
      <c r="D12" s="121" t="s">
        <v>767</v>
      </c>
    </row>
    <row r="13" spans="2:7">
      <c r="B13" s="139">
        <f t="shared" si="0"/>
        <v>15</v>
      </c>
      <c r="C13" s="108">
        <v>10</v>
      </c>
      <c r="D13" s="121" t="s">
        <v>767</v>
      </c>
    </row>
    <row r="14" spans="2:7">
      <c r="B14" s="139">
        <f t="shared" si="0"/>
        <v>16</v>
      </c>
      <c r="C14" s="108">
        <v>10</v>
      </c>
      <c r="D14" s="121" t="s">
        <v>767</v>
      </c>
    </row>
    <row r="15" spans="2:7">
      <c r="B15" s="139">
        <f t="shared" si="0"/>
        <v>17</v>
      </c>
      <c r="C15" s="108">
        <v>10</v>
      </c>
      <c r="D15" s="121" t="s">
        <v>767</v>
      </c>
    </row>
    <row r="16" spans="2:7">
      <c r="B16" s="139">
        <f t="shared" si="0"/>
        <v>18</v>
      </c>
      <c r="C16" s="108">
        <v>11</v>
      </c>
      <c r="D16" s="121" t="s">
        <v>767</v>
      </c>
    </row>
    <row r="17" spans="2:7">
      <c r="B17" s="139">
        <f t="shared" si="0"/>
        <v>19</v>
      </c>
      <c r="C17" s="108">
        <v>11</v>
      </c>
      <c r="D17" s="121" t="s">
        <v>767</v>
      </c>
    </row>
    <row r="18" spans="2:7">
      <c r="B18" s="139">
        <f t="shared" si="0"/>
        <v>20</v>
      </c>
      <c r="C18" s="108">
        <v>12</v>
      </c>
      <c r="D18" s="121" t="s">
        <v>767</v>
      </c>
    </row>
    <row r="19" spans="2:7">
      <c r="B19" s="139">
        <f t="shared" ref="B19:B24" si="1">+B18+5</f>
        <v>25</v>
      </c>
      <c r="C19" s="108">
        <v>13</v>
      </c>
      <c r="D19" s="121" t="s">
        <v>767</v>
      </c>
    </row>
    <row r="20" spans="2:7">
      <c r="B20" s="139">
        <f t="shared" si="1"/>
        <v>30</v>
      </c>
      <c r="C20" s="108">
        <v>14</v>
      </c>
      <c r="D20" s="121" t="s">
        <v>767</v>
      </c>
    </row>
    <row r="21" spans="2:7">
      <c r="B21" s="139">
        <f t="shared" si="1"/>
        <v>35</v>
      </c>
      <c r="C21" s="108">
        <v>15</v>
      </c>
      <c r="D21" s="121" t="s">
        <v>767</v>
      </c>
    </row>
    <row r="22" spans="2:7">
      <c r="B22" s="139">
        <f t="shared" si="1"/>
        <v>40</v>
      </c>
      <c r="C22" s="108">
        <v>15</v>
      </c>
      <c r="D22" s="121" t="s">
        <v>767</v>
      </c>
    </row>
    <row r="23" spans="2:7">
      <c r="B23" s="139">
        <f t="shared" si="1"/>
        <v>45</v>
      </c>
      <c r="C23" s="108">
        <v>16</v>
      </c>
      <c r="D23" s="121" t="s">
        <v>767</v>
      </c>
    </row>
    <row r="24" spans="2:7">
      <c r="B24" s="140">
        <f t="shared" si="1"/>
        <v>50</v>
      </c>
      <c r="C24" s="129">
        <v>16</v>
      </c>
      <c r="D24" s="130" t="s">
        <v>767</v>
      </c>
    </row>
    <row r="26" spans="2:7">
      <c r="D26" s="113"/>
      <c r="E26" s="113"/>
      <c r="F26" s="113"/>
      <c r="G26" s="113"/>
    </row>
    <row r="27" spans="2:7">
      <c r="B27" s="128">
        <f>'[1]Program Variables'!D24</f>
        <v>1.5</v>
      </c>
      <c r="C27" s="108" t="s">
        <v>836</v>
      </c>
      <c r="D27" s="113"/>
      <c r="E27" s="113"/>
      <c r="F27" s="113"/>
      <c r="G27" s="113"/>
    </row>
    <row r="28" spans="2:7">
      <c r="B28" s="141">
        <f>'[1]Program Variables'!D25</f>
        <v>0.15</v>
      </c>
      <c r="C28" s="108" t="s">
        <v>837</v>
      </c>
      <c r="D28" s="113"/>
      <c r="E28" s="113"/>
      <c r="F28" s="113"/>
      <c r="G28" s="113"/>
    </row>
    <row r="29" spans="2:7">
      <c r="B29" s="128"/>
      <c r="C29" s="113"/>
      <c r="D29" s="113"/>
      <c r="E29" s="113"/>
      <c r="F29" s="113"/>
      <c r="G29" s="113"/>
    </row>
    <row r="30" spans="2:7">
      <c r="B30" s="128"/>
      <c r="C30" s="113"/>
      <c r="D30" s="113"/>
      <c r="E30" s="113"/>
      <c r="F30" s="113"/>
      <c r="G30" s="113"/>
    </row>
    <row r="31" spans="2:7">
      <c r="B31" s="128"/>
      <c r="C31" s="113"/>
      <c r="D31" s="113"/>
      <c r="E31" s="113"/>
      <c r="F31" s="113"/>
      <c r="G31" s="113"/>
    </row>
    <row r="32" spans="2:7">
      <c r="B32" s="109" t="s">
        <v>838</v>
      </c>
      <c r="C32" s="109" t="s">
        <v>839</v>
      </c>
    </row>
    <row r="33" spans="2:4">
      <c r="B33" s="109" t="s">
        <v>190</v>
      </c>
      <c r="C33" s="109" t="s">
        <v>200</v>
      </c>
    </row>
    <row r="34" spans="2:4">
      <c r="B34" s="109" t="s">
        <v>840</v>
      </c>
      <c r="C34" s="109" t="s">
        <v>841</v>
      </c>
      <c r="D34" s="109" t="s">
        <v>205</v>
      </c>
    </row>
    <row r="35" spans="2:4">
      <c r="B35" s="111"/>
      <c r="C35" s="111"/>
      <c r="D35" s="111"/>
    </row>
    <row r="36" spans="2:4">
      <c r="B36" s="109" t="s">
        <v>842</v>
      </c>
      <c r="C36" s="109" t="s">
        <v>843</v>
      </c>
      <c r="D36" s="111"/>
    </row>
    <row r="37" spans="2:4">
      <c r="B37" s="109" t="s">
        <v>830</v>
      </c>
      <c r="C37" s="109" t="s">
        <v>844</v>
      </c>
      <c r="D37" s="111"/>
    </row>
    <row r="38" spans="2:4">
      <c r="B38" s="111"/>
      <c r="C38" s="111"/>
      <c r="D38" s="111"/>
    </row>
    <row r="39" spans="2:4">
      <c r="B39" s="111"/>
      <c r="C39" s="111"/>
      <c r="D39" s="111"/>
    </row>
    <row r="40" spans="2:4">
      <c r="B40" s="111"/>
      <c r="C40" s="111"/>
      <c r="D40" s="111"/>
    </row>
    <row r="41" spans="2:4">
      <c r="B41" s="111"/>
      <c r="C41" s="111"/>
      <c r="D41" s="11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D191"/>
  <sheetViews>
    <sheetView view="pageBreakPreview" zoomScale="85" zoomScaleNormal="100" zoomScaleSheetLayoutView="85" workbookViewId="0">
      <selection activeCell="A212" sqref="A212"/>
    </sheetView>
  </sheetViews>
  <sheetFormatPr defaultColWidth="9" defaultRowHeight="13.9"/>
  <cols>
    <col min="1" max="1" width="25.625" style="150" customWidth="1"/>
    <col min="2" max="2" width="9.375" style="193" customWidth="1"/>
    <col min="3" max="3" width="9.25" style="148" customWidth="1"/>
    <col min="4" max="4" width="13.625" style="398" customWidth="1"/>
    <col min="5" max="5" width="10.625" style="148" customWidth="1"/>
    <col min="6" max="6" width="6.875" style="188" customWidth="1"/>
    <col min="7" max="10" width="9" style="148"/>
    <col min="11" max="30" width="12.625" style="148" customWidth="1"/>
    <col min="31" max="16384" width="9" style="148"/>
  </cols>
  <sheetData>
    <row r="1" spans="1:30" ht="21" customHeight="1" thickBot="1">
      <c r="A1" s="828" t="s">
        <v>845</v>
      </c>
      <c r="B1" s="828"/>
      <c r="C1" s="828"/>
      <c r="D1" s="828"/>
      <c r="E1" s="828"/>
      <c r="F1" s="828"/>
      <c r="G1" s="828"/>
      <c r="H1" s="497"/>
      <c r="I1" s="828" t="s">
        <v>846</v>
      </c>
      <c r="J1" s="828"/>
      <c r="K1" s="828"/>
      <c r="L1" s="828"/>
      <c r="M1" s="828"/>
      <c r="N1" s="828"/>
      <c r="O1" s="828"/>
    </row>
    <row r="2" spans="1:30" s="150" customFormat="1" ht="26.45" customHeight="1">
      <c r="A2" s="401" t="s">
        <v>340</v>
      </c>
      <c r="B2" s="402" t="s">
        <v>847</v>
      </c>
      <c r="C2" s="403" t="s">
        <v>848</v>
      </c>
      <c r="D2" s="402" t="s">
        <v>849</v>
      </c>
      <c r="E2" s="403" t="s">
        <v>850</v>
      </c>
      <c r="F2" s="404" t="s">
        <v>851</v>
      </c>
      <c r="I2" s="444"/>
    </row>
    <row r="3" spans="1:30">
      <c r="A3" s="405" t="str">
        <f>CNI!A5</f>
        <v>Asphalt/Concrete</v>
      </c>
      <c r="B3" s="399" t="str">
        <f>IF(CNI!K11="Non-Utility Saver","no","yes")</f>
        <v>no</v>
      </c>
      <c r="C3" s="156">
        <f>CNI!AK13</f>
        <v>1200</v>
      </c>
      <c r="D3" s="400" t="str">
        <f>IF(B3="No","n/a","value")</f>
        <v>n/a</v>
      </c>
      <c r="E3" s="205" t="str">
        <f t="shared" ref="E3:E10" si="0">IF(B3="no","n/a","value")</f>
        <v>n/a</v>
      </c>
      <c r="F3" s="406" t="str">
        <f t="shared" ref="F3:F10" si="1">IF(B3="no","n/a","value")</f>
        <v>n/a</v>
      </c>
      <c r="I3" s="829"/>
      <c r="J3" s="829"/>
      <c r="K3" s="148">
        <f>StartInput!$F$25+1</f>
        <v>2011</v>
      </c>
      <c r="L3" s="148">
        <f>StartInput!$F$25+2</f>
        <v>2012</v>
      </c>
      <c r="M3" s="148">
        <f>StartInput!$F$25+3</f>
        <v>2013</v>
      </c>
      <c r="N3" s="148">
        <f>StartInput!$F$25+4</f>
        <v>2014</v>
      </c>
      <c r="O3" s="148">
        <f>StartInput!$F$25+5</f>
        <v>2015</v>
      </c>
      <c r="P3" s="148">
        <f>StartInput!$F$25+6</f>
        <v>2016</v>
      </c>
      <c r="Q3" s="148">
        <f>StartInput!$F$25+7</f>
        <v>2017</v>
      </c>
      <c r="R3" s="148">
        <f>StartInput!$F$25+8</f>
        <v>2018</v>
      </c>
      <c r="S3" s="148">
        <f>StartInput!$F$25+9</f>
        <v>2019</v>
      </c>
      <c r="T3" s="148">
        <f>StartInput!$F$25+10</f>
        <v>2020</v>
      </c>
      <c r="U3" s="148">
        <f>StartInput!$F$25+11</f>
        <v>2021</v>
      </c>
      <c r="V3" s="148">
        <f>StartInput!$F$25+12</f>
        <v>2022</v>
      </c>
      <c r="W3" s="148">
        <f>StartInput!$F$25+13</f>
        <v>2023</v>
      </c>
      <c r="X3" s="148">
        <f>StartInput!$F$25+14</f>
        <v>2024</v>
      </c>
      <c r="Y3" s="148">
        <f>StartInput!$F$25+15</f>
        <v>2025</v>
      </c>
      <c r="Z3" s="148">
        <f>StartInput!$F$25+16</f>
        <v>2026</v>
      </c>
      <c r="AA3" s="148">
        <f>StartInput!$F$25+17</f>
        <v>2027</v>
      </c>
      <c r="AB3" s="148">
        <f>StartInput!$F$25+18</f>
        <v>2028</v>
      </c>
      <c r="AC3" s="148">
        <f>StartInput!$F$25+19</f>
        <v>2029</v>
      </c>
      <c r="AD3" s="148">
        <f>StartInput!$F$25+20</f>
        <v>2030</v>
      </c>
    </row>
    <row r="4" spans="1:30">
      <c r="A4" s="405" t="str">
        <f>CNI!A15</f>
        <v>Seal Coat</v>
      </c>
      <c r="B4" s="399" t="str">
        <f>IF(CNI!K21="Non-Utility Saver","no","yes")</f>
        <v>no</v>
      </c>
      <c r="C4" s="156">
        <f>CNI!AK23</f>
        <v>1500</v>
      </c>
      <c r="D4" s="400" t="str">
        <f t="shared" ref="D4:D29" si="2">IF(B4="No","n/a","value")</f>
        <v>n/a</v>
      </c>
      <c r="E4" s="205" t="str">
        <f t="shared" si="0"/>
        <v>n/a</v>
      </c>
      <c r="F4" s="406" t="str">
        <f t="shared" si="1"/>
        <v>n/a</v>
      </c>
      <c r="I4" s="829" t="s">
        <v>340</v>
      </c>
      <c r="J4" s="829"/>
      <c r="K4" s="183">
        <f>'PNA Summary'!L138</f>
        <v>54516</v>
      </c>
      <c r="L4" s="183">
        <f>'PNA Summary'!M138</f>
        <v>127000</v>
      </c>
      <c r="M4" s="183">
        <f>'PNA Summary'!N138</f>
        <v>69000</v>
      </c>
      <c r="N4" s="183">
        <f>'PNA Summary'!O138</f>
        <v>5600</v>
      </c>
      <c r="O4" s="183">
        <f>'PNA Summary'!P138</f>
        <v>0</v>
      </c>
      <c r="P4" s="183">
        <f>'PNA Summary'!Q138</f>
        <v>7640</v>
      </c>
      <c r="Q4" s="183">
        <f>'PNA Summary'!R138</f>
        <v>0</v>
      </c>
      <c r="R4" s="183">
        <f>'PNA Summary'!S138</f>
        <v>0</v>
      </c>
      <c r="S4" s="183">
        <f>'PNA Summary'!T138</f>
        <v>6850</v>
      </c>
      <c r="T4" s="183">
        <f>'PNA Summary'!U138</f>
        <v>0</v>
      </c>
      <c r="U4" s="183">
        <f>'PNA Summary'!V138</f>
        <v>0</v>
      </c>
      <c r="V4" s="183">
        <f>'PNA Summary'!W138</f>
        <v>7640</v>
      </c>
      <c r="W4" s="183">
        <f>'PNA Summary'!X138</f>
        <v>0</v>
      </c>
      <c r="X4" s="183">
        <f>'PNA Summary'!Y138</f>
        <v>0</v>
      </c>
      <c r="Y4" s="183">
        <f>'PNA Summary'!Z138</f>
        <v>60000</v>
      </c>
      <c r="Z4" s="183">
        <f>'PNA Summary'!AA138</f>
        <v>4000</v>
      </c>
      <c r="AA4" s="183">
        <f>'PNA Summary'!AB138</f>
        <v>45000</v>
      </c>
      <c r="AB4" s="183">
        <f>'PNA Summary'!AC138</f>
        <v>21990</v>
      </c>
      <c r="AC4" s="183">
        <f>'PNA Summary'!AD138</f>
        <v>20800</v>
      </c>
      <c r="AD4" s="183">
        <f>'PNA Summary'!AE138</f>
        <v>56000</v>
      </c>
    </row>
    <row r="5" spans="1:30">
      <c r="A5" s="405" t="str">
        <f>CNI!A25</f>
        <v>Striping</v>
      </c>
      <c r="B5" s="399" t="str">
        <f>IF(CNI!K31="Non-Utility Saver","no","yes")</f>
        <v>no</v>
      </c>
      <c r="C5" s="156">
        <f>CNI!AK33</f>
        <v>0</v>
      </c>
      <c r="D5" s="400" t="str">
        <f t="shared" si="2"/>
        <v>n/a</v>
      </c>
      <c r="E5" s="205" t="str">
        <f t="shared" si="0"/>
        <v>n/a</v>
      </c>
      <c r="F5" s="406" t="str">
        <f t="shared" si="1"/>
        <v>n/a</v>
      </c>
      <c r="I5" s="498" t="s">
        <v>852</v>
      </c>
      <c r="J5" s="498"/>
      <c r="K5" s="183">
        <f>'PNA Summary'!L168</f>
        <v>3100</v>
      </c>
      <c r="L5" s="183">
        <f>'PNA Summary'!M168</f>
        <v>6000</v>
      </c>
      <c r="M5" s="183">
        <f>'PNA Summary'!N168</f>
        <v>650</v>
      </c>
      <c r="N5" s="183">
        <f>'PNA Summary'!O168</f>
        <v>13750</v>
      </c>
      <c r="O5" s="183">
        <f>'PNA Summary'!P168</f>
        <v>54680</v>
      </c>
      <c r="P5" s="183">
        <f>'PNA Summary'!Q168</f>
        <v>8600</v>
      </c>
      <c r="Q5" s="183">
        <f>'PNA Summary'!R168</f>
        <v>10000</v>
      </c>
      <c r="R5" s="183">
        <f>'PNA Summary'!S168</f>
        <v>0</v>
      </c>
      <c r="S5" s="183">
        <f>'PNA Summary'!T168</f>
        <v>0</v>
      </c>
      <c r="T5" s="183">
        <f>'PNA Summary'!U168</f>
        <v>0</v>
      </c>
      <c r="U5" s="183">
        <f>'PNA Summary'!V168</f>
        <v>0</v>
      </c>
      <c r="V5" s="183">
        <f>'PNA Summary'!W168</f>
        <v>5400</v>
      </c>
      <c r="W5" s="183">
        <f>'PNA Summary'!X168</f>
        <v>450</v>
      </c>
      <c r="X5" s="183">
        <f>'PNA Summary'!Y168</f>
        <v>700</v>
      </c>
      <c r="Y5" s="183">
        <f>'PNA Summary'!Z168</f>
        <v>2400</v>
      </c>
      <c r="Z5" s="183">
        <f>'PNA Summary'!AA168</f>
        <v>3500</v>
      </c>
      <c r="AA5" s="183">
        <f>'PNA Summary'!AB168</f>
        <v>2500</v>
      </c>
      <c r="AB5" s="183">
        <f>'PNA Summary'!AC168</f>
        <v>0</v>
      </c>
      <c r="AC5" s="183">
        <f>'PNA Summary'!AD168</f>
        <v>650</v>
      </c>
      <c r="AD5" s="183">
        <f>'PNA Summary'!AE168</f>
        <v>0</v>
      </c>
    </row>
    <row r="6" spans="1:30">
      <c r="A6" s="405" t="str">
        <f>CNI!A35</f>
        <v>Curb and Gutter</v>
      </c>
      <c r="B6" s="399" t="str">
        <f>IF(CNI!K41="Non-Utility Saver","no","yes")</f>
        <v>no</v>
      </c>
      <c r="C6" s="156">
        <f>CNI!AK43</f>
        <v>0</v>
      </c>
      <c r="D6" s="400" t="str">
        <f t="shared" si="2"/>
        <v>n/a</v>
      </c>
      <c r="E6" s="205" t="str">
        <f t="shared" si="0"/>
        <v>n/a</v>
      </c>
      <c r="F6" s="406" t="str">
        <f t="shared" si="1"/>
        <v>n/a</v>
      </c>
      <c r="I6" s="498" t="s">
        <v>481</v>
      </c>
      <c r="J6" s="498"/>
      <c r="K6" s="183">
        <f>'PNA Summary'!L210</f>
        <v>3560</v>
      </c>
      <c r="L6" s="183">
        <f>'PNA Summary'!M210</f>
        <v>0</v>
      </c>
      <c r="M6" s="183">
        <f>'PNA Summary'!N210</f>
        <v>37600</v>
      </c>
      <c r="N6" s="183">
        <f>'PNA Summary'!O210</f>
        <v>10000</v>
      </c>
      <c r="O6" s="183">
        <f>'PNA Summary'!P210</f>
        <v>5000</v>
      </c>
      <c r="P6" s="183">
        <f>'PNA Summary'!Q210</f>
        <v>1445</v>
      </c>
      <c r="Q6" s="183">
        <f>'PNA Summary'!R210</f>
        <v>12000</v>
      </c>
      <c r="R6" s="183">
        <f>'PNA Summary'!S210</f>
        <v>0</v>
      </c>
      <c r="S6" s="183">
        <f>'PNA Summary'!T210</f>
        <v>1265</v>
      </c>
      <c r="T6" s="183">
        <f>'PNA Summary'!U210</f>
        <v>12500</v>
      </c>
      <c r="U6" s="183">
        <f>'PNA Summary'!V210</f>
        <v>3560</v>
      </c>
      <c r="V6" s="183">
        <f>'PNA Summary'!W210</f>
        <v>0</v>
      </c>
      <c r="W6" s="183">
        <f>'PNA Summary'!X210</f>
        <v>0</v>
      </c>
      <c r="X6" s="183">
        <f>'PNA Summary'!Y210</f>
        <v>0</v>
      </c>
      <c r="Y6" s="183">
        <f>'PNA Summary'!Z210</f>
        <v>351200</v>
      </c>
      <c r="Z6" s="183">
        <f>'PNA Summary'!AA210</f>
        <v>23600</v>
      </c>
      <c r="AA6" s="183">
        <f>'PNA Summary'!AB210</f>
        <v>3500</v>
      </c>
      <c r="AB6" s="183">
        <f>'PNA Summary'!AC210</f>
        <v>2765</v>
      </c>
      <c r="AC6" s="183">
        <f>'PNA Summary'!AD210</f>
        <v>7500</v>
      </c>
      <c r="AD6" s="183">
        <f>'PNA Summary'!AE210</f>
        <v>15000</v>
      </c>
    </row>
    <row r="7" spans="1:30">
      <c r="A7" s="405" t="str">
        <f>CNI!A45</f>
        <v>Pedestrian Paving</v>
      </c>
      <c r="B7" s="399" t="str">
        <f>IF(CNI!K51="Non-Utility Saver","no","yes")</f>
        <v>no</v>
      </c>
      <c r="C7" s="156">
        <f>CNI!AK53</f>
        <v>2584</v>
      </c>
      <c r="D7" s="400" t="str">
        <f t="shared" si="2"/>
        <v>n/a</v>
      </c>
      <c r="E7" s="205" t="str">
        <f t="shared" si="0"/>
        <v>n/a</v>
      </c>
      <c r="F7" s="406" t="str">
        <f t="shared" si="1"/>
        <v>n/a</v>
      </c>
      <c r="I7" s="498" t="s">
        <v>517</v>
      </c>
      <c r="J7" s="498"/>
      <c r="K7" s="183">
        <f>'PNA Summary'!L250</f>
        <v>120000</v>
      </c>
      <c r="L7" s="183">
        <f>'PNA Summary'!M250</f>
        <v>60000</v>
      </c>
      <c r="M7" s="183">
        <f>'PNA Summary'!N250</f>
        <v>5800</v>
      </c>
      <c r="N7" s="183">
        <f>'PNA Summary'!O250</f>
        <v>46000</v>
      </c>
      <c r="O7" s="183">
        <f>'PNA Summary'!P250</f>
        <v>18700</v>
      </c>
      <c r="P7" s="183">
        <f>'PNA Summary'!Q250</f>
        <v>90000</v>
      </c>
      <c r="Q7" s="183">
        <f>'PNA Summary'!R250</f>
        <v>34100</v>
      </c>
      <c r="R7" s="183">
        <f>'PNA Summary'!S250</f>
        <v>124500</v>
      </c>
      <c r="S7" s="183">
        <f>'PNA Summary'!T250</f>
        <v>6800</v>
      </c>
      <c r="T7" s="183">
        <f>'PNA Summary'!U250</f>
        <v>72000</v>
      </c>
      <c r="U7" s="183">
        <f>'PNA Summary'!V250</f>
        <v>120000</v>
      </c>
      <c r="V7" s="183">
        <f>'PNA Summary'!W250</f>
        <v>90000</v>
      </c>
      <c r="W7" s="183">
        <f>'PNA Summary'!X250</f>
        <v>5800</v>
      </c>
      <c r="X7" s="183">
        <f>'PNA Summary'!Y250</f>
        <v>13400</v>
      </c>
      <c r="Y7" s="183">
        <f>'PNA Summary'!Z250</f>
        <v>421000</v>
      </c>
      <c r="Z7" s="183">
        <f>'PNA Summary'!AA250</f>
        <v>0</v>
      </c>
      <c r="AA7" s="183">
        <f>'PNA Summary'!AB250</f>
        <v>18700</v>
      </c>
      <c r="AB7" s="183">
        <f>'PNA Summary'!AC250</f>
        <v>0</v>
      </c>
      <c r="AC7" s="183">
        <f>'PNA Summary'!AD250</f>
        <v>90000</v>
      </c>
      <c r="AD7" s="183">
        <f>'PNA Summary'!AE250</f>
        <v>60000</v>
      </c>
    </row>
    <row r="8" spans="1:30">
      <c r="A8" s="405" t="str">
        <f>CNI!A55</f>
        <v>Signage</v>
      </c>
      <c r="B8" s="399" t="str">
        <f>IF(CNI!K61="Non-Utility Saver","no","yes")</f>
        <v>no</v>
      </c>
      <c r="C8" s="156">
        <f>CNI!AK63</f>
        <v>200</v>
      </c>
      <c r="D8" s="400" t="str">
        <f t="shared" si="2"/>
        <v>n/a</v>
      </c>
      <c r="E8" s="205" t="str">
        <f t="shared" si="0"/>
        <v>n/a</v>
      </c>
      <c r="F8" s="406" t="str">
        <f t="shared" si="1"/>
        <v>n/a</v>
      </c>
      <c r="I8" s="498" t="s">
        <v>551</v>
      </c>
      <c r="J8" s="498"/>
      <c r="K8" s="148">
        <f>'PNA Summary'!L282</f>
        <v>4580</v>
      </c>
      <c r="L8" s="148">
        <f>'PNA Summary'!M282</f>
        <v>18600</v>
      </c>
      <c r="M8" s="148">
        <f>'PNA Summary'!N282</f>
        <v>0</v>
      </c>
      <c r="N8" s="148">
        <f>'PNA Summary'!O282</f>
        <v>0</v>
      </c>
      <c r="O8" s="148">
        <f>'PNA Summary'!P282</f>
        <v>112000</v>
      </c>
      <c r="P8" s="148">
        <f>'PNA Summary'!Q282</f>
        <v>0</v>
      </c>
      <c r="Q8" s="148">
        <f>'PNA Summary'!R282</f>
        <v>4580</v>
      </c>
      <c r="R8" s="148">
        <f>'PNA Summary'!S282</f>
        <v>0</v>
      </c>
      <c r="S8" s="148">
        <f>'PNA Summary'!T282</f>
        <v>18600</v>
      </c>
      <c r="T8" s="148">
        <f>'PNA Summary'!U282</f>
        <v>112000</v>
      </c>
      <c r="U8" s="148">
        <f>'PNA Summary'!V282</f>
        <v>0</v>
      </c>
      <c r="V8" s="148">
        <f>'PNA Summary'!W282</f>
        <v>0</v>
      </c>
      <c r="W8" s="148">
        <f>'PNA Summary'!X282</f>
        <v>4580</v>
      </c>
      <c r="X8" s="148">
        <f>'PNA Summary'!Y282</f>
        <v>4500</v>
      </c>
      <c r="Y8" s="148">
        <f>'PNA Summary'!Z282</f>
        <v>112000</v>
      </c>
      <c r="Z8" s="148">
        <f>'PNA Summary'!AA282</f>
        <v>18600</v>
      </c>
      <c r="AA8" s="148">
        <f>'PNA Summary'!AB282</f>
        <v>0</v>
      </c>
      <c r="AB8" s="148">
        <f>'PNA Summary'!AC282</f>
        <v>0</v>
      </c>
      <c r="AC8" s="148">
        <f>'PNA Summary'!AD282</f>
        <v>4580</v>
      </c>
      <c r="AD8" s="148">
        <f>'PNA Summary'!AE282</f>
        <v>112000</v>
      </c>
    </row>
    <row r="9" spans="1:30">
      <c r="A9" s="405" t="str">
        <f>CNI!A65</f>
        <v>Water Lines/Mains</v>
      </c>
      <c r="B9" s="399" t="str">
        <f>IF(CNI!K71="Non-Utility Saver","no","yes")</f>
        <v>no</v>
      </c>
      <c r="C9" s="156">
        <f>CNI!AK73</f>
        <v>0</v>
      </c>
      <c r="D9" s="400" t="str">
        <f t="shared" si="2"/>
        <v>n/a</v>
      </c>
      <c r="E9" s="205" t="str">
        <f t="shared" si="0"/>
        <v>n/a</v>
      </c>
      <c r="F9" s="406" t="str">
        <f t="shared" si="1"/>
        <v>n/a</v>
      </c>
    </row>
    <row r="10" spans="1:30">
      <c r="A10" s="405" t="str">
        <f>CNI!A75</f>
        <v>Sewer Lines/Mains</v>
      </c>
      <c r="B10" s="399" t="str">
        <f>IF(CNI!K81="Non-Utility Saver","no","yes")</f>
        <v>no</v>
      </c>
      <c r="C10" s="156">
        <f>CNI!AK83</f>
        <v>0</v>
      </c>
      <c r="D10" s="400" t="str">
        <f t="shared" si="2"/>
        <v>n/a</v>
      </c>
      <c r="E10" s="205" t="str">
        <f t="shared" si="0"/>
        <v>n/a</v>
      </c>
      <c r="F10" s="406" t="str">
        <f t="shared" si="1"/>
        <v>n/a</v>
      </c>
      <c r="I10" s="829"/>
      <c r="J10" s="829"/>
      <c r="K10" s="148">
        <f>StartInput!$F$25+1</f>
        <v>2011</v>
      </c>
      <c r="L10" s="148">
        <f>StartInput!$F$25+2</f>
        <v>2012</v>
      </c>
      <c r="M10" s="148">
        <f>StartInput!$F$25+3</f>
        <v>2013</v>
      </c>
      <c r="N10" s="148">
        <f>StartInput!$F$25+4</f>
        <v>2014</v>
      </c>
      <c r="O10" s="148">
        <f>StartInput!$F$25+5</f>
        <v>2015</v>
      </c>
      <c r="P10" s="148">
        <f>StartInput!$F$25+6</f>
        <v>2016</v>
      </c>
      <c r="Q10" s="148">
        <f>StartInput!$F$25+7</f>
        <v>2017</v>
      </c>
      <c r="R10" s="148">
        <f>StartInput!$F$25+8</f>
        <v>2018</v>
      </c>
      <c r="S10" s="148">
        <f>StartInput!$F$25+9</f>
        <v>2019</v>
      </c>
      <c r="T10" s="148">
        <f>StartInput!$F$25+10</f>
        <v>2020</v>
      </c>
      <c r="U10" s="148">
        <f>StartInput!$F$25+11</f>
        <v>2021</v>
      </c>
      <c r="V10" s="148">
        <f>StartInput!$F$25+12</f>
        <v>2022</v>
      </c>
      <c r="W10" s="148">
        <f>StartInput!$F$25+13</f>
        <v>2023</v>
      </c>
      <c r="X10" s="148">
        <f>StartInput!$F$25+14</f>
        <v>2024</v>
      </c>
      <c r="Y10" s="148">
        <f>StartInput!$F$25+15</f>
        <v>2025</v>
      </c>
      <c r="Z10" s="148">
        <f>StartInput!$F$25+16</f>
        <v>2026</v>
      </c>
      <c r="AA10" s="148">
        <f>StartInput!$F$25+17</f>
        <v>2027</v>
      </c>
      <c r="AB10" s="148">
        <f>StartInput!$F$25+18</f>
        <v>2028</v>
      </c>
      <c r="AC10" s="148">
        <f>StartInput!$F$25+19</f>
        <v>2029</v>
      </c>
      <c r="AD10" s="148">
        <f>StartInput!$F$25+20</f>
        <v>2030</v>
      </c>
    </row>
    <row r="11" spans="1:30">
      <c r="A11" s="405" t="str">
        <f>CNI!A85</f>
        <v>Irrigation</v>
      </c>
      <c r="B11" s="399" t="str">
        <f>IF(CNI!K95="Non-Utility Saver","no","yes")</f>
        <v>yes</v>
      </c>
      <c r="C11" s="156">
        <f>CNI!AK99</f>
        <v>51000</v>
      </c>
      <c r="D11" s="400" t="str">
        <f>IF(B11="No","n/a",CNI!K95-CNI!K99&amp;" "&amp;CNI!L95)</f>
        <v>5000000 Gallons</v>
      </c>
      <c r="E11" s="156">
        <f>CNI!AL99</f>
        <v>22500</v>
      </c>
      <c r="F11" s="406">
        <f>IF(B11="no","n/a",CNI!AM99)</f>
        <v>2.2666666666666666</v>
      </c>
      <c r="I11" s="829" t="s">
        <v>340</v>
      </c>
      <c r="J11" s="829"/>
      <c r="K11" s="187">
        <f>'PNA Summary'!L386</f>
        <v>61100</v>
      </c>
      <c r="L11" s="187">
        <f>'PNA Summary'!M386</f>
        <v>134500</v>
      </c>
      <c r="M11" s="187">
        <f>'PNA Summary'!N386</f>
        <v>70000</v>
      </c>
      <c r="N11" s="187">
        <f>'PNA Summary'!O386</f>
        <v>6600</v>
      </c>
      <c r="O11" s="187">
        <f>'PNA Summary'!P386</f>
        <v>0</v>
      </c>
      <c r="P11" s="187">
        <f>'PNA Summary'!Q386</f>
        <v>8040</v>
      </c>
      <c r="Q11" s="187">
        <f>'PNA Summary'!R386</f>
        <v>0</v>
      </c>
      <c r="R11" s="187">
        <f>'PNA Summary'!S386</f>
        <v>0</v>
      </c>
      <c r="S11" s="187">
        <f>'PNA Summary'!T386</f>
        <v>7600</v>
      </c>
      <c r="T11" s="187">
        <f>'PNA Summary'!U386</f>
        <v>0</v>
      </c>
      <c r="U11" s="187">
        <f>'PNA Summary'!V386</f>
        <v>0</v>
      </c>
      <c r="V11" s="187">
        <f>'PNA Summary'!W386</f>
        <v>8040</v>
      </c>
      <c r="W11" s="187">
        <f>'PNA Summary'!X386</f>
        <v>0</v>
      </c>
      <c r="X11" s="187">
        <f>'PNA Summary'!Y386</f>
        <v>0</v>
      </c>
      <c r="Y11" s="187">
        <f>'PNA Summary'!Z386</f>
        <v>102000</v>
      </c>
      <c r="Z11" s="187">
        <f>'PNA Summary'!AA386</f>
        <v>4000</v>
      </c>
      <c r="AA11" s="187">
        <f>'PNA Summary'!AB386</f>
        <v>96000</v>
      </c>
      <c r="AB11" s="187">
        <f>'PNA Summary'!AC386</f>
        <v>27340</v>
      </c>
      <c r="AC11" s="187">
        <f>'PNA Summary'!AD386</f>
        <v>20800</v>
      </c>
      <c r="AD11" s="187">
        <f>'PNA Summary'!AE386</f>
        <v>56000</v>
      </c>
    </row>
    <row r="12" spans="1:30">
      <c r="A12" s="405" t="str">
        <f>CNI!A101</f>
        <v>Lighting</v>
      </c>
      <c r="B12" s="399" t="str">
        <f>IF(CNI!K111="Non-Utility Saver","no","yes")</f>
        <v>yes</v>
      </c>
      <c r="C12" s="156">
        <f>CNI!AK115</f>
        <v>42000</v>
      </c>
      <c r="D12" s="400" t="str">
        <f>IF(B12="No","n/a",CNI!K111-CNI!K115&amp;" "&amp;CNI!L111)</f>
        <v>17480 KWH</v>
      </c>
      <c r="E12" s="206">
        <f>CNI!AL115</f>
        <v>7227</v>
      </c>
      <c r="F12" s="406">
        <f>CNI!AM115</f>
        <v>5.8115400581154004</v>
      </c>
      <c r="I12" s="498" t="s">
        <v>852</v>
      </c>
      <c r="J12" s="498"/>
      <c r="K12" s="187">
        <f>'PNA Summary'!L416</f>
        <v>4700</v>
      </c>
      <c r="L12" s="187">
        <f>'PNA Summary'!M416</f>
        <v>9300</v>
      </c>
      <c r="M12" s="187">
        <f>'PNA Summary'!N416</f>
        <v>650</v>
      </c>
      <c r="N12" s="187">
        <f>'PNA Summary'!O416</f>
        <v>14900</v>
      </c>
      <c r="O12" s="187">
        <f>'PNA Summary'!P416</f>
        <v>61780</v>
      </c>
      <c r="P12" s="187">
        <f>'PNA Summary'!Q416</f>
        <v>9300</v>
      </c>
      <c r="Q12" s="187">
        <f>'PNA Summary'!R416</f>
        <v>10800</v>
      </c>
      <c r="R12" s="187">
        <f>'PNA Summary'!S416</f>
        <v>0</v>
      </c>
      <c r="S12" s="187">
        <f>'PNA Summary'!T416</f>
        <v>0</v>
      </c>
      <c r="T12" s="187">
        <f>'PNA Summary'!U416</f>
        <v>0</v>
      </c>
      <c r="U12" s="187">
        <f>'PNA Summary'!V416</f>
        <v>0</v>
      </c>
      <c r="V12" s="187">
        <f>'PNA Summary'!W416</f>
        <v>5700</v>
      </c>
      <c r="W12" s="187">
        <f>'PNA Summary'!X416</f>
        <v>450</v>
      </c>
      <c r="X12" s="187">
        <f>'PNA Summary'!Y416</f>
        <v>900</v>
      </c>
      <c r="Y12" s="187">
        <f>'PNA Summary'!Z416</f>
        <v>3800</v>
      </c>
      <c r="Z12" s="187">
        <f>'PNA Summary'!AA416</f>
        <v>3700</v>
      </c>
      <c r="AA12" s="187">
        <f>'PNA Summary'!AB416</f>
        <v>5600</v>
      </c>
      <c r="AB12" s="187">
        <f>'PNA Summary'!AC416</f>
        <v>0</v>
      </c>
      <c r="AC12" s="187">
        <f>'PNA Summary'!AD416</f>
        <v>650</v>
      </c>
      <c r="AD12" s="187">
        <f>'PNA Summary'!AE416</f>
        <v>0</v>
      </c>
    </row>
    <row r="13" spans="1:30">
      <c r="A13" s="405" t="str">
        <f>CNI!A117</f>
        <v>Storm Drainage</v>
      </c>
      <c r="B13" s="399" t="str">
        <f>IF(CNI!K123="Non-Utility Saver","no","yes")</f>
        <v>no</v>
      </c>
      <c r="C13" s="156">
        <f>CNI!AK125</f>
        <v>7500</v>
      </c>
      <c r="D13" s="400" t="str">
        <f t="shared" si="2"/>
        <v>n/a</v>
      </c>
      <c r="E13" s="205" t="str">
        <f t="shared" ref="E13:E29" si="3">IF(B13="no","n/a","value")</f>
        <v>n/a</v>
      </c>
      <c r="F13" s="406" t="str">
        <f t="shared" ref="F13:F29" si="4">IF(B13="no","n/a","value")</f>
        <v>n/a</v>
      </c>
      <c r="I13" s="498" t="s">
        <v>481</v>
      </c>
      <c r="J13" s="498"/>
      <c r="K13" s="183">
        <f>'PNA Summary'!L457</f>
        <v>4670</v>
      </c>
      <c r="L13" s="183">
        <f>'PNA Summary'!M457</f>
        <v>0</v>
      </c>
      <c r="M13" s="183">
        <f>'PNA Summary'!N457</f>
        <v>51000</v>
      </c>
      <c r="N13" s="183">
        <f>'PNA Summary'!O457</f>
        <v>19670</v>
      </c>
      <c r="O13" s="183">
        <f>'PNA Summary'!P457</f>
        <v>6600</v>
      </c>
      <c r="P13" s="183">
        <f>'PNA Summary'!Q457</f>
        <v>1556</v>
      </c>
      <c r="Q13" s="183">
        <f>'PNA Summary'!R457</f>
        <v>10000</v>
      </c>
      <c r="R13" s="183">
        <f>'PNA Summary'!S457</f>
        <v>0</v>
      </c>
      <c r="S13" s="183">
        <f>'PNA Summary'!T457</f>
        <v>1765</v>
      </c>
      <c r="T13" s="183">
        <f>'PNA Summary'!U457</f>
        <v>18900</v>
      </c>
      <c r="U13" s="183">
        <f>'PNA Summary'!V457</f>
        <v>4670</v>
      </c>
      <c r="V13" s="183">
        <f>'PNA Summary'!W457</f>
        <v>0</v>
      </c>
      <c r="W13" s="183">
        <f>'PNA Summary'!X457</f>
        <v>0</v>
      </c>
      <c r="X13" s="183">
        <f>'PNA Summary'!Y457</f>
        <v>0</v>
      </c>
      <c r="Y13" s="183">
        <f>'PNA Summary'!Z457</f>
        <v>442450</v>
      </c>
      <c r="Z13" s="183">
        <f>'PNA Summary'!AA457</f>
        <v>35000</v>
      </c>
      <c r="AA13" s="183">
        <f>'PNA Summary'!AB457</f>
        <v>12500</v>
      </c>
      <c r="AB13" s="183">
        <f>'PNA Summary'!AC457</f>
        <v>3335</v>
      </c>
      <c r="AC13" s="183">
        <f>'PNA Summary'!AD457</f>
        <v>8400</v>
      </c>
      <c r="AD13" s="183">
        <f>'PNA Summary'!AE457</f>
        <v>22700</v>
      </c>
    </row>
    <row r="14" spans="1:30">
      <c r="A14" s="405" t="str">
        <f>CNI!A127</f>
        <v>Landscaping</v>
      </c>
      <c r="B14" s="399" t="str">
        <f>IF(CNI!K133="Non-Utility Saver","no","yes")</f>
        <v>no</v>
      </c>
      <c r="C14" s="156">
        <f>CNI!AK135</f>
        <v>1000</v>
      </c>
      <c r="D14" s="400" t="str">
        <f t="shared" si="2"/>
        <v>n/a</v>
      </c>
      <c r="E14" s="205" t="str">
        <f t="shared" si="3"/>
        <v>n/a</v>
      </c>
      <c r="F14" s="406" t="str">
        <f t="shared" si="4"/>
        <v>n/a</v>
      </c>
      <c r="I14" s="498" t="s">
        <v>517</v>
      </c>
      <c r="J14" s="498"/>
      <c r="K14" s="183">
        <f>'PNA Summary'!L497</f>
        <v>120000</v>
      </c>
      <c r="L14" s="183">
        <f>'PNA Summary'!M497</f>
        <v>64800</v>
      </c>
      <c r="M14" s="183">
        <f>'PNA Summary'!N497</f>
        <v>7700</v>
      </c>
      <c r="N14" s="183">
        <f>'PNA Summary'!O497</f>
        <v>52000</v>
      </c>
      <c r="O14" s="183">
        <f>'PNA Summary'!P497</f>
        <v>19900</v>
      </c>
      <c r="P14" s="183">
        <f>'PNA Summary'!Q497</f>
        <v>90000</v>
      </c>
      <c r="Q14" s="183">
        <f>'PNA Summary'!R497</f>
        <v>36800</v>
      </c>
      <c r="R14" s="183">
        <f>'PNA Summary'!S497</f>
        <v>124600</v>
      </c>
      <c r="S14" s="183">
        <f>'PNA Summary'!T497</f>
        <v>9060</v>
      </c>
      <c r="T14" s="183">
        <f>'PNA Summary'!U497</f>
        <v>96000</v>
      </c>
      <c r="U14" s="183">
        <f>'PNA Summary'!V497</f>
        <v>124800</v>
      </c>
      <c r="V14" s="183">
        <f>'PNA Summary'!W497</f>
        <v>90000</v>
      </c>
      <c r="W14" s="183">
        <f>'PNA Summary'!X497</f>
        <v>7700</v>
      </c>
      <c r="X14" s="183">
        <f>'PNA Summary'!Y497</f>
        <v>15600</v>
      </c>
      <c r="Y14" s="183">
        <f>'PNA Summary'!Z497</f>
        <v>541600</v>
      </c>
      <c r="Z14" s="183">
        <f>'PNA Summary'!AA497</f>
        <v>0</v>
      </c>
      <c r="AA14" s="183">
        <f>'PNA Summary'!AB497</f>
        <v>19900</v>
      </c>
      <c r="AB14" s="183">
        <f>'PNA Summary'!AC497</f>
        <v>0</v>
      </c>
      <c r="AC14" s="183">
        <f>'PNA Summary'!AD497</f>
        <v>90000</v>
      </c>
      <c r="AD14" s="183">
        <f>'PNA Summary'!AE497</f>
        <v>64800</v>
      </c>
    </row>
    <row r="15" spans="1:30">
      <c r="A15" s="405" t="str">
        <f>CNI!A137</f>
        <v>Fencing</v>
      </c>
      <c r="B15" s="399" t="str">
        <f>IF(CNI!K143="Non-Utility Saver","no","yes")</f>
        <v>no</v>
      </c>
      <c r="C15" s="156">
        <f>CNI!AK145</f>
        <v>0</v>
      </c>
      <c r="D15" s="400" t="str">
        <f t="shared" si="2"/>
        <v>n/a</v>
      </c>
      <c r="E15" s="205" t="str">
        <f t="shared" si="3"/>
        <v>n/a</v>
      </c>
      <c r="F15" s="406" t="str">
        <f t="shared" si="4"/>
        <v>n/a</v>
      </c>
      <c r="I15" s="498" t="s">
        <v>551</v>
      </c>
      <c r="J15" s="498"/>
      <c r="K15" s="148">
        <f>'PNA Summary'!L529</f>
        <v>6890</v>
      </c>
      <c r="L15" s="148">
        <f>'PNA Summary'!M529</f>
        <v>25000</v>
      </c>
      <c r="M15" s="148">
        <f>'PNA Summary'!N529</f>
        <v>0</v>
      </c>
      <c r="N15" s="148">
        <f>'PNA Summary'!O529</f>
        <v>0</v>
      </c>
      <c r="O15" s="148">
        <f>'PNA Summary'!P529</f>
        <v>156000</v>
      </c>
      <c r="P15" s="148">
        <f>'PNA Summary'!Q529</f>
        <v>0</v>
      </c>
      <c r="Q15" s="148">
        <f>'PNA Summary'!R529</f>
        <v>6890</v>
      </c>
      <c r="R15" s="148">
        <f>'PNA Summary'!S529</f>
        <v>0</v>
      </c>
      <c r="S15" s="148">
        <f>'PNA Summary'!T529</f>
        <v>25000</v>
      </c>
      <c r="T15" s="148">
        <f>'PNA Summary'!U529</f>
        <v>156000</v>
      </c>
      <c r="U15" s="148">
        <f>'PNA Summary'!V529</f>
        <v>0</v>
      </c>
      <c r="V15" s="148">
        <f>'PNA Summary'!W529</f>
        <v>0</v>
      </c>
      <c r="W15" s="148">
        <f>'PNA Summary'!X529</f>
        <v>6890</v>
      </c>
      <c r="X15" s="148">
        <f>'PNA Summary'!Y529</f>
        <v>4500</v>
      </c>
      <c r="Y15" s="148">
        <f>'PNA Summary'!Z529</f>
        <v>156000</v>
      </c>
      <c r="Z15" s="148">
        <f>'PNA Summary'!AA529</f>
        <v>25000</v>
      </c>
      <c r="AA15" s="148">
        <f>'PNA Summary'!AB529</f>
        <v>0</v>
      </c>
      <c r="AB15" s="148">
        <f>'PNA Summary'!AC529</f>
        <v>0</v>
      </c>
      <c r="AC15" s="148">
        <f>'PNA Summary'!AD529</f>
        <v>6890</v>
      </c>
      <c r="AD15" s="148">
        <f>'PNA Summary'!AE529</f>
        <v>156000</v>
      </c>
    </row>
    <row r="16" spans="1:30">
      <c r="A16" s="405" t="str">
        <f>CNI!A147</f>
        <v>Fence Painting</v>
      </c>
      <c r="B16" s="399" t="str">
        <f>IF(CNI!K153="Non-Utility Saver","no","yes")</f>
        <v>no</v>
      </c>
      <c r="C16" s="156">
        <f>CNI!AK155</f>
        <v>8000</v>
      </c>
      <c r="D16" s="400" t="str">
        <f t="shared" si="2"/>
        <v>n/a</v>
      </c>
      <c r="E16" s="205" t="str">
        <f t="shared" si="3"/>
        <v>n/a</v>
      </c>
      <c r="F16" s="406" t="str">
        <f t="shared" si="4"/>
        <v>n/a</v>
      </c>
    </row>
    <row r="17" spans="1:6">
      <c r="A17" s="405" t="str">
        <f>CNI!A157</f>
        <v>Dumpsters &amp; Enclosures</v>
      </c>
      <c r="B17" s="399" t="str">
        <f>IF(CNI!K163="Non-Utility Saver","no","yes")</f>
        <v>no</v>
      </c>
      <c r="C17" s="156">
        <f>CNI!AK165</f>
        <v>0</v>
      </c>
      <c r="D17" s="400" t="str">
        <f t="shared" si="2"/>
        <v>n/a</v>
      </c>
      <c r="E17" s="205" t="str">
        <f t="shared" si="3"/>
        <v>n/a</v>
      </c>
      <c r="F17" s="406" t="str">
        <f t="shared" si="4"/>
        <v>n/a</v>
      </c>
    </row>
    <row r="18" spans="1:6">
      <c r="A18" s="405" t="str">
        <f>CNI!A167</f>
        <v>Electrical Distibution</v>
      </c>
      <c r="B18" s="399" t="str">
        <f>IF(CNI!K173="Non-Utility Saver","no","yes")</f>
        <v>no</v>
      </c>
      <c r="C18" s="156">
        <f>CNI!AK175</f>
        <v>0</v>
      </c>
      <c r="D18" s="400" t="str">
        <f t="shared" si="2"/>
        <v>n/a</v>
      </c>
      <c r="E18" s="205" t="str">
        <f t="shared" si="3"/>
        <v>n/a</v>
      </c>
      <c r="F18" s="406" t="str">
        <f t="shared" si="4"/>
        <v>n/a</v>
      </c>
    </row>
    <row r="19" spans="1:6">
      <c r="A19" s="405" t="str">
        <f>CNI!A177</f>
        <v>Playground Areas/Equipment</v>
      </c>
      <c r="B19" s="399" t="str">
        <f>IF(CNI!K183="Non-Utility Saver","no","yes")</f>
        <v>no</v>
      </c>
      <c r="C19" s="156">
        <f>CNI!AK185</f>
        <v>1000</v>
      </c>
      <c r="D19" s="400" t="str">
        <f t="shared" si="2"/>
        <v>n/a</v>
      </c>
      <c r="E19" s="205" t="str">
        <f t="shared" si="3"/>
        <v>n/a</v>
      </c>
      <c r="F19" s="406" t="str">
        <f t="shared" si="4"/>
        <v>n/a</v>
      </c>
    </row>
    <row r="20" spans="1:6">
      <c r="A20" s="405" t="str">
        <f>CNI!A187</f>
        <v>Site-Other 1 (Specify)</v>
      </c>
      <c r="B20" s="399" t="str">
        <f>IF(CNI!K193="Non-Utility Saver","no","yes")</f>
        <v>no</v>
      </c>
      <c r="C20" s="156">
        <f>CNI!AK195</f>
        <v>0</v>
      </c>
      <c r="D20" s="400" t="str">
        <f t="shared" si="2"/>
        <v>n/a</v>
      </c>
      <c r="E20" s="205" t="str">
        <f t="shared" si="3"/>
        <v>n/a</v>
      </c>
      <c r="F20" s="406" t="str">
        <f t="shared" si="4"/>
        <v>n/a</v>
      </c>
    </row>
    <row r="21" spans="1:6">
      <c r="A21" s="405" t="str">
        <f>CNI!A197</f>
        <v>Site-Other 2 (Specify)</v>
      </c>
      <c r="B21" s="399" t="str">
        <f>IF(CNI!K203="Non-Utility Saver","no","yes")</f>
        <v>no</v>
      </c>
      <c r="C21" s="156">
        <f>CNI!AK205</f>
        <v>0</v>
      </c>
      <c r="D21" s="400" t="str">
        <f t="shared" si="2"/>
        <v>n/a</v>
      </c>
      <c r="E21" s="205" t="str">
        <f t="shared" si="3"/>
        <v>n/a</v>
      </c>
      <c r="F21" s="406" t="str">
        <f t="shared" si="4"/>
        <v>n/a</v>
      </c>
    </row>
    <row r="22" spans="1:6">
      <c r="A22" s="405" t="str">
        <f>CNI!A207</f>
        <v>Site-Other 3 (Specify)</v>
      </c>
      <c r="B22" s="399" t="str">
        <f>IF(CNI!K213="Non-Utility Saver","no","yes")</f>
        <v>no</v>
      </c>
      <c r="C22" s="156">
        <f>CNI!AK215</f>
        <v>0</v>
      </c>
      <c r="D22" s="400" t="str">
        <f t="shared" si="2"/>
        <v>n/a</v>
      </c>
      <c r="E22" s="205" t="str">
        <f t="shared" si="3"/>
        <v>n/a</v>
      </c>
      <c r="F22" s="406" t="str">
        <f t="shared" si="4"/>
        <v>n/a</v>
      </c>
    </row>
    <row r="23" spans="1:6">
      <c r="A23" s="405" t="str">
        <f>CNI!A217</f>
        <v>Site-Other 4 (Specify)</v>
      </c>
      <c r="B23" s="399" t="str">
        <f>IF(CNI!K223="Non-Utility Saver","no","yes")</f>
        <v>no</v>
      </c>
      <c r="C23" s="156">
        <f>CNI!AK225</f>
        <v>0</v>
      </c>
      <c r="D23" s="400" t="str">
        <f t="shared" si="2"/>
        <v>n/a</v>
      </c>
      <c r="E23" s="205" t="str">
        <f t="shared" si="3"/>
        <v>n/a</v>
      </c>
      <c r="F23" s="406" t="str">
        <f t="shared" si="4"/>
        <v>n/a</v>
      </c>
    </row>
    <row r="24" spans="1:6">
      <c r="A24" s="405" t="str">
        <f>CNI!A227</f>
        <v>Site-Other 5 (Specify)</v>
      </c>
      <c r="B24" s="399" t="str">
        <f>IF(CNI!K233="Non-Utility Saver","no","yes")</f>
        <v>no</v>
      </c>
      <c r="C24" s="156">
        <f>CNI!AK235</f>
        <v>0</v>
      </c>
      <c r="D24" s="400" t="str">
        <f t="shared" si="2"/>
        <v>n/a</v>
      </c>
      <c r="E24" s="205" t="str">
        <f t="shared" si="3"/>
        <v>n/a</v>
      </c>
      <c r="F24" s="406" t="str">
        <f t="shared" si="4"/>
        <v>n/a</v>
      </c>
    </row>
    <row r="25" spans="1:6">
      <c r="A25" s="405" t="str">
        <f>CNI!A237</f>
        <v>Site-Other 6 (Specify)</v>
      </c>
      <c r="B25" s="399" t="str">
        <f>IF(CNI!K243="Non-Utility Saver","no","yes")</f>
        <v>no</v>
      </c>
      <c r="C25" s="156">
        <f>CNI!AK245</f>
        <v>0</v>
      </c>
      <c r="D25" s="400" t="str">
        <f t="shared" si="2"/>
        <v>n/a</v>
      </c>
      <c r="E25" s="205" t="str">
        <f t="shared" si="3"/>
        <v>n/a</v>
      </c>
      <c r="F25" s="406" t="str">
        <f t="shared" si="4"/>
        <v>n/a</v>
      </c>
    </row>
    <row r="26" spans="1:6">
      <c r="A26" s="405" t="str">
        <f>CNI!A247</f>
        <v>Site-Other 7 (Specify)</v>
      </c>
      <c r="B26" s="399" t="str">
        <f>IF(CNI!K253="Non-Utility Saver","no","yes")</f>
        <v>no</v>
      </c>
      <c r="C26" s="156">
        <f>CNI!AK255</f>
        <v>0</v>
      </c>
      <c r="D26" s="400" t="str">
        <f t="shared" si="2"/>
        <v>n/a</v>
      </c>
      <c r="E26" s="205" t="str">
        <f t="shared" si="3"/>
        <v>n/a</v>
      </c>
      <c r="F26" s="406" t="str">
        <f t="shared" si="4"/>
        <v>n/a</v>
      </c>
    </row>
    <row r="27" spans="1:6">
      <c r="A27" s="405" t="str">
        <f>CNI!A257</f>
        <v>Site-Other 8 (Specify)</v>
      </c>
      <c r="B27" s="399" t="str">
        <f>IF(CNI!K263="Non-Utility Saver","no","yes")</f>
        <v>no</v>
      </c>
      <c r="C27" s="156">
        <f>CNI!AK265</f>
        <v>0</v>
      </c>
      <c r="D27" s="400" t="str">
        <f t="shared" si="2"/>
        <v>n/a</v>
      </c>
      <c r="E27" s="205" t="str">
        <f t="shared" si="3"/>
        <v>n/a</v>
      </c>
      <c r="F27" s="406" t="str">
        <f t="shared" si="4"/>
        <v>n/a</v>
      </c>
    </row>
    <row r="28" spans="1:6">
      <c r="A28" s="405" t="str">
        <f>CNI!A267</f>
        <v>Site-Other 9 (Specify)</v>
      </c>
      <c r="B28" s="399" t="str">
        <f>IF(CNI!K273="Non-Utility Saver","no","yes")</f>
        <v>no</v>
      </c>
      <c r="C28" s="156">
        <f>CNI!AK275</f>
        <v>0</v>
      </c>
      <c r="D28" s="400" t="str">
        <f t="shared" si="2"/>
        <v>n/a</v>
      </c>
      <c r="E28" s="205" t="str">
        <f t="shared" si="3"/>
        <v>n/a</v>
      </c>
      <c r="F28" s="406" t="str">
        <f t="shared" si="4"/>
        <v>n/a</v>
      </c>
    </row>
    <row r="29" spans="1:6" ht="14.45" thickBot="1">
      <c r="A29" s="407" t="str">
        <f>CNI!A277</f>
        <v>Site-Other 10 (Specify)</v>
      </c>
      <c r="B29" s="408" t="str">
        <f>IF(CNI!K283="Non-Utility Saver","no","yes")</f>
        <v>no</v>
      </c>
      <c r="C29" s="161">
        <f>CNI!AK285</f>
        <v>0</v>
      </c>
      <c r="D29" s="409" t="str">
        <f t="shared" si="2"/>
        <v>n/a</v>
      </c>
      <c r="E29" s="207" t="str">
        <f t="shared" si="3"/>
        <v>n/a</v>
      </c>
      <c r="F29" s="410" t="str">
        <f t="shared" si="4"/>
        <v>n/a</v>
      </c>
    </row>
    <row r="30" spans="1:6" ht="14.45" thickBot="1">
      <c r="A30" s="397"/>
      <c r="B30" s="485"/>
    </row>
    <row r="31" spans="1:6" ht="28.35">
      <c r="A31" s="401" t="s">
        <v>852</v>
      </c>
      <c r="B31" s="402" t="s">
        <v>847</v>
      </c>
      <c r="C31" s="403" t="s">
        <v>848</v>
      </c>
      <c r="D31" s="402" t="s">
        <v>849</v>
      </c>
      <c r="E31" s="403" t="s">
        <v>850</v>
      </c>
      <c r="F31" s="404" t="s">
        <v>851</v>
      </c>
    </row>
    <row r="32" spans="1:6">
      <c r="A32" s="405" t="str">
        <f>CNI!A297</f>
        <v>Administrative Building</v>
      </c>
      <c r="B32" s="399" t="str">
        <f>IF(CNI!K303="Non-Utility Saver","no","yes")</f>
        <v>no</v>
      </c>
      <c r="C32" s="156">
        <f>CNI!AK305</f>
        <v>500</v>
      </c>
      <c r="D32" s="400" t="str">
        <f>IF(B32="No","n/a","value")</f>
        <v>n/a</v>
      </c>
      <c r="E32" s="205" t="str">
        <f>IF(B32="no","n/a","value")</f>
        <v>n/a</v>
      </c>
      <c r="F32" s="406" t="str">
        <f t="shared" ref="F32:F55" si="5">IF(B32="no","n/a","value")</f>
        <v>n/a</v>
      </c>
    </row>
    <row r="33" spans="1:6">
      <c r="A33" s="405" t="str">
        <f>CNI!A307</f>
        <v>Community Building</v>
      </c>
      <c r="B33" s="399" t="str">
        <f>IF(CNI!K313="Non-Utility Saver","no","yes")</f>
        <v>no</v>
      </c>
      <c r="C33" s="156">
        <f>CNI!AK315</f>
        <v>6000</v>
      </c>
      <c r="D33" s="400" t="str">
        <f t="shared" ref="D33:D55" si="6">IF(B33="No","n/a","value")</f>
        <v>n/a</v>
      </c>
      <c r="E33" s="205" t="str">
        <f t="shared" ref="E33:E55" si="7">IF(B33="no","n/a","value")</f>
        <v>n/a</v>
      </c>
      <c r="F33" s="406" t="str">
        <f t="shared" si="5"/>
        <v>n/a</v>
      </c>
    </row>
    <row r="34" spans="1:6">
      <c r="A34" s="405" t="str">
        <f>CNI!A317</f>
        <v>Shop</v>
      </c>
      <c r="B34" s="399" t="str">
        <f>IF(CNI!K323="Non-Utility Saver","no","yes")</f>
        <v>no</v>
      </c>
      <c r="C34" s="156">
        <f>CNI!AK325</f>
        <v>0</v>
      </c>
      <c r="D34" s="400" t="str">
        <f t="shared" si="6"/>
        <v>n/a</v>
      </c>
      <c r="E34" s="205" t="str">
        <f t="shared" si="7"/>
        <v>n/a</v>
      </c>
      <c r="F34" s="406" t="str">
        <f t="shared" si="5"/>
        <v>n/a</v>
      </c>
    </row>
    <row r="35" spans="1:6">
      <c r="A35" s="405" t="str">
        <f>CNI!A327</f>
        <v>Storage Area</v>
      </c>
      <c r="B35" s="399" t="str">
        <f>IF(CNI!K333="Non-Utility Saver","no","yes")</f>
        <v>no</v>
      </c>
      <c r="C35" s="156">
        <f>CNI!AK335</f>
        <v>0</v>
      </c>
      <c r="D35" s="400" t="str">
        <f t="shared" si="6"/>
        <v>n/a</v>
      </c>
      <c r="E35" s="205" t="str">
        <f t="shared" si="7"/>
        <v>n/a</v>
      </c>
      <c r="F35" s="406" t="str">
        <f t="shared" si="5"/>
        <v>n/a</v>
      </c>
    </row>
    <row r="36" spans="1:6">
      <c r="A36" s="405" t="str">
        <f>CNI!A337</f>
        <v>Central Boiler</v>
      </c>
      <c r="B36" s="399" t="str">
        <f>IF(CNI!K343="Non-Utility Saver","no","yes")</f>
        <v>no</v>
      </c>
      <c r="C36" s="156">
        <f>CNI!AK345</f>
        <v>2800</v>
      </c>
      <c r="D36" s="400" t="str">
        <f t="shared" si="6"/>
        <v>n/a</v>
      </c>
      <c r="E36" s="205" t="str">
        <f t="shared" si="7"/>
        <v>n/a</v>
      </c>
      <c r="F36" s="406" t="str">
        <f t="shared" si="5"/>
        <v>n/a</v>
      </c>
    </row>
    <row r="37" spans="1:6">
      <c r="A37" s="405" t="str">
        <f>CNI!A347</f>
        <v>Central Chiller</v>
      </c>
      <c r="B37" s="399" t="str">
        <f>IF(CNI!K353="Non-Utility Saver","no","yes")</f>
        <v>no</v>
      </c>
      <c r="C37" s="156">
        <f>CNI!AK355</f>
        <v>6200</v>
      </c>
      <c r="D37" s="400" t="str">
        <f t="shared" si="6"/>
        <v>n/a</v>
      </c>
      <c r="E37" s="205" t="str">
        <f t="shared" si="7"/>
        <v>n/a</v>
      </c>
      <c r="F37" s="406" t="str">
        <f t="shared" si="5"/>
        <v>n/a</v>
      </c>
    </row>
    <row r="38" spans="1:6">
      <c r="A38" s="405" t="str">
        <f>CNI!A357</f>
        <v>Family Investment Center</v>
      </c>
      <c r="B38" s="399" t="str">
        <f>IF(CNI!K363="Non-Utility Saver","no","yes")</f>
        <v>no</v>
      </c>
      <c r="C38" s="156">
        <f>CNI!AK365</f>
        <v>0</v>
      </c>
      <c r="D38" s="400" t="str">
        <f t="shared" si="6"/>
        <v>n/a</v>
      </c>
      <c r="E38" s="205" t="str">
        <f t="shared" si="7"/>
        <v>n/a</v>
      </c>
      <c r="F38" s="406" t="str">
        <f t="shared" si="5"/>
        <v>n/a</v>
      </c>
    </row>
    <row r="39" spans="1:6">
      <c r="A39" s="405" t="str">
        <f>CNI!A367</f>
        <v>Day Care Center</v>
      </c>
      <c r="B39" s="399" t="str">
        <f>IF(CNI!K373="Non-Utility Saver","no","yes")</f>
        <v>no</v>
      </c>
      <c r="C39" s="156">
        <f>CNI!AK375</f>
        <v>650</v>
      </c>
      <c r="D39" s="400" t="str">
        <f t="shared" si="6"/>
        <v>n/a</v>
      </c>
      <c r="E39" s="205" t="str">
        <f t="shared" si="7"/>
        <v>n/a</v>
      </c>
      <c r="F39" s="406" t="str">
        <f t="shared" si="5"/>
        <v>n/a</v>
      </c>
    </row>
    <row r="40" spans="1:6">
      <c r="A40" s="405" t="str">
        <f>CNI!A377</f>
        <v>Laundry Areas</v>
      </c>
      <c r="B40" s="399" t="str">
        <f>IF(CNI!K383="Non-Utility Saver","no","yes")</f>
        <v>no</v>
      </c>
      <c r="C40" s="156">
        <f>CNI!AK385</f>
        <v>1100</v>
      </c>
      <c r="D40" s="400" t="str">
        <f t="shared" si="6"/>
        <v>n/a</v>
      </c>
      <c r="E40" s="205" t="str">
        <f t="shared" si="7"/>
        <v>n/a</v>
      </c>
      <c r="F40" s="406" t="str">
        <f t="shared" si="5"/>
        <v>n/a</v>
      </c>
    </row>
    <row r="41" spans="1:6">
      <c r="A41" s="405" t="str">
        <f>CNI!A387</f>
        <v>Common Area Washers</v>
      </c>
      <c r="B41" s="399" t="str">
        <f>IF(CNI!K393="Non-Utility Saver","no","yes")</f>
        <v>no</v>
      </c>
      <c r="C41" s="156">
        <f>CNI!AK395</f>
        <v>700</v>
      </c>
      <c r="D41" s="400" t="str">
        <f t="shared" si="6"/>
        <v>n/a</v>
      </c>
      <c r="E41" s="205" t="str">
        <f t="shared" si="7"/>
        <v>n/a</v>
      </c>
      <c r="F41" s="406" t="str">
        <f t="shared" si="5"/>
        <v>n/a</v>
      </c>
    </row>
    <row r="42" spans="1:6">
      <c r="A42" s="405" t="str">
        <f>CNI!A397</f>
        <v>Common Area Dryers</v>
      </c>
      <c r="B42" s="399" t="str">
        <f>IF(CNI!K403="Non-Utility Saver","no","yes")</f>
        <v>no</v>
      </c>
      <c r="C42" s="156">
        <f>CNI!AK405</f>
        <v>800</v>
      </c>
      <c r="D42" s="400" t="str">
        <f t="shared" si="6"/>
        <v>n/a</v>
      </c>
      <c r="E42" s="205" t="str">
        <f t="shared" si="7"/>
        <v>n/a</v>
      </c>
      <c r="F42" s="406" t="str">
        <f t="shared" si="5"/>
        <v>n/a</v>
      </c>
    </row>
    <row r="43" spans="1:6">
      <c r="A43" s="405" t="str">
        <f>CNI!A407</f>
        <v>Common Facilities Kitchen</v>
      </c>
      <c r="B43" s="399" t="str">
        <f>IF(CNI!K413="Non-Utility Saver","no","yes")</f>
        <v>no</v>
      </c>
      <c r="C43" s="156">
        <f>CNI!AK415</f>
        <v>300</v>
      </c>
      <c r="D43" s="400" t="str">
        <f t="shared" si="6"/>
        <v>n/a</v>
      </c>
      <c r="E43" s="205" t="str">
        <f t="shared" si="7"/>
        <v>n/a</v>
      </c>
      <c r="F43" s="406" t="str">
        <f t="shared" si="5"/>
        <v>n/a</v>
      </c>
    </row>
    <row r="44" spans="1:6">
      <c r="A44" s="405" t="str">
        <f>CNI!A417</f>
        <v>Common Facilities Appliances</v>
      </c>
      <c r="B44" s="399" t="str">
        <f>IF(CNI!K423="Non-Utility Saver","no","yes")</f>
        <v>no</v>
      </c>
      <c r="C44" s="156">
        <f>CNI!AK425</f>
        <v>400</v>
      </c>
      <c r="D44" s="400" t="str">
        <f t="shared" si="6"/>
        <v>n/a</v>
      </c>
      <c r="E44" s="205" t="str">
        <f t="shared" si="7"/>
        <v>n/a</v>
      </c>
      <c r="F44" s="406" t="str">
        <f t="shared" si="5"/>
        <v>n/a</v>
      </c>
    </row>
    <row r="45" spans="1:6">
      <c r="A45" s="405" t="str">
        <f>CNI!A427</f>
        <v>Common Area Finishes</v>
      </c>
      <c r="B45" s="399" t="str">
        <f>IF(CNI!K433="Non-Utility Saver","no","yes")</f>
        <v>no</v>
      </c>
      <c r="C45" s="156">
        <f>CNI!AK435</f>
        <v>400</v>
      </c>
      <c r="D45" s="400" t="str">
        <f t="shared" si="6"/>
        <v>n/a</v>
      </c>
      <c r="E45" s="205" t="str">
        <f t="shared" si="7"/>
        <v>n/a</v>
      </c>
      <c r="F45" s="406" t="str">
        <f t="shared" si="5"/>
        <v>n/a</v>
      </c>
    </row>
    <row r="46" spans="1:6">
      <c r="A46" s="405" t="str">
        <f>CNI!A437</f>
        <v>Common-Other 1 (Specify)</v>
      </c>
      <c r="B46" s="399" t="str">
        <f>IF(CNI!K443="Non-Utility Saver","no","yes")</f>
        <v>no</v>
      </c>
      <c r="C46" s="156">
        <f>CNI!AK445</f>
        <v>0</v>
      </c>
      <c r="D46" s="400" t="str">
        <f t="shared" si="6"/>
        <v>n/a</v>
      </c>
      <c r="E46" s="205" t="str">
        <f t="shared" si="7"/>
        <v>n/a</v>
      </c>
      <c r="F46" s="406" t="str">
        <f t="shared" si="5"/>
        <v>n/a</v>
      </c>
    </row>
    <row r="47" spans="1:6">
      <c r="A47" s="405" t="str">
        <f>CNI!A447</f>
        <v>Common-Other 2 (Specify)</v>
      </c>
      <c r="B47" s="399" t="str">
        <f>IF(CNI!K453="Non-Utility Saver","no","yes")</f>
        <v>no</v>
      </c>
      <c r="C47" s="156">
        <f>CNI!AK455</f>
        <v>0</v>
      </c>
      <c r="D47" s="400" t="str">
        <f t="shared" si="6"/>
        <v>n/a</v>
      </c>
      <c r="E47" s="205" t="str">
        <f t="shared" si="7"/>
        <v>n/a</v>
      </c>
      <c r="F47" s="406" t="str">
        <f t="shared" si="5"/>
        <v>n/a</v>
      </c>
    </row>
    <row r="48" spans="1:6">
      <c r="A48" s="405" t="str">
        <f>CNI!A457</f>
        <v>Common-Other 3 (Specify)</v>
      </c>
      <c r="B48" s="399" t="str">
        <f>IF(CNI!K463="Non-Utility Saver","no","yes")</f>
        <v>no</v>
      </c>
      <c r="C48" s="156">
        <f>CNI!AK465</f>
        <v>0</v>
      </c>
      <c r="D48" s="400" t="str">
        <f t="shared" si="6"/>
        <v>n/a</v>
      </c>
      <c r="E48" s="205" t="str">
        <f t="shared" si="7"/>
        <v>n/a</v>
      </c>
      <c r="F48" s="406" t="str">
        <f t="shared" si="5"/>
        <v>n/a</v>
      </c>
    </row>
    <row r="49" spans="1:6">
      <c r="A49" s="405" t="str">
        <f>CNI!A467</f>
        <v>Common-Other 4 (Specify)</v>
      </c>
      <c r="B49" s="399" t="str">
        <f>IF(CNI!K473="Non-Utility Saver","no","yes")</f>
        <v>no</v>
      </c>
      <c r="C49" s="156">
        <f>CNI!AK475</f>
        <v>0</v>
      </c>
      <c r="D49" s="400" t="str">
        <f t="shared" si="6"/>
        <v>n/a</v>
      </c>
      <c r="E49" s="205" t="str">
        <f t="shared" si="7"/>
        <v>n/a</v>
      </c>
      <c r="F49" s="406" t="str">
        <f t="shared" si="5"/>
        <v>n/a</v>
      </c>
    </row>
    <row r="50" spans="1:6">
      <c r="A50" s="405" t="str">
        <f>CNI!A477</f>
        <v>Common-Other 5 (Specify)</v>
      </c>
      <c r="B50" s="399" t="str">
        <f>IF(CNI!K483="Non-Utility Saver","no","yes")</f>
        <v>no</v>
      </c>
      <c r="C50" s="156">
        <f>CNI!AK485</f>
        <v>0</v>
      </c>
      <c r="D50" s="400" t="str">
        <f t="shared" si="6"/>
        <v>n/a</v>
      </c>
      <c r="E50" s="205" t="str">
        <f t="shared" si="7"/>
        <v>n/a</v>
      </c>
      <c r="F50" s="406" t="str">
        <f t="shared" si="5"/>
        <v>n/a</v>
      </c>
    </row>
    <row r="51" spans="1:6">
      <c r="A51" s="405" t="str">
        <f>CNI!A487</f>
        <v>Common-Other 6 (Specify)</v>
      </c>
      <c r="B51" s="399" t="str">
        <f>IF(CNI!K493="Non-Utility Saver","no","yes")</f>
        <v>no</v>
      </c>
      <c r="C51" s="156">
        <f>CNI!AK495</f>
        <v>0</v>
      </c>
      <c r="D51" s="400" t="str">
        <f t="shared" si="6"/>
        <v>n/a</v>
      </c>
      <c r="E51" s="205" t="str">
        <f t="shared" si="7"/>
        <v>n/a</v>
      </c>
      <c r="F51" s="406" t="str">
        <f t="shared" si="5"/>
        <v>n/a</v>
      </c>
    </row>
    <row r="52" spans="1:6">
      <c r="A52" s="405" t="str">
        <f>CNI!A497</f>
        <v>Common-Other 7 (Specify)</v>
      </c>
      <c r="B52" s="399" t="str">
        <f>IF(CNI!K503="Non-Utility Saver","no","yes")</f>
        <v>no</v>
      </c>
      <c r="C52" s="156">
        <f>CNI!AK505</f>
        <v>0</v>
      </c>
      <c r="D52" s="400" t="str">
        <f t="shared" si="6"/>
        <v>n/a</v>
      </c>
      <c r="E52" s="205" t="str">
        <f t="shared" si="7"/>
        <v>n/a</v>
      </c>
      <c r="F52" s="406" t="str">
        <f t="shared" si="5"/>
        <v>n/a</v>
      </c>
    </row>
    <row r="53" spans="1:6">
      <c r="A53" s="405" t="str">
        <f>CNI!A507</f>
        <v>Common-Other 8 (Specify)</v>
      </c>
      <c r="B53" s="399" t="str">
        <f>IF(CNI!K513="Non-Utility Saver","no","yes")</f>
        <v>no</v>
      </c>
      <c r="C53" s="156">
        <f>CNI!AK515</f>
        <v>0</v>
      </c>
      <c r="D53" s="400" t="str">
        <f t="shared" si="6"/>
        <v>n/a</v>
      </c>
      <c r="E53" s="205" t="str">
        <f t="shared" si="7"/>
        <v>n/a</v>
      </c>
      <c r="F53" s="406" t="str">
        <f t="shared" si="5"/>
        <v>n/a</v>
      </c>
    </row>
    <row r="54" spans="1:6">
      <c r="A54" s="405" t="str">
        <f>CNI!A517</f>
        <v>Common-Other 9 (Specify)</v>
      </c>
      <c r="B54" s="399" t="str">
        <f>IF(CNI!K523="Non-Utility Saver","no","yes")</f>
        <v>no</v>
      </c>
      <c r="C54" s="156">
        <f>CNI!AK525</f>
        <v>0</v>
      </c>
      <c r="D54" s="400" t="str">
        <f t="shared" si="6"/>
        <v>n/a</v>
      </c>
      <c r="E54" s="205" t="str">
        <f t="shared" si="7"/>
        <v>n/a</v>
      </c>
      <c r="F54" s="406" t="str">
        <f t="shared" si="5"/>
        <v>n/a</v>
      </c>
    </row>
    <row r="55" spans="1:6" ht="14.45" thickBot="1">
      <c r="A55" s="407" t="str">
        <f>CNI!A527</f>
        <v>Common-Other 10 (Specify)</v>
      </c>
      <c r="B55" s="408" t="str">
        <f>IF(CNI!K533="Non-Utility Saver","no","yes")</f>
        <v>no</v>
      </c>
      <c r="C55" s="161">
        <f>CNI!AK535</f>
        <v>0</v>
      </c>
      <c r="D55" s="409" t="str">
        <f t="shared" si="6"/>
        <v>n/a</v>
      </c>
      <c r="E55" s="207" t="str">
        <f t="shared" si="7"/>
        <v>n/a</v>
      </c>
      <c r="F55" s="410" t="str">
        <f t="shared" si="5"/>
        <v>n/a</v>
      </c>
    </row>
    <row r="56" spans="1:6" ht="14.45" thickBot="1">
      <c r="B56" s="485"/>
    </row>
    <row r="57" spans="1:6" ht="28.35">
      <c r="A57" s="401" t="s">
        <v>481</v>
      </c>
      <c r="B57" s="402" t="s">
        <v>847</v>
      </c>
      <c r="C57" s="403" t="s">
        <v>848</v>
      </c>
      <c r="D57" s="402" t="s">
        <v>849</v>
      </c>
      <c r="E57" s="403" t="s">
        <v>850</v>
      </c>
      <c r="F57" s="404" t="s">
        <v>851</v>
      </c>
    </row>
    <row r="58" spans="1:6">
      <c r="A58" s="405" t="str">
        <f>CNI!A547</f>
        <v>Carports/Surface Garage</v>
      </c>
      <c r="B58" s="399" t="str">
        <f>IF(CNI!K553="Non-Utility Saver","no","yes")</f>
        <v>no</v>
      </c>
      <c r="C58" s="156">
        <f>CNI!AK555</f>
        <v>1200</v>
      </c>
      <c r="D58" s="400" t="str">
        <f t="shared" ref="D58:D93" si="8">IF(B58="No","n/a","value")</f>
        <v>n/a</v>
      </c>
      <c r="E58" s="205" t="str">
        <f t="shared" ref="E58:E93" si="9">IF(B58="no","n/a","value")</f>
        <v>n/a</v>
      </c>
      <c r="F58" s="406" t="str">
        <f t="shared" ref="F58:F93" si="10">IF(B58="no","n/a","value")</f>
        <v>n/a</v>
      </c>
    </row>
    <row r="59" spans="1:6">
      <c r="A59" s="405" t="str">
        <f>CNI!A557</f>
        <v>Foundation</v>
      </c>
      <c r="B59" s="399" t="str">
        <f>IF(CNI!K563="Non-Utility Saver","no","yes")</f>
        <v>no</v>
      </c>
      <c r="C59" s="156">
        <f>CNI!AK565</f>
        <v>0</v>
      </c>
      <c r="D59" s="400" t="str">
        <f t="shared" si="8"/>
        <v>n/a</v>
      </c>
      <c r="E59" s="205" t="str">
        <f t="shared" si="9"/>
        <v>n/a</v>
      </c>
      <c r="F59" s="406" t="str">
        <f t="shared" si="10"/>
        <v>n/a</v>
      </c>
    </row>
    <row r="60" spans="1:6">
      <c r="A60" s="405" t="str">
        <f>CNI!A567</f>
        <v>Foundation Waterproofing</v>
      </c>
      <c r="B60" s="399" t="str">
        <f>IF(CNI!K573="Non-Utility Saver","no","yes")</f>
        <v>no</v>
      </c>
      <c r="C60" s="156">
        <f>CNI!AK575</f>
        <v>0</v>
      </c>
      <c r="D60" s="400" t="str">
        <f t="shared" si="8"/>
        <v>n/a</v>
      </c>
      <c r="E60" s="205" t="str">
        <f t="shared" si="9"/>
        <v>n/a</v>
      </c>
      <c r="F60" s="406" t="str">
        <f t="shared" si="10"/>
        <v>n/a</v>
      </c>
    </row>
    <row r="61" spans="1:6">
      <c r="A61" s="405" t="str">
        <f>CNI!A577</f>
        <v>Building Slab</v>
      </c>
      <c r="B61" s="399" t="str">
        <f>IF(CNI!K583="Non-Utility Saver","no","yes")</f>
        <v>no</v>
      </c>
      <c r="C61" s="156">
        <f>CNI!AK585</f>
        <v>0</v>
      </c>
      <c r="D61" s="400" t="str">
        <f t="shared" si="8"/>
        <v>n/a</v>
      </c>
      <c r="E61" s="205" t="str">
        <f t="shared" si="9"/>
        <v>n/a</v>
      </c>
      <c r="F61" s="406" t="str">
        <f t="shared" si="10"/>
        <v>n/a</v>
      </c>
    </row>
    <row r="62" spans="1:6">
      <c r="A62" s="405" t="str">
        <f>CNI!A587</f>
        <v>Roofs</v>
      </c>
      <c r="B62" s="399" t="str">
        <f>IF(CNI!K597="Non-Utility Saver","no","yes")</f>
        <v>yes</v>
      </c>
      <c r="C62" s="156">
        <f>CNI!AK601</f>
        <v>21300</v>
      </c>
      <c r="D62" s="400" t="e">
        <f>#REF!&amp;" "&amp;CNI!AN601</f>
        <v>#REF!</v>
      </c>
      <c r="E62" s="156">
        <f>CNI!AL601</f>
        <v>22050</v>
      </c>
      <c r="F62" s="406">
        <f>CNI!AM601</f>
        <v>0.96598639455782309</v>
      </c>
    </row>
    <row r="63" spans="1:6">
      <c r="A63" s="405" t="str">
        <f>CNI!A603</f>
        <v>Exterior Walls - Structural</v>
      </c>
      <c r="B63" s="399" t="str">
        <f>IF(CNI!K613="Non-Utility Saver","no","yes")</f>
        <v>yes</v>
      </c>
      <c r="C63" s="156">
        <f>CNI!AK617</f>
        <v>11550</v>
      </c>
      <c r="D63" s="400" t="e">
        <f>#REF!&amp;" "&amp;CNI!AN617</f>
        <v>#REF!</v>
      </c>
      <c r="E63" s="156">
        <f>CNI!AL617</f>
        <v>1350</v>
      </c>
      <c r="F63" s="406">
        <f>CNI!AM617</f>
        <v>8.5555555555555554</v>
      </c>
    </row>
    <row r="64" spans="1:6">
      <c r="A64" s="405" t="str">
        <f>CNI!A619</f>
        <v>Exterior Walls - Finishes</v>
      </c>
      <c r="B64" s="399" t="str">
        <f>IF(CNI!K625="Non-Utility Saver","no","yes")</f>
        <v>no</v>
      </c>
      <c r="C64" s="156">
        <f>CNI!AK627</f>
        <v>12800</v>
      </c>
      <c r="D64" s="400" t="str">
        <f t="shared" si="8"/>
        <v>n/a</v>
      </c>
      <c r="E64" s="205" t="str">
        <f t="shared" si="9"/>
        <v>n/a</v>
      </c>
      <c r="F64" s="406" t="str">
        <f t="shared" si="10"/>
        <v>n/a</v>
      </c>
    </row>
    <row r="65" spans="1:6">
      <c r="A65" s="405" t="str">
        <f>CNI!A629</f>
        <v>Canopies</v>
      </c>
      <c r="B65" s="399" t="str">
        <f>IF(CNI!K635="Non-Utility Saver","no","yes")</f>
        <v>no</v>
      </c>
      <c r="C65" s="156">
        <f>CNI!AK637</f>
        <v>0</v>
      </c>
      <c r="D65" s="400" t="str">
        <f t="shared" si="8"/>
        <v>n/a</v>
      </c>
      <c r="E65" s="205" t="str">
        <f t="shared" si="9"/>
        <v>n/a</v>
      </c>
      <c r="F65" s="406" t="str">
        <f t="shared" si="10"/>
        <v>n/a</v>
      </c>
    </row>
    <row r="66" spans="1:6">
      <c r="A66" s="405" t="str">
        <f>CNI!A639</f>
        <v>Tuck-Pointing</v>
      </c>
      <c r="B66" s="399" t="str">
        <f>IF(CNI!K645="Non-Utility Saver","no","yes")</f>
        <v>no</v>
      </c>
      <c r="C66" s="156">
        <f>CNI!AK647</f>
        <v>0</v>
      </c>
      <c r="D66" s="400" t="str">
        <f t="shared" si="8"/>
        <v>n/a</v>
      </c>
      <c r="E66" s="205" t="str">
        <f t="shared" si="9"/>
        <v>n/a</v>
      </c>
      <c r="F66" s="406" t="str">
        <f t="shared" si="10"/>
        <v>n/a</v>
      </c>
    </row>
    <row r="67" spans="1:6">
      <c r="A67" s="405" t="str">
        <f>CNI!A649</f>
        <v>Exterior Paint &amp; Caulking</v>
      </c>
      <c r="B67" s="399" t="str">
        <f>IF(CNI!K655="Non-Utility Saver","no","yes")</f>
        <v>no</v>
      </c>
      <c r="C67" s="156">
        <f>CNI!AK657</f>
        <v>22800</v>
      </c>
      <c r="D67" s="400" t="str">
        <f t="shared" si="8"/>
        <v>n/a</v>
      </c>
      <c r="E67" s="205" t="str">
        <f t="shared" si="9"/>
        <v>n/a</v>
      </c>
      <c r="F67" s="406" t="str">
        <f t="shared" si="10"/>
        <v>n/a</v>
      </c>
    </row>
    <row r="68" spans="1:6">
      <c r="A68" s="405" t="str">
        <f>CNI!A659</f>
        <v>Soffits</v>
      </c>
      <c r="B68" s="399" t="str">
        <f>IF(CNI!K665="Non-Utility Saver","no","yes")</f>
        <v>no</v>
      </c>
      <c r="C68" s="156">
        <f>CNI!AK667</f>
        <v>140</v>
      </c>
      <c r="D68" s="400" t="str">
        <f t="shared" si="8"/>
        <v>n/a</v>
      </c>
      <c r="E68" s="205" t="str">
        <f t="shared" si="9"/>
        <v>n/a</v>
      </c>
      <c r="F68" s="406" t="str">
        <f t="shared" si="10"/>
        <v>n/a</v>
      </c>
    </row>
    <row r="69" spans="1:6">
      <c r="A69" s="405" t="str">
        <f>CNI!A669</f>
        <v>Siding</v>
      </c>
      <c r="B69" s="399" t="str">
        <f>IF(CNI!K675="Non-Utility Saver","no","yes")</f>
        <v>no</v>
      </c>
      <c r="C69" s="156">
        <f>CNI!AK677</f>
        <v>2600</v>
      </c>
      <c r="D69" s="400" t="str">
        <f t="shared" si="8"/>
        <v>n/a</v>
      </c>
      <c r="E69" s="205" t="str">
        <f t="shared" si="9"/>
        <v>n/a</v>
      </c>
      <c r="F69" s="406" t="str">
        <f t="shared" si="10"/>
        <v>n/a</v>
      </c>
    </row>
    <row r="70" spans="1:6">
      <c r="A70" s="405" t="str">
        <f>CNI!A679</f>
        <v>Exterior Stairwells/Fire Escapes</v>
      </c>
      <c r="B70" s="399" t="str">
        <f>IF(CNI!K685="Non-Utility Saver","no","yes")</f>
        <v>no</v>
      </c>
      <c r="C70" s="156">
        <f>CNI!AK687</f>
        <v>0</v>
      </c>
      <c r="D70" s="400" t="str">
        <f t="shared" si="8"/>
        <v>n/a</v>
      </c>
      <c r="E70" s="205" t="str">
        <f t="shared" si="9"/>
        <v>n/a</v>
      </c>
      <c r="F70" s="406" t="str">
        <f t="shared" si="10"/>
        <v>n/a</v>
      </c>
    </row>
    <row r="71" spans="1:6">
      <c r="A71" s="405" t="str">
        <f>CNI!A689</f>
        <v>Landings &amp; Railings</v>
      </c>
      <c r="B71" s="399" t="str">
        <f>IF(CNI!K695="Non-Utility Saver","no","yes")</f>
        <v>no</v>
      </c>
      <c r="C71" s="156">
        <f>CNI!AK697</f>
        <v>0</v>
      </c>
      <c r="D71" s="400" t="str">
        <f t="shared" si="8"/>
        <v>n/a</v>
      </c>
      <c r="E71" s="205" t="str">
        <f t="shared" si="9"/>
        <v>n/a</v>
      </c>
      <c r="F71" s="406" t="str">
        <f t="shared" si="10"/>
        <v>n/a</v>
      </c>
    </row>
    <row r="72" spans="1:6">
      <c r="A72" s="405" t="str">
        <f>CNI!A699</f>
        <v>Balconies &amp; Railings</v>
      </c>
      <c r="B72" s="399" t="str">
        <f>IF(CNI!K705="Non-Utility Saver","no","yes")</f>
        <v>no</v>
      </c>
      <c r="C72" s="156">
        <f>CNI!AK707</f>
        <v>0</v>
      </c>
      <c r="D72" s="400" t="str">
        <f t="shared" si="8"/>
        <v>n/a</v>
      </c>
      <c r="E72" s="205" t="str">
        <f t="shared" si="9"/>
        <v>n/a</v>
      </c>
      <c r="F72" s="406" t="str">
        <f t="shared" si="10"/>
        <v>n/a</v>
      </c>
    </row>
    <row r="73" spans="1:6">
      <c r="A73" s="405" t="str">
        <f>CNI!A709</f>
        <v>Mail Facilities</v>
      </c>
      <c r="B73" s="399" t="str">
        <f>IF(CNI!K715="Non-Utility Saver","no","yes")</f>
        <v>no</v>
      </c>
      <c r="C73" s="156">
        <f>CNI!AK717</f>
        <v>0</v>
      </c>
      <c r="D73" s="400" t="str">
        <f t="shared" si="8"/>
        <v>n/a</v>
      </c>
      <c r="E73" s="205" t="str">
        <f t="shared" si="9"/>
        <v>n/a</v>
      </c>
      <c r="F73" s="406" t="str">
        <f t="shared" si="10"/>
        <v>n/a</v>
      </c>
    </row>
    <row r="74" spans="1:6">
      <c r="A74" s="405" t="str">
        <f>CNI!A719</f>
        <v>Exterior Doors</v>
      </c>
      <c r="B74" s="399" t="str">
        <f>IF(CNI!K729="Non-Utility Saver","no","yes")</f>
        <v>yes</v>
      </c>
      <c r="C74" s="156">
        <f>CNI!AK733</f>
        <v>3300</v>
      </c>
      <c r="D74" s="400" t="e">
        <f>#REF!&amp;" "&amp;CNI!AN733</f>
        <v>#REF!</v>
      </c>
      <c r="E74" s="156">
        <f>CNI!AL733</f>
        <v>9000</v>
      </c>
      <c r="F74" s="406">
        <f>CNI!AM733</f>
        <v>0.36666666666666664</v>
      </c>
    </row>
    <row r="75" spans="1:6">
      <c r="A75" s="405" t="str">
        <f>CNI!A735</f>
        <v>Exterior Door Frames</v>
      </c>
      <c r="B75" s="399" t="str">
        <f>IF(CNI!K741="Non-Utility Saver","no","yes")</f>
        <v>no</v>
      </c>
      <c r="C75" s="156">
        <f>CNI!AK743</f>
        <v>1000</v>
      </c>
      <c r="D75" s="400" t="str">
        <f t="shared" si="8"/>
        <v>n/a</v>
      </c>
      <c r="E75" s="205" t="str">
        <f t="shared" si="9"/>
        <v>n/a</v>
      </c>
      <c r="F75" s="406" t="str">
        <f t="shared" si="10"/>
        <v>n/a</v>
      </c>
    </row>
    <row r="76" spans="1:6">
      <c r="A76" s="405" t="str">
        <f>CNI!A745</f>
        <v>Patio Doors</v>
      </c>
      <c r="B76" s="399" t="str">
        <f>IF(CNI!K751="Non-Utility Saver","no","yes")</f>
        <v>no</v>
      </c>
      <c r="C76" s="156">
        <f>CNI!AK753</f>
        <v>2220</v>
      </c>
      <c r="D76" s="400" t="str">
        <f t="shared" si="8"/>
        <v>n/a</v>
      </c>
      <c r="E76" s="205" t="str">
        <f t="shared" si="9"/>
        <v>n/a</v>
      </c>
      <c r="F76" s="406" t="str">
        <f t="shared" si="10"/>
        <v>n/a</v>
      </c>
    </row>
    <row r="77" spans="1:6">
      <c r="A77" s="405" t="str">
        <f>CNI!A755</f>
        <v>Windows</v>
      </c>
      <c r="B77" s="399" t="str">
        <f>IF(CNI!K765="Non-Utility Saver","no","yes")</f>
        <v>yes</v>
      </c>
      <c r="C77" s="156">
        <f>CNI!AK769</f>
        <v>23100</v>
      </c>
      <c r="D77" s="400" t="e">
        <f>#REF!&amp;" "&amp;CNI!AN769</f>
        <v>#REF!</v>
      </c>
      <c r="E77" s="156">
        <f>CNI!AL769</f>
        <v>31500</v>
      </c>
      <c r="F77" s="406">
        <f>CNI!AM769</f>
        <v>0.73333333333333328</v>
      </c>
    </row>
    <row r="78" spans="1:6">
      <c r="A78" s="405" t="str">
        <f>CNI!A771</f>
        <v>Window Frames</v>
      </c>
      <c r="B78" s="399" t="str">
        <f>IF(CNI!K777="Non-Utility Saver","no","yes")</f>
        <v>no</v>
      </c>
      <c r="C78" s="156">
        <f>CNI!AK779</f>
        <v>4000</v>
      </c>
      <c r="D78" s="400" t="str">
        <f t="shared" si="8"/>
        <v>n/a</v>
      </c>
      <c r="E78" s="205" t="str">
        <f t="shared" si="9"/>
        <v>n/a</v>
      </c>
      <c r="F78" s="406" t="str">
        <f t="shared" si="10"/>
        <v>n/a</v>
      </c>
    </row>
    <row r="79" spans="1:6">
      <c r="A79" s="405" t="str">
        <f>CNI!A781</f>
        <v>Gutters/Downspouts</v>
      </c>
      <c r="B79" s="399" t="str">
        <f>IF(CNI!K787="Non-Utility Saver","no","yes")</f>
        <v>no</v>
      </c>
      <c r="C79" s="156">
        <f>CNI!AK789</f>
        <v>18000</v>
      </c>
      <c r="D79" s="400" t="str">
        <f t="shared" si="8"/>
        <v>n/a</v>
      </c>
      <c r="E79" s="205" t="str">
        <f t="shared" si="9"/>
        <v>n/a</v>
      </c>
      <c r="F79" s="406" t="str">
        <f t="shared" si="10"/>
        <v>n/a</v>
      </c>
    </row>
    <row r="80" spans="1:6">
      <c r="A80" s="405" t="str">
        <f>CNI!A791</f>
        <v>Columns &amp; Porches</v>
      </c>
      <c r="B80" s="399" t="str">
        <f>IF(CNI!K797="Non-Utility Saver","no","yes")</f>
        <v>no</v>
      </c>
      <c r="C80" s="156">
        <f>CNI!AK799</f>
        <v>600</v>
      </c>
      <c r="D80" s="400" t="str">
        <f t="shared" si="8"/>
        <v>n/a</v>
      </c>
      <c r="E80" s="205" t="str">
        <f t="shared" si="9"/>
        <v>n/a</v>
      </c>
      <c r="F80" s="406" t="str">
        <f t="shared" si="10"/>
        <v>n/a</v>
      </c>
    </row>
    <row r="81" spans="1:6">
      <c r="A81" s="405" t="str">
        <f>CNI!A801</f>
        <v>Decks &amp; Patios</v>
      </c>
      <c r="B81" s="399" t="str">
        <f>IF(CNI!K807="Non-Utility Saver","no","yes")</f>
        <v>no</v>
      </c>
      <c r="C81" s="156">
        <f>CNI!AK809</f>
        <v>111</v>
      </c>
      <c r="D81" s="400" t="str">
        <f t="shared" si="8"/>
        <v>n/a</v>
      </c>
      <c r="E81" s="205" t="str">
        <f t="shared" si="9"/>
        <v>n/a</v>
      </c>
      <c r="F81" s="406" t="str">
        <f t="shared" si="10"/>
        <v>n/a</v>
      </c>
    </row>
    <row r="82" spans="1:6">
      <c r="A82" s="405" t="str">
        <f>CNI!A811</f>
        <v>Patio/Unit Fencing</v>
      </c>
      <c r="B82" s="399" t="str">
        <f>IF(CNI!K817="Non-Utility Saver","no","yes")</f>
        <v>no</v>
      </c>
      <c r="C82" s="156">
        <f>CNI!AK819</f>
        <v>0</v>
      </c>
      <c r="D82" s="400" t="str">
        <f t="shared" si="8"/>
        <v>n/a</v>
      </c>
      <c r="E82" s="205" t="str">
        <f t="shared" si="9"/>
        <v>n/a</v>
      </c>
      <c r="F82" s="406" t="str">
        <f t="shared" si="10"/>
        <v>n/a</v>
      </c>
    </row>
    <row r="83" spans="1:6">
      <c r="A83" s="405" t="str">
        <f>CNI!A821</f>
        <v>Exterior Lighting</v>
      </c>
      <c r="B83" s="399" t="str">
        <f>IF(CNI!K831="Non-Utility Saver","no","yes")</f>
        <v>yes</v>
      </c>
      <c r="C83" s="156">
        <f>CNI!AK835</f>
        <v>30000</v>
      </c>
      <c r="D83" s="400" t="str">
        <f>CNI!K831-CNI!K835&amp;" "&amp;CNI!L831</f>
        <v>-23000 KWH</v>
      </c>
      <c r="E83" s="156">
        <f>CNI!AL835</f>
        <v>19050</v>
      </c>
      <c r="F83" s="406">
        <f>CNI!AM835</f>
        <v>1.5748031496062993</v>
      </c>
    </row>
    <row r="84" spans="1:6">
      <c r="A84" s="405" t="str">
        <f>CNI!A837</f>
        <v>Exterior-Other 1 (Specify)</v>
      </c>
      <c r="B84" s="399" t="str">
        <f>IF(CNI!K843="Non-Utility Saver","no","yes")</f>
        <v>no</v>
      </c>
      <c r="C84" s="156">
        <f>CNI!AK845</f>
        <v>0</v>
      </c>
      <c r="D84" s="400" t="str">
        <f t="shared" si="8"/>
        <v>n/a</v>
      </c>
      <c r="E84" s="205" t="str">
        <f t="shared" si="9"/>
        <v>n/a</v>
      </c>
      <c r="F84" s="406" t="str">
        <f t="shared" si="10"/>
        <v>n/a</v>
      </c>
    </row>
    <row r="85" spans="1:6">
      <c r="A85" s="405" t="str">
        <f>CNI!A847</f>
        <v>Exterior-Other 2 (Specify)</v>
      </c>
      <c r="B85" s="399" t="str">
        <f>IF(CNI!K853="Non-Utility Saver","no","yes")</f>
        <v>no</v>
      </c>
      <c r="C85" s="156">
        <f>CNI!AK855</f>
        <v>0</v>
      </c>
      <c r="D85" s="400" t="str">
        <f t="shared" si="8"/>
        <v>n/a</v>
      </c>
      <c r="E85" s="205" t="str">
        <f t="shared" si="9"/>
        <v>n/a</v>
      </c>
      <c r="F85" s="406" t="str">
        <f t="shared" si="10"/>
        <v>n/a</v>
      </c>
    </row>
    <row r="86" spans="1:6">
      <c r="A86" s="405" t="str">
        <f>CNI!A857</f>
        <v>Exterior-Other 3 (Specify)</v>
      </c>
      <c r="B86" s="399" t="str">
        <f>IF(CNI!K863="Non-Utility Saver","no","yes")</f>
        <v>no</v>
      </c>
      <c r="C86" s="156">
        <f>CNI!AK865</f>
        <v>0</v>
      </c>
      <c r="D86" s="400" t="str">
        <f t="shared" si="8"/>
        <v>n/a</v>
      </c>
      <c r="E86" s="205" t="str">
        <f t="shared" si="9"/>
        <v>n/a</v>
      </c>
      <c r="F86" s="406" t="str">
        <f t="shared" si="10"/>
        <v>n/a</v>
      </c>
    </row>
    <row r="87" spans="1:6">
      <c r="A87" s="405" t="str">
        <f>CNI!A867</f>
        <v>Exterior-Other 4 (Specify)</v>
      </c>
      <c r="B87" s="399" t="str">
        <f>IF(CNI!K873="Non-Utility Saver","no","yes")</f>
        <v>no</v>
      </c>
      <c r="C87" s="156">
        <f>CNI!AK875</f>
        <v>0</v>
      </c>
      <c r="D87" s="400" t="str">
        <f t="shared" si="8"/>
        <v>n/a</v>
      </c>
      <c r="E87" s="205" t="str">
        <f t="shared" si="9"/>
        <v>n/a</v>
      </c>
      <c r="F87" s="406" t="str">
        <f t="shared" si="10"/>
        <v>n/a</v>
      </c>
    </row>
    <row r="88" spans="1:6">
      <c r="A88" s="405" t="str">
        <f>CNI!A877</f>
        <v>Exterior-Other 5 (Specify)</v>
      </c>
      <c r="B88" s="399" t="str">
        <f>IF(CNI!K883="Non-Utility Saver","no","yes")</f>
        <v>no</v>
      </c>
      <c r="C88" s="156">
        <f>CNI!AK885</f>
        <v>0</v>
      </c>
      <c r="D88" s="400" t="str">
        <f t="shared" si="8"/>
        <v>n/a</v>
      </c>
      <c r="E88" s="205" t="str">
        <f t="shared" si="9"/>
        <v>n/a</v>
      </c>
      <c r="F88" s="406" t="str">
        <f t="shared" si="10"/>
        <v>n/a</v>
      </c>
    </row>
    <row r="89" spans="1:6">
      <c r="A89" s="405" t="str">
        <f>CNI!A887</f>
        <v>Exterior-Other 6 (Specify)</v>
      </c>
      <c r="B89" s="399" t="str">
        <f>IF(CNI!K893="Non-Utility Saver","no","yes")</f>
        <v>no</v>
      </c>
      <c r="C89" s="156">
        <f>CNI!AK895</f>
        <v>0</v>
      </c>
      <c r="D89" s="400" t="str">
        <f t="shared" si="8"/>
        <v>n/a</v>
      </c>
      <c r="E89" s="205" t="str">
        <f t="shared" si="9"/>
        <v>n/a</v>
      </c>
      <c r="F89" s="406" t="str">
        <f t="shared" si="10"/>
        <v>n/a</v>
      </c>
    </row>
    <row r="90" spans="1:6">
      <c r="A90" s="405" t="str">
        <f>CNI!A897</f>
        <v>Exterior-Other 7 (Specify)</v>
      </c>
      <c r="B90" s="399" t="str">
        <f>IF(CNI!K903="Non-Utility Saver","no","yes")</f>
        <v>no</v>
      </c>
      <c r="C90" s="156">
        <f>CNI!AK905</f>
        <v>0</v>
      </c>
      <c r="D90" s="400" t="str">
        <f t="shared" si="8"/>
        <v>n/a</v>
      </c>
      <c r="E90" s="205" t="str">
        <f t="shared" si="9"/>
        <v>n/a</v>
      </c>
      <c r="F90" s="406" t="str">
        <f t="shared" si="10"/>
        <v>n/a</v>
      </c>
    </row>
    <row r="91" spans="1:6">
      <c r="A91" s="405" t="str">
        <f>CNI!A907</f>
        <v>Exterior-Other 8 (Specify)</v>
      </c>
      <c r="B91" s="399" t="str">
        <f>IF(CNI!K913="Non-Utility Saver","no","yes")</f>
        <v>no</v>
      </c>
      <c r="C91" s="156">
        <f>CNI!AK915</f>
        <v>0</v>
      </c>
      <c r="D91" s="400" t="str">
        <f t="shared" si="8"/>
        <v>n/a</v>
      </c>
      <c r="E91" s="205" t="str">
        <f t="shared" si="9"/>
        <v>n/a</v>
      </c>
      <c r="F91" s="406" t="str">
        <f t="shared" si="10"/>
        <v>n/a</v>
      </c>
    </row>
    <row r="92" spans="1:6">
      <c r="A92" s="405" t="str">
        <f>CNI!A917</f>
        <v>Exterior-Other 9 (Specify)</v>
      </c>
      <c r="B92" s="399" t="str">
        <f>IF(CNI!K923="Non-Utility Saver","no","yes")</f>
        <v>no</v>
      </c>
      <c r="C92" s="156">
        <f>CNI!AK925</f>
        <v>0</v>
      </c>
      <c r="D92" s="400" t="str">
        <f t="shared" si="8"/>
        <v>n/a</v>
      </c>
      <c r="E92" s="205" t="str">
        <f t="shared" si="9"/>
        <v>n/a</v>
      </c>
      <c r="F92" s="406" t="str">
        <f t="shared" si="10"/>
        <v>n/a</v>
      </c>
    </row>
    <row r="93" spans="1:6" ht="14.45" thickBot="1">
      <c r="A93" s="407" t="str">
        <f>CNI!A927</f>
        <v>Exterior-Other 10 (Specify)</v>
      </c>
      <c r="B93" s="408" t="str">
        <f>IF(CNI!K933="Non-Utility Saver","no","yes")</f>
        <v>no</v>
      </c>
      <c r="C93" s="161">
        <f>CNI!AK935</f>
        <v>0</v>
      </c>
      <c r="D93" s="409" t="str">
        <f t="shared" si="8"/>
        <v>n/a</v>
      </c>
      <c r="E93" s="207" t="str">
        <f t="shared" si="9"/>
        <v>n/a</v>
      </c>
      <c r="F93" s="410" t="str">
        <f t="shared" si="10"/>
        <v>n/a</v>
      </c>
    </row>
    <row r="94" spans="1:6" ht="14.45" thickBot="1">
      <c r="B94" s="485"/>
    </row>
    <row r="95" spans="1:6" ht="28.35">
      <c r="A95" s="401" t="s">
        <v>517</v>
      </c>
      <c r="B95" s="402" t="s">
        <v>847</v>
      </c>
      <c r="C95" s="403" t="s">
        <v>848</v>
      </c>
      <c r="D95" s="402" t="s">
        <v>849</v>
      </c>
      <c r="E95" s="403" t="s">
        <v>850</v>
      </c>
      <c r="F95" s="404" t="s">
        <v>851</v>
      </c>
    </row>
    <row r="96" spans="1:6">
      <c r="A96" s="405" t="str">
        <f>CNI!A947</f>
        <v>Interior Painting (non-routine)</v>
      </c>
      <c r="B96" s="399" t="str">
        <f>IF(CNI!K953="Non-Utility Saver","no","yes")</f>
        <v>no</v>
      </c>
      <c r="C96" s="156">
        <f>CNI!AK955</f>
        <v>500</v>
      </c>
      <c r="D96" s="400" t="str">
        <f t="shared" ref="D96:D129" si="11">IF(B96="No","n/a","value")</f>
        <v>n/a</v>
      </c>
      <c r="E96" s="205" t="str">
        <f>IF(B96="no","n/a","value")</f>
        <v>n/a</v>
      </c>
      <c r="F96" s="406" t="str">
        <f>IF(B96="no","n/a","value")</f>
        <v>n/a</v>
      </c>
    </row>
    <row r="97" spans="1:6">
      <c r="A97" s="405" t="str">
        <f>CNI!A957</f>
        <v>Interior Doors</v>
      </c>
      <c r="B97" s="399" t="str">
        <f>IF(CNI!K963="Non-Utility Saver","no","yes")</f>
        <v>no</v>
      </c>
      <c r="C97" s="156">
        <f>CNI!AK965</f>
        <v>100</v>
      </c>
      <c r="D97" s="400" t="str">
        <f t="shared" si="11"/>
        <v>n/a</v>
      </c>
      <c r="E97" s="205" t="str">
        <f t="shared" ref="E97:E129" si="12">IF(B97="no","n/a","value")</f>
        <v>n/a</v>
      </c>
      <c r="F97" s="406" t="str">
        <f t="shared" ref="F97:F129" si="13">IF(B97="no","n/a","value")</f>
        <v>n/a</v>
      </c>
    </row>
    <row r="98" spans="1:6">
      <c r="A98" s="405" t="str">
        <f>CNI!A967</f>
        <v>Interior Door Frames</v>
      </c>
      <c r="B98" s="399" t="str">
        <f>IF(CNI!K973="Non-Utility Saver","no","yes")</f>
        <v>no</v>
      </c>
      <c r="C98" s="156">
        <f>CNI!AK975</f>
        <v>60</v>
      </c>
      <c r="D98" s="400" t="str">
        <f t="shared" si="11"/>
        <v>n/a</v>
      </c>
      <c r="E98" s="205" t="str">
        <f t="shared" si="12"/>
        <v>n/a</v>
      </c>
      <c r="F98" s="406" t="str">
        <f t="shared" si="13"/>
        <v>n/a</v>
      </c>
    </row>
    <row r="99" spans="1:6">
      <c r="A99" s="405" t="str">
        <f>CNI!A977</f>
        <v>Flooring (non-routine)</v>
      </c>
      <c r="B99" s="399" t="str">
        <f>IF(CNI!K983="Non-Utility Saver","no","yes")</f>
        <v>no</v>
      </c>
      <c r="C99" s="156">
        <f>CNI!AK985</f>
        <v>24000</v>
      </c>
      <c r="D99" s="400" t="str">
        <f t="shared" si="11"/>
        <v>n/a</v>
      </c>
      <c r="E99" s="205" t="str">
        <f t="shared" si="12"/>
        <v>n/a</v>
      </c>
      <c r="F99" s="406" t="str">
        <f t="shared" si="13"/>
        <v>n/a</v>
      </c>
    </row>
    <row r="100" spans="1:6">
      <c r="A100" s="405" t="str">
        <f>CNI!A987</f>
        <v>Shower/Tub Surrounds</v>
      </c>
      <c r="B100" s="399" t="str">
        <f>IF(CNI!K997="Non-Utility Saver","no","yes")</f>
        <v>yes</v>
      </c>
      <c r="C100" s="156">
        <f>CNI!AK1001</f>
        <v>400</v>
      </c>
      <c r="D100" s="400" t="str">
        <f>CNI!K997-CNI!K1001&amp;" "&amp;CNI!L997</f>
        <v>-85000 Gallons</v>
      </c>
      <c r="E100" s="156">
        <f>CNI!AL1001</f>
        <v>307.5</v>
      </c>
      <c r="F100" s="406">
        <f>CNI!AM1001</f>
        <v>1.3008130081300813</v>
      </c>
    </row>
    <row r="101" spans="1:6">
      <c r="A101" s="405" t="str">
        <f>CNI!A1003</f>
        <v>Toilets</v>
      </c>
      <c r="B101" s="399" t="str">
        <f>IF(CNI!K1013="Non-Utility Saver","no","yes")</f>
        <v>yes</v>
      </c>
      <c r="C101" s="156">
        <f>CNI!AK1017</f>
        <v>8800</v>
      </c>
      <c r="D101" s="400" t="str">
        <f>CNI!K1013-CNI!K1017&amp;" "&amp;CNI!L1013</f>
        <v>751600 Gallons</v>
      </c>
      <c r="E101" s="156">
        <f>CNI!AL1017</f>
        <v>6449.4</v>
      </c>
      <c r="F101" s="406">
        <f>CNI!AM1017</f>
        <v>1.3644680125282973</v>
      </c>
    </row>
    <row r="102" spans="1:6">
      <c r="A102" s="405" t="str">
        <f>CNI!A1019</f>
        <v>Vanities</v>
      </c>
      <c r="B102" s="399" t="str">
        <f>IF(CNI!K1025="Non-Utility Saver","no","yes")</f>
        <v>no</v>
      </c>
      <c r="C102" s="156">
        <f>CNI!AK1027</f>
        <v>4400</v>
      </c>
      <c r="D102" s="400" t="str">
        <f t="shared" si="11"/>
        <v>n/a</v>
      </c>
      <c r="E102" s="205" t="str">
        <f t="shared" si="12"/>
        <v>n/a</v>
      </c>
      <c r="F102" s="406" t="str">
        <f t="shared" si="13"/>
        <v>n/a</v>
      </c>
    </row>
    <row r="103" spans="1:6">
      <c r="A103" s="405" t="str">
        <f>CNI!A1029</f>
        <v>Faucets</v>
      </c>
      <c r="B103" s="399" t="str">
        <f>IF(CNI!K1039="Non-Utility Saver","no","yes")</f>
        <v>yes</v>
      </c>
      <c r="C103" s="156">
        <f>CNI!AK1043</f>
        <v>400</v>
      </c>
      <c r="D103" s="400" t="str">
        <f>CNI!K1043&amp;" "&amp;CNI!L1039</f>
        <v>2248400 Gallons</v>
      </c>
      <c r="E103" s="156">
        <f>CNI!AL1043</f>
        <v>1127.4000000000001</v>
      </c>
      <c r="F103" s="406">
        <f>CNI!AM1043</f>
        <v>0.35479865176512326</v>
      </c>
    </row>
    <row r="104" spans="1:6">
      <c r="A104" s="405" t="str">
        <f>CNI!A1045</f>
        <v>Bathroom Flooring (non-cyclical)</v>
      </c>
      <c r="B104" s="399" t="str">
        <f>IF(CNI!K1051="Non-Utility Saver","no","yes")</f>
        <v>no</v>
      </c>
      <c r="C104" s="156">
        <f>CNI!AK1053</f>
        <v>14400</v>
      </c>
      <c r="D104" s="400" t="str">
        <f t="shared" si="11"/>
        <v>n/a</v>
      </c>
      <c r="E104" s="205" t="str">
        <f t="shared" si="12"/>
        <v>n/a</v>
      </c>
      <c r="F104" s="406" t="str">
        <f t="shared" si="13"/>
        <v>n/a</v>
      </c>
    </row>
    <row r="105" spans="1:6">
      <c r="A105" s="405" t="str">
        <f>CNI!A1055</f>
        <v>Bathroom Cabinets</v>
      </c>
      <c r="B105" s="399" t="str">
        <f>IF(CNI!K1061="Non-Utility Saver","no","yes")</f>
        <v>no</v>
      </c>
      <c r="C105" s="156">
        <f>CNI!AK1063</f>
        <v>3800</v>
      </c>
      <c r="D105" s="400" t="str">
        <f t="shared" si="11"/>
        <v>n/a</v>
      </c>
      <c r="E105" s="205" t="str">
        <f t="shared" si="12"/>
        <v>n/a</v>
      </c>
      <c r="F105" s="406" t="str">
        <f t="shared" si="13"/>
        <v>n/a</v>
      </c>
    </row>
    <row r="106" spans="1:6">
      <c r="A106" s="405" t="str">
        <f>CNI!A1065</f>
        <v>Bathroom Exhaust Fans</v>
      </c>
      <c r="B106" s="399" t="str">
        <f>IF(CNI!K1071="Non-Utility Saver","no","yes")</f>
        <v>no</v>
      </c>
      <c r="C106" s="156">
        <f>CNI!AK1073</f>
        <v>12000</v>
      </c>
      <c r="D106" s="400" t="str">
        <f t="shared" si="11"/>
        <v>n/a</v>
      </c>
      <c r="E106" s="205" t="str">
        <f t="shared" si="12"/>
        <v>n/a</v>
      </c>
      <c r="F106" s="406" t="str">
        <f t="shared" si="13"/>
        <v>n/a</v>
      </c>
    </row>
    <row r="107" spans="1:6">
      <c r="A107" s="405" t="str">
        <f>CNI!A1075</f>
        <v>Kitchen Cabinets</v>
      </c>
      <c r="B107" s="399" t="str">
        <f>IF(CNI!K1081="Non-Utility Saver","no","yes")</f>
        <v>no</v>
      </c>
      <c r="C107" s="156">
        <f>CNI!AK1083</f>
        <v>2400</v>
      </c>
      <c r="D107" s="400" t="str">
        <f t="shared" si="11"/>
        <v>n/a</v>
      </c>
      <c r="E107" s="205" t="str">
        <f t="shared" si="12"/>
        <v>n/a</v>
      </c>
      <c r="F107" s="406" t="str">
        <f t="shared" si="13"/>
        <v>n/a</v>
      </c>
    </row>
    <row r="108" spans="1:6">
      <c r="A108" s="405" t="str">
        <f>CNI!A1085</f>
        <v>Ranges</v>
      </c>
      <c r="B108" s="399" t="str">
        <f>IF(CNI!K1091="Non-Utility Saver","no","yes")</f>
        <v>no</v>
      </c>
      <c r="C108" s="156">
        <f>CNI!AK1093</f>
        <v>0</v>
      </c>
      <c r="D108" s="400" t="str">
        <f t="shared" si="11"/>
        <v>n/a</v>
      </c>
      <c r="E108" s="205" t="str">
        <f t="shared" si="12"/>
        <v>n/a</v>
      </c>
      <c r="F108" s="406" t="str">
        <f t="shared" si="13"/>
        <v>n/a</v>
      </c>
    </row>
    <row r="109" spans="1:6">
      <c r="A109" s="405" t="str">
        <f>CNI!A1095</f>
        <v>Range Hoods</v>
      </c>
      <c r="B109" s="399" t="str">
        <f>IF(CNI!K1101="Non-Utility Saver","no","yes")</f>
        <v>no</v>
      </c>
      <c r="C109" s="156">
        <f>CNI!AK1103</f>
        <v>0</v>
      </c>
      <c r="D109" s="400" t="str">
        <f t="shared" si="11"/>
        <v>n/a</v>
      </c>
      <c r="E109" s="205" t="str">
        <f t="shared" si="12"/>
        <v>n/a</v>
      </c>
      <c r="F109" s="406" t="str">
        <f t="shared" si="13"/>
        <v>n/a</v>
      </c>
    </row>
    <row r="110" spans="1:6">
      <c r="A110" s="405" t="str">
        <f>CNI!A1105</f>
        <v>Refrigerators</v>
      </c>
      <c r="B110" s="399" t="str">
        <f>IF(CNI!K1115="Non-Utility Saver","no","yes")</f>
        <v>yes</v>
      </c>
      <c r="C110" s="156">
        <f>CNI!AK1119</f>
        <v>38000</v>
      </c>
      <c r="D110" s="400" t="str">
        <f>CNI!K1115-CNI!K1119&amp;" "&amp;CNI!L1115</f>
        <v>-280000 KWH</v>
      </c>
      <c r="E110" s="156">
        <f>CNI!AL1119</f>
        <v>3000</v>
      </c>
      <c r="F110" s="406">
        <f>CNI!AM1119</f>
        <v>12.666666666666666</v>
      </c>
    </row>
    <row r="111" spans="1:6">
      <c r="A111" s="405" t="str">
        <f>CNI!A1121</f>
        <v>Counters and Sinks</v>
      </c>
      <c r="B111" s="399" t="str">
        <f>IF(CNI!K1127="Non-Utility Saver","no","yes")</f>
        <v>no</v>
      </c>
      <c r="C111" s="156">
        <f>CNI!AK1129</f>
        <v>2200</v>
      </c>
      <c r="D111" s="400" t="str">
        <f t="shared" si="11"/>
        <v>n/a</v>
      </c>
      <c r="E111" s="205" t="str">
        <f t="shared" si="12"/>
        <v>n/a</v>
      </c>
      <c r="F111" s="406" t="str">
        <f t="shared" si="13"/>
        <v>n/a</v>
      </c>
    </row>
    <row r="112" spans="1:6">
      <c r="A112" s="405" t="str">
        <f>CNI!A1131</f>
        <v>Dishwasher</v>
      </c>
      <c r="B112" s="399" t="str">
        <f>IF(CNI!K1141="Non-Utility Saver","no","yes")</f>
        <v>yes</v>
      </c>
      <c r="C112" s="156">
        <f>CNI!AK1145</f>
        <v>11000</v>
      </c>
      <c r="D112" s="400" t="str">
        <f>CNI!K1141-CNI!K1145&amp;" "&amp;CNI!L1141</f>
        <v>-280000 KWH</v>
      </c>
      <c r="E112" s="156">
        <f>CNI!AL1145</f>
        <v>6000</v>
      </c>
      <c r="F112" s="406">
        <f>CNI!AM1145</f>
        <v>1.8333333333333333</v>
      </c>
    </row>
    <row r="113" spans="1:6">
      <c r="A113" s="405" t="str">
        <f>CNI!A1147</f>
        <v>Garbage Disposal</v>
      </c>
      <c r="B113" s="399" t="str">
        <f>IF(CNI!K1153="Non-Utility Saver","no","yes")</f>
        <v>no</v>
      </c>
      <c r="C113" s="156">
        <f>CNI!AK1155</f>
        <v>0</v>
      </c>
      <c r="D113" s="400" t="str">
        <f t="shared" si="11"/>
        <v>n/a</v>
      </c>
      <c r="E113" s="205" t="str">
        <f t="shared" si="12"/>
        <v>n/a</v>
      </c>
      <c r="F113" s="406" t="str">
        <f t="shared" si="13"/>
        <v>n/a</v>
      </c>
    </row>
    <row r="114" spans="1:6">
      <c r="A114" s="405" t="str">
        <f>CNI!A1157</f>
        <v>Microwave</v>
      </c>
      <c r="B114" s="399" t="str">
        <f>IF(CNI!K1163="Non-Utility Saver","no","yes")</f>
        <v>no</v>
      </c>
      <c r="C114" s="156">
        <f>CNI!AK1165</f>
        <v>0</v>
      </c>
      <c r="D114" s="400" t="str">
        <f t="shared" si="11"/>
        <v>n/a</v>
      </c>
      <c r="E114" s="205" t="str">
        <f t="shared" si="12"/>
        <v>n/a</v>
      </c>
      <c r="F114" s="406" t="str">
        <f t="shared" si="13"/>
        <v>n/a</v>
      </c>
    </row>
    <row r="115" spans="1:6">
      <c r="A115" s="405" t="str">
        <f>CNI!A1167</f>
        <v>Lighting</v>
      </c>
      <c r="B115" s="399" t="str">
        <f>IF(CNI!K1177="Non-Utility Saver","no","yes")</f>
        <v>yes</v>
      </c>
      <c r="C115" s="156">
        <f>CNI!AK1181</f>
        <v>36000</v>
      </c>
      <c r="D115" s="400" t="str">
        <f>CNI!K1177-CNI!K1181&amp;" "&amp;CNI!L1177</f>
        <v>-225000 KWH</v>
      </c>
      <c r="E115" s="156">
        <f>CNI!AL1181</f>
        <v>14250</v>
      </c>
      <c r="F115" s="406">
        <f>CNI!AM1181</f>
        <v>2.5263157894736841</v>
      </c>
    </row>
    <row r="116" spans="1:6">
      <c r="A116" s="405" t="str">
        <f>CNI!A1183</f>
        <v>Washing Machines</v>
      </c>
      <c r="B116" s="399" t="str">
        <f>IF(CNI!K1193="Non-Utility Saver","no","yes")</f>
        <v>yes</v>
      </c>
      <c r="C116" s="156">
        <f>CNI!AK1197</f>
        <v>20000</v>
      </c>
      <c r="D116" s="400" t="str">
        <f>CNI!K1193-CNI!K1197&amp;" "&amp;CNI!L1193</f>
        <v>-10000 KWH</v>
      </c>
      <c r="E116" s="156">
        <f>CNI!AL1197</f>
        <v>11000.15</v>
      </c>
      <c r="F116" s="406">
        <f>CNI!AM1197</f>
        <v>1.8181570251314756</v>
      </c>
    </row>
    <row r="117" spans="1:6">
      <c r="A117" s="405" t="str">
        <f>CNI!A1199</f>
        <v>Dryers</v>
      </c>
      <c r="B117" s="399" t="str">
        <f>IF(CNI!K1205="Non-Utility Saver","no","yes")</f>
        <v>no</v>
      </c>
      <c r="C117" s="156">
        <f>CNI!AK1207</f>
        <v>0</v>
      </c>
      <c r="D117" s="400" t="str">
        <f t="shared" si="11"/>
        <v>n/a</v>
      </c>
      <c r="E117" s="205" t="str">
        <f t="shared" si="12"/>
        <v>n/a</v>
      </c>
      <c r="F117" s="406" t="str">
        <f t="shared" si="13"/>
        <v>n/a</v>
      </c>
    </row>
    <row r="118" spans="1:6">
      <c r="A118" s="405" t="str">
        <f>CNI!A1209</f>
        <v>Call-For-Aid Systems</v>
      </c>
      <c r="B118" s="399" t="str">
        <f>IF(CNI!K1215="Non-Utility Saver","no","yes")</f>
        <v>no</v>
      </c>
      <c r="C118" s="156">
        <f>CNI!AK1217</f>
        <v>0</v>
      </c>
      <c r="D118" s="400" t="str">
        <f t="shared" si="11"/>
        <v>n/a</v>
      </c>
      <c r="E118" s="205" t="str">
        <f t="shared" si="12"/>
        <v>n/a</v>
      </c>
      <c r="F118" s="406" t="str">
        <f t="shared" si="13"/>
        <v>n/a</v>
      </c>
    </row>
    <row r="119" spans="1:6">
      <c r="A119" s="405" t="str">
        <f>CNI!A1219</f>
        <v>Stairs and Handrails</v>
      </c>
      <c r="B119" s="399" t="str">
        <f>IF(CNI!K1225="Non-Utility Saver","no","yes")</f>
        <v>no</v>
      </c>
      <c r="C119" s="156">
        <f>CNI!AK1227</f>
        <v>0</v>
      </c>
      <c r="D119" s="400" t="str">
        <f t="shared" si="11"/>
        <v>n/a</v>
      </c>
      <c r="E119" s="205" t="str">
        <f t="shared" si="12"/>
        <v>n/a</v>
      </c>
      <c r="F119" s="406" t="str">
        <f t="shared" si="13"/>
        <v>n/a</v>
      </c>
    </row>
    <row r="120" spans="1:6">
      <c r="A120" s="405" t="str">
        <f>CNI!A1229</f>
        <v>Interior-Other 1 (Specify)</v>
      </c>
      <c r="B120" s="399" t="str">
        <f>IF(CNI!K1235="Non-Utility Saver","no","yes")</f>
        <v>no</v>
      </c>
      <c r="C120" s="156">
        <f>CNI!AK1237</f>
        <v>0</v>
      </c>
      <c r="D120" s="400" t="str">
        <f t="shared" si="11"/>
        <v>n/a</v>
      </c>
      <c r="E120" s="205" t="str">
        <f t="shared" si="12"/>
        <v>n/a</v>
      </c>
      <c r="F120" s="406" t="str">
        <f t="shared" si="13"/>
        <v>n/a</v>
      </c>
    </row>
    <row r="121" spans="1:6">
      <c r="A121" s="405" t="str">
        <f>CNI!A1239</f>
        <v>Interior-Other 2 (Specify)</v>
      </c>
      <c r="B121" s="399" t="str">
        <f>IF(CNI!K1245="Non-Utility Saver","no","yes")</f>
        <v>no</v>
      </c>
      <c r="C121" s="156">
        <f>CNI!AK1247</f>
        <v>0</v>
      </c>
      <c r="D121" s="400" t="str">
        <f t="shared" si="11"/>
        <v>n/a</v>
      </c>
      <c r="E121" s="205" t="str">
        <f t="shared" si="12"/>
        <v>n/a</v>
      </c>
      <c r="F121" s="406" t="str">
        <f t="shared" si="13"/>
        <v>n/a</v>
      </c>
    </row>
    <row r="122" spans="1:6">
      <c r="A122" s="405" t="str">
        <f>CNI!A1249</f>
        <v>Interior-Other 3 (Specify)</v>
      </c>
      <c r="B122" s="399" t="str">
        <f>IF(CNI!K1255="Non-Utility Saver","no","yes")</f>
        <v>no</v>
      </c>
      <c r="C122" s="156">
        <f>CNI!AK1257</f>
        <v>0</v>
      </c>
      <c r="D122" s="400" t="str">
        <f t="shared" si="11"/>
        <v>n/a</v>
      </c>
      <c r="E122" s="205" t="str">
        <f t="shared" si="12"/>
        <v>n/a</v>
      </c>
      <c r="F122" s="406" t="str">
        <f t="shared" si="13"/>
        <v>n/a</v>
      </c>
    </row>
    <row r="123" spans="1:6">
      <c r="A123" s="405" t="str">
        <f>CNI!A1259</f>
        <v>Interior-Other 4 (Specify)</v>
      </c>
      <c r="B123" s="399" t="str">
        <f>IF(CNI!K1265="Non-Utility Saver","no","yes")</f>
        <v>no</v>
      </c>
      <c r="C123" s="156">
        <f>CNI!AK1267</f>
        <v>0</v>
      </c>
      <c r="D123" s="400" t="str">
        <f t="shared" si="11"/>
        <v>n/a</v>
      </c>
      <c r="E123" s="205" t="str">
        <f t="shared" si="12"/>
        <v>n/a</v>
      </c>
      <c r="F123" s="406" t="str">
        <f t="shared" si="13"/>
        <v>n/a</v>
      </c>
    </row>
    <row r="124" spans="1:6">
      <c r="A124" s="405" t="str">
        <f>CNI!A1269</f>
        <v>Interior-Other 5 (Specify)</v>
      </c>
      <c r="B124" s="399" t="str">
        <f>IF(CNI!K1275="Non-Utility Saver","no","yes")</f>
        <v>no</v>
      </c>
      <c r="C124" s="156">
        <f>CNI!AK1277</f>
        <v>0</v>
      </c>
      <c r="D124" s="400" t="str">
        <f t="shared" si="11"/>
        <v>n/a</v>
      </c>
      <c r="E124" s="205" t="str">
        <f t="shared" si="12"/>
        <v>n/a</v>
      </c>
      <c r="F124" s="406" t="str">
        <f t="shared" si="13"/>
        <v>n/a</v>
      </c>
    </row>
    <row r="125" spans="1:6">
      <c r="A125" s="405" t="str">
        <f>CNI!A1279</f>
        <v>Interior-Other 6 (Specify)</v>
      </c>
      <c r="B125" s="399" t="str">
        <f>IF(CNI!K1285="Non-Utility Saver","no","yes")</f>
        <v>no</v>
      </c>
      <c r="C125" s="156">
        <f>CNI!AK1287</f>
        <v>0</v>
      </c>
      <c r="D125" s="400" t="str">
        <f t="shared" si="11"/>
        <v>n/a</v>
      </c>
      <c r="E125" s="205" t="str">
        <f t="shared" si="12"/>
        <v>n/a</v>
      </c>
      <c r="F125" s="406" t="str">
        <f t="shared" si="13"/>
        <v>n/a</v>
      </c>
    </row>
    <row r="126" spans="1:6">
      <c r="A126" s="405" t="str">
        <f>CNI!A1289</f>
        <v>Interior-Other 7 (Specify)</v>
      </c>
      <c r="B126" s="399" t="str">
        <f>IF(CNI!K1295="Non-Utility Saver","no","yes")</f>
        <v>no</v>
      </c>
      <c r="C126" s="156">
        <f>CNI!AK1297</f>
        <v>0</v>
      </c>
      <c r="D126" s="400" t="str">
        <f t="shared" si="11"/>
        <v>n/a</v>
      </c>
      <c r="E126" s="205" t="str">
        <f t="shared" si="12"/>
        <v>n/a</v>
      </c>
      <c r="F126" s="406" t="str">
        <f t="shared" si="13"/>
        <v>n/a</v>
      </c>
    </row>
    <row r="127" spans="1:6">
      <c r="A127" s="405" t="str">
        <f>CNI!A1299</f>
        <v>Interior-Other 8 (Specify)</v>
      </c>
      <c r="B127" s="399" t="str">
        <f>IF(CNI!K1305="Non-Utility Saver","no","yes")</f>
        <v>no</v>
      </c>
      <c r="C127" s="156">
        <f>CNI!AK1307</f>
        <v>0</v>
      </c>
      <c r="D127" s="400" t="str">
        <f t="shared" si="11"/>
        <v>n/a</v>
      </c>
      <c r="E127" s="205" t="str">
        <f t="shared" si="12"/>
        <v>n/a</v>
      </c>
      <c r="F127" s="406" t="str">
        <f t="shared" si="13"/>
        <v>n/a</v>
      </c>
    </row>
    <row r="128" spans="1:6">
      <c r="A128" s="405" t="str">
        <f>CNI!A1309</f>
        <v>Interior-Other 9 (Specify)</v>
      </c>
      <c r="B128" s="399" t="str">
        <f>IF(CNI!K1315="Non-Utility Saver","no","yes")</f>
        <v>no</v>
      </c>
      <c r="C128" s="156">
        <f>CNI!AK1317</f>
        <v>0</v>
      </c>
      <c r="D128" s="400" t="str">
        <f t="shared" si="11"/>
        <v>n/a</v>
      </c>
      <c r="E128" s="205" t="str">
        <f t="shared" si="12"/>
        <v>n/a</v>
      </c>
      <c r="F128" s="406" t="str">
        <f t="shared" si="13"/>
        <v>n/a</v>
      </c>
    </row>
    <row r="129" spans="1:6" ht="14.45" thickBot="1">
      <c r="A129" s="407" t="str">
        <f>CNI!A1319</f>
        <v>Interior-Other 10 (Specify)</v>
      </c>
      <c r="B129" s="408" t="str">
        <f>IF(CNI!K1325="Non-Utility Saver","no","yes")</f>
        <v>no</v>
      </c>
      <c r="C129" s="161">
        <f>CNI!AK1327</f>
        <v>0</v>
      </c>
      <c r="D129" s="409" t="str">
        <f t="shared" si="11"/>
        <v>n/a</v>
      </c>
      <c r="E129" s="207" t="str">
        <f t="shared" si="12"/>
        <v>n/a</v>
      </c>
      <c r="F129" s="410" t="str">
        <f t="shared" si="13"/>
        <v>n/a</v>
      </c>
    </row>
    <row r="130" spans="1:6" ht="14.45" thickBot="1">
      <c r="B130" s="485"/>
    </row>
    <row r="131" spans="1:6" ht="28.35">
      <c r="A131" s="401" t="s">
        <v>551</v>
      </c>
      <c r="B131" s="402" t="s">
        <v>847</v>
      </c>
      <c r="C131" s="403" t="s">
        <v>848</v>
      </c>
      <c r="D131" s="402" t="s">
        <v>849</v>
      </c>
      <c r="E131" s="403" t="s">
        <v>850</v>
      </c>
      <c r="F131" s="404" t="s">
        <v>851</v>
      </c>
    </row>
    <row r="132" spans="1:6">
      <c r="A132" s="405" t="str">
        <f>CNI!A1339</f>
        <v>Water Distribution</v>
      </c>
      <c r="B132" s="399" t="str">
        <f>IF(CNI!K1345="Non-Utility Saver","no","yes")</f>
        <v>no</v>
      </c>
      <c r="C132" s="156">
        <f>CNI!AK1347</f>
        <v>0</v>
      </c>
      <c r="D132" s="400" t="str">
        <f>IF(B132="No","n/a","value")</f>
        <v>n/a</v>
      </c>
      <c r="E132" s="205" t="str">
        <f>IF(B132="no","n/a","value")</f>
        <v>n/a</v>
      </c>
      <c r="F132" s="406" t="str">
        <f>IF(B132="no","n/a","value")</f>
        <v>n/a</v>
      </c>
    </row>
    <row r="133" spans="1:6">
      <c r="A133" s="405" t="str">
        <f>CNI!A1349</f>
        <v>Heating Equipment/System</v>
      </c>
      <c r="B133" s="399" t="str">
        <f>IF(CNI!K1355="Non-Utility Saver","no","yes")</f>
        <v>no</v>
      </c>
      <c r="C133" s="156">
        <f>CNI!AK1357</f>
        <v>176000</v>
      </c>
      <c r="D133" s="400" t="str">
        <f t="shared" ref="D133:D157" si="14">IF(B133="No","n/a","value")</f>
        <v>n/a</v>
      </c>
      <c r="E133" s="205" t="str">
        <f t="shared" ref="E133:E157" si="15">IF(B133="no","n/a","value")</f>
        <v>n/a</v>
      </c>
      <c r="F133" s="406" t="str">
        <f t="shared" ref="F133:F157" si="16">IF(B133="no","n/a","value")</f>
        <v>n/a</v>
      </c>
    </row>
    <row r="134" spans="1:6">
      <c r="A134" s="405" t="str">
        <f>CNI!A1359</f>
        <v>Electric Distribution</v>
      </c>
      <c r="B134" s="399" t="str">
        <f>IF(CNI!K1365="Non-Utility Saver","no","yes")</f>
        <v>no</v>
      </c>
      <c r="C134" s="156">
        <f>CNI!AK1367</f>
        <v>9240</v>
      </c>
      <c r="D134" s="400" t="str">
        <f t="shared" si="14"/>
        <v>n/a</v>
      </c>
      <c r="E134" s="205" t="str">
        <f t="shared" si="15"/>
        <v>n/a</v>
      </c>
      <c r="F134" s="406" t="str">
        <f t="shared" si="16"/>
        <v>n/a</v>
      </c>
    </row>
    <row r="135" spans="1:6">
      <c r="A135" s="405" t="str">
        <f>CNI!A1369</f>
        <v>Water Heaters</v>
      </c>
      <c r="B135" s="399" t="str">
        <f>IF(CNI!K1375="Non-Utility Saver","no","yes")</f>
        <v>no</v>
      </c>
      <c r="C135" s="156">
        <f>CNI!AK1377</f>
        <v>19200</v>
      </c>
      <c r="D135" s="400" t="str">
        <f t="shared" si="14"/>
        <v>n/a</v>
      </c>
      <c r="E135" s="205" t="str">
        <f t="shared" si="15"/>
        <v>n/a</v>
      </c>
      <c r="F135" s="406" t="str">
        <f t="shared" si="16"/>
        <v>n/a</v>
      </c>
    </row>
    <row r="136" spans="1:6">
      <c r="A136" s="405" t="str">
        <f>CNI!A1379</f>
        <v>Domestic Water - Boilers</v>
      </c>
      <c r="B136" s="399" t="str">
        <f>IF(CNI!K1385="Non-Utility Saver","no","yes")</f>
        <v>no</v>
      </c>
      <c r="C136" s="156">
        <f>CNI!AK1387</f>
        <v>0</v>
      </c>
      <c r="D136" s="400" t="str">
        <f t="shared" si="14"/>
        <v>n/a</v>
      </c>
      <c r="E136" s="205" t="str">
        <f t="shared" si="15"/>
        <v>n/a</v>
      </c>
      <c r="F136" s="406" t="str">
        <f t="shared" si="16"/>
        <v>n/a</v>
      </c>
    </row>
    <row r="137" spans="1:6">
      <c r="A137" s="405" t="str">
        <f>CNI!A1389</f>
        <v>Domestic Water-Pumps</v>
      </c>
      <c r="B137" s="399" t="str">
        <f>IF(CNI!K1395="Non-Utility Saver","no","yes")</f>
        <v>no</v>
      </c>
      <c r="C137" s="156">
        <f>CNI!AK1397</f>
        <v>0</v>
      </c>
      <c r="D137" s="400" t="str">
        <f t="shared" si="14"/>
        <v>n/a</v>
      </c>
      <c r="E137" s="205" t="str">
        <f t="shared" si="15"/>
        <v>n/a</v>
      </c>
      <c r="F137" s="406" t="str">
        <f t="shared" si="16"/>
        <v>n/a</v>
      </c>
    </row>
    <row r="138" spans="1:6">
      <c r="A138" s="405" t="str">
        <f>CNI!A1399</f>
        <v>Unit Sub-Panels</v>
      </c>
      <c r="B138" s="399" t="str">
        <f>IF(CNI!K1405="Non-Utility Saver","no","yes")</f>
        <v>no</v>
      </c>
      <c r="C138" s="156">
        <f>CNI!AK1407</f>
        <v>0</v>
      </c>
      <c r="D138" s="400" t="str">
        <f t="shared" si="14"/>
        <v>n/a</v>
      </c>
      <c r="E138" s="205" t="str">
        <f t="shared" si="15"/>
        <v>n/a</v>
      </c>
      <c r="F138" s="406" t="str">
        <f t="shared" si="16"/>
        <v>n/a</v>
      </c>
    </row>
    <row r="139" spans="1:6">
      <c r="A139" s="405" t="str">
        <f>CNI!A1409</f>
        <v>Trash Compactor</v>
      </c>
      <c r="B139" s="399" t="str">
        <f>IF(CNI!K1415="Non-Utility Saver","no","yes")</f>
        <v>no</v>
      </c>
      <c r="C139" s="156">
        <f>CNI!AK1417</f>
        <v>0</v>
      </c>
      <c r="D139" s="400" t="str">
        <f t="shared" si="14"/>
        <v>n/a</v>
      </c>
      <c r="E139" s="205" t="str">
        <f t="shared" si="15"/>
        <v>n/a</v>
      </c>
      <c r="F139" s="406" t="str">
        <f t="shared" si="16"/>
        <v>n/a</v>
      </c>
    </row>
    <row r="140" spans="1:6">
      <c r="A140" s="405" t="str">
        <f>CNI!A1419</f>
        <v>Cooling Equipment/Systems</v>
      </c>
      <c r="B140" s="399" t="str">
        <f>IF(CNI!K1425="Non-Utility Saver","no","yes")</f>
        <v>no</v>
      </c>
      <c r="C140" s="156">
        <f>CNI!AK1427</f>
        <v>0</v>
      </c>
      <c r="D140" s="400" t="str">
        <f t="shared" si="14"/>
        <v>n/a</v>
      </c>
      <c r="E140" s="205" t="str">
        <f t="shared" si="15"/>
        <v>n/a</v>
      </c>
      <c r="F140" s="406" t="str">
        <f t="shared" si="16"/>
        <v>n/a</v>
      </c>
    </row>
    <row r="141" spans="1:6">
      <c r="A141" s="405" t="str">
        <f>CNI!A1429</f>
        <v>Smoke/Fire Detection</v>
      </c>
      <c r="B141" s="399" t="str">
        <f>IF(CNI!K1435="Non-Utility Saver","no","yes")</f>
        <v>no</v>
      </c>
      <c r="C141" s="156">
        <f>CNI!AK1437</f>
        <v>0</v>
      </c>
      <c r="D141" s="400" t="str">
        <f t="shared" si="14"/>
        <v>n/a</v>
      </c>
      <c r="E141" s="205" t="str">
        <f t="shared" si="15"/>
        <v>n/a</v>
      </c>
      <c r="F141" s="406" t="str">
        <f t="shared" si="16"/>
        <v>n/a</v>
      </c>
    </row>
    <row r="142" spans="1:6">
      <c r="A142" s="405" t="str">
        <f>CNI!A1439</f>
        <v>Unit Reconfiguration</v>
      </c>
      <c r="B142" s="399" t="str">
        <f>IF(CNI!K1445="Non-Utility Saver","no","yes")</f>
        <v>no</v>
      </c>
      <c r="C142" s="156">
        <f>CNI!AK1447</f>
        <v>0</v>
      </c>
      <c r="D142" s="400" t="str">
        <f t="shared" si="14"/>
        <v>n/a</v>
      </c>
      <c r="E142" s="205" t="str">
        <f t="shared" si="15"/>
        <v>n/a</v>
      </c>
      <c r="F142" s="406" t="str">
        <f t="shared" si="16"/>
        <v>n/a</v>
      </c>
    </row>
    <row r="143" spans="1:6">
      <c r="A143" s="405" t="str">
        <f>CNI!A1449</f>
        <v>Security/Fire Alarm</v>
      </c>
      <c r="B143" s="399" t="str">
        <f>IF(CNI!K1455="Non-Utility Saver","no","yes")</f>
        <v>no</v>
      </c>
      <c r="C143" s="156">
        <f>CNI!AK1457</f>
        <v>0</v>
      </c>
      <c r="D143" s="400" t="str">
        <f t="shared" si="14"/>
        <v>n/a</v>
      </c>
      <c r="E143" s="205" t="str">
        <f t="shared" si="15"/>
        <v>n/a</v>
      </c>
      <c r="F143" s="406" t="str">
        <f t="shared" si="16"/>
        <v>n/a</v>
      </c>
    </row>
    <row r="144" spans="1:6">
      <c r="A144" s="405" t="str">
        <f>CNI!A1459</f>
        <v>Fire Supression System</v>
      </c>
      <c r="B144" s="399" t="str">
        <f>IF(CNI!K1465="Non-Utility Saver","no","yes")</f>
        <v>no</v>
      </c>
      <c r="C144" s="156">
        <f>CNI!AK1467</f>
        <v>0</v>
      </c>
      <c r="D144" s="400" t="str">
        <f t="shared" si="14"/>
        <v>n/a</v>
      </c>
      <c r="E144" s="205" t="str">
        <f t="shared" si="15"/>
        <v>n/a</v>
      </c>
      <c r="F144" s="406" t="str">
        <f t="shared" si="16"/>
        <v>n/a</v>
      </c>
    </row>
    <row r="145" spans="1:8">
      <c r="A145" s="405" t="str">
        <f>CNI!A1469</f>
        <v>Generator</v>
      </c>
      <c r="B145" s="399" t="str">
        <f>IF(CNI!K1475="Non-Utility Saver","no","yes")</f>
        <v>no</v>
      </c>
      <c r="C145" s="156">
        <f>CNI!AK1477</f>
        <v>0</v>
      </c>
      <c r="D145" s="400" t="str">
        <f t="shared" si="14"/>
        <v>n/a</v>
      </c>
      <c r="E145" s="205" t="str">
        <f t="shared" si="15"/>
        <v>n/a</v>
      </c>
      <c r="F145" s="406" t="str">
        <f t="shared" si="16"/>
        <v>n/a</v>
      </c>
    </row>
    <row r="146" spans="1:8">
      <c r="A146" s="405" t="str">
        <f>CNI!A1479</f>
        <v>Emergency Lighting</v>
      </c>
      <c r="B146" s="399" t="str">
        <f>IF(CNI!K1485="Non-Utility Saver","no","yes")</f>
        <v>no</v>
      </c>
      <c r="C146" s="156">
        <f>CNI!AK1487</f>
        <v>0</v>
      </c>
      <c r="D146" s="400" t="str">
        <f t="shared" si="14"/>
        <v>n/a</v>
      </c>
      <c r="E146" s="205" t="str">
        <f t="shared" si="15"/>
        <v>n/a</v>
      </c>
      <c r="F146" s="406" t="str">
        <f t="shared" si="16"/>
        <v>n/a</v>
      </c>
    </row>
    <row r="147" spans="1:8">
      <c r="A147" s="405" t="str">
        <f>CNI!A1489</f>
        <v>Elevator</v>
      </c>
      <c r="B147" s="399" t="str">
        <f>IF(CNI!K1495="Non-Utility Saver","no","yes")</f>
        <v>no</v>
      </c>
      <c r="C147" s="156">
        <f>CNI!AK1497</f>
        <v>0</v>
      </c>
      <c r="D147" s="400" t="str">
        <f t="shared" si="14"/>
        <v>n/a</v>
      </c>
      <c r="E147" s="205" t="str">
        <f t="shared" si="15"/>
        <v>n/a</v>
      </c>
      <c r="F147" s="406" t="str">
        <f t="shared" si="16"/>
        <v>n/a</v>
      </c>
    </row>
    <row r="148" spans="1:8">
      <c r="A148" s="405" t="str">
        <f>CNI!A1499</f>
        <v>Mechanical-Other 1 (Specify)</v>
      </c>
      <c r="B148" s="399" t="str">
        <f>IF(CNI!K1505="Non-Utility Saver","no","yes")</f>
        <v>no</v>
      </c>
      <c r="C148" s="156">
        <f>CNI!AK1507</f>
        <v>0</v>
      </c>
      <c r="D148" s="400" t="str">
        <f t="shared" si="14"/>
        <v>n/a</v>
      </c>
      <c r="E148" s="205" t="str">
        <f t="shared" si="15"/>
        <v>n/a</v>
      </c>
      <c r="F148" s="406" t="str">
        <f t="shared" si="16"/>
        <v>n/a</v>
      </c>
    </row>
    <row r="149" spans="1:8">
      <c r="A149" s="405" t="str">
        <f>CNI!A1509</f>
        <v>Mechanical-Other 2 (Specify)</v>
      </c>
      <c r="B149" s="399" t="str">
        <f>IF(CNI!K1515="Non-Utility Saver","no","yes")</f>
        <v>no</v>
      </c>
      <c r="C149" s="156">
        <f>CNI!AK1517</f>
        <v>0</v>
      </c>
      <c r="D149" s="400" t="str">
        <f t="shared" si="14"/>
        <v>n/a</v>
      </c>
      <c r="E149" s="205" t="str">
        <f t="shared" si="15"/>
        <v>n/a</v>
      </c>
      <c r="F149" s="406" t="str">
        <f t="shared" si="16"/>
        <v>n/a</v>
      </c>
    </row>
    <row r="150" spans="1:8">
      <c r="A150" s="405" t="str">
        <f>CNI!A1519</f>
        <v>Mechanical-Other 3 (Specify)</v>
      </c>
      <c r="B150" s="399" t="str">
        <f>IF(CNI!K1525="Non-Utility Saver","no","yes")</f>
        <v>no</v>
      </c>
      <c r="C150" s="156">
        <f>CNI!AK1527</f>
        <v>0</v>
      </c>
      <c r="D150" s="400" t="str">
        <f t="shared" si="14"/>
        <v>n/a</v>
      </c>
      <c r="E150" s="205" t="str">
        <f t="shared" si="15"/>
        <v>n/a</v>
      </c>
      <c r="F150" s="406" t="str">
        <f t="shared" si="16"/>
        <v>n/a</v>
      </c>
    </row>
    <row r="151" spans="1:8">
      <c r="A151" s="405" t="str">
        <f>CNI!A1529</f>
        <v>Mechanical-Other 4(Specify)</v>
      </c>
      <c r="B151" s="399" t="str">
        <f>IF(CNI!K1535="Non-Utility Saver","no","yes")</f>
        <v>no</v>
      </c>
      <c r="C151" s="156">
        <f>CNI!AK1537</f>
        <v>0</v>
      </c>
      <c r="D151" s="400" t="str">
        <f t="shared" si="14"/>
        <v>n/a</v>
      </c>
      <c r="E151" s="205" t="str">
        <f t="shared" si="15"/>
        <v>n/a</v>
      </c>
      <c r="F151" s="406" t="str">
        <f t="shared" si="16"/>
        <v>n/a</v>
      </c>
    </row>
    <row r="152" spans="1:8">
      <c r="A152" s="405" t="str">
        <f>CNI!A1539</f>
        <v>Mechanical-Other 5 (Specify)</v>
      </c>
      <c r="B152" s="399" t="str">
        <f>IF(CNI!K1545="Non-Utility Saver","no","yes")</f>
        <v>no</v>
      </c>
      <c r="C152" s="156">
        <f>CNI!AK1547</f>
        <v>0</v>
      </c>
      <c r="D152" s="400" t="str">
        <f t="shared" si="14"/>
        <v>n/a</v>
      </c>
      <c r="E152" s="205" t="str">
        <f t="shared" si="15"/>
        <v>n/a</v>
      </c>
      <c r="F152" s="406" t="str">
        <f t="shared" si="16"/>
        <v>n/a</v>
      </c>
    </row>
    <row r="153" spans="1:8">
      <c r="A153" s="405" t="str">
        <f>CNI!A1549</f>
        <v>Mechanical-Other 6 (Specify)</v>
      </c>
      <c r="B153" s="399" t="str">
        <f>IF(CNI!K1555="Non-Utility Saver","no","yes")</f>
        <v>no</v>
      </c>
      <c r="C153" s="156">
        <f>CNI!AK1557</f>
        <v>0</v>
      </c>
      <c r="D153" s="400" t="str">
        <f t="shared" si="14"/>
        <v>n/a</v>
      </c>
      <c r="E153" s="205" t="str">
        <f t="shared" si="15"/>
        <v>n/a</v>
      </c>
      <c r="F153" s="406" t="str">
        <f t="shared" si="16"/>
        <v>n/a</v>
      </c>
    </row>
    <row r="154" spans="1:8">
      <c r="A154" s="405" t="str">
        <f>CNI!A1559</f>
        <v>Mechanical-Other 7 (Specify)</v>
      </c>
      <c r="B154" s="399" t="str">
        <f>IF(CNI!K1565="Non-Utility Saver","no","yes")</f>
        <v>no</v>
      </c>
      <c r="C154" s="156">
        <f>CNI!AK1567</f>
        <v>0</v>
      </c>
      <c r="D154" s="400" t="str">
        <f t="shared" si="14"/>
        <v>n/a</v>
      </c>
      <c r="E154" s="205" t="str">
        <f t="shared" si="15"/>
        <v>n/a</v>
      </c>
      <c r="F154" s="406" t="str">
        <f t="shared" si="16"/>
        <v>n/a</v>
      </c>
    </row>
    <row r="155" spans="1:8">
      <c r="A155" s="405" t="str">
        <f>CNI!A1569</f>
        <v>Mechanical-Other 8 (Specify)</v>
      </c>
      <c r="B155" s="399" t="str">
        <f>IF(CNI!K1575="Non-Utility Saver","no","yes")</f>
        <v>no</v>
      </c>
      <c r="C155" s="156">
        <f>CNI!AK1577</f>
        <v>0</v>
      </c>
      <c r="D155" s="400" t="str">
        <f t="shared" si="14"/>
        <v>n/a</v>
      </c>
      <c r="E155" s="205" t="str">
        <f t="shared" si="15"/>
        <v>n/a</v>
      </c>
      <c r="F155" s="406" t="str">
        <f t="shared" si="16"/>
        <v>n/a</v>
      </c>
    </row>
    <row r="156" spans="1:8">
      <c r="A156" s="405" t="str">
        <f>CNI!A1579</f>
        <v>Mechanical-Other 9 (Specify)</v>
      </c>
      <c r="B156" s="399" t="str">
        <f>IF(CNI!K1585="Non-Utility Saver","no","yes")</f>
        <v>no</v>
      </c>
      <c r="C156" s="156">
        <f>CNI!AK1587</f>
        <v>0</v>
      </c>
      <c r="D156" s="400" t="str">
        <f t="shared" si="14"/>
        <v>n/a</v>
      </c>
      <c r="E156" s="205" t="str">
        <f t="shared" si="15"/>
        <v>n/a</v>
      </c>
      <c r="F156" s="406" t="str">
        <f t="shared" si="16"/>
        <v>n/a</v>
      </c>
    </row>
    <row r="157" spans="1:8" ht="14.45" thickBot="1">
      <c r="A157" s="407" t="str">
        <f>CNI!A1589</f>
        <v>Mechanical-Other 10 (Specify)</v>
      </c>
      <c r="B157" s="408" t="str">
        <f>IF(CNI!K1595="Non-Utility Saver","no","yes")</f>
        <v>no</v>
      </c>
      <c r="C157" s="161">
        <f>CNI!AK1597</f>
        <v>0</v>
      </c>
      <c r="D157" s="409" t="str">
        <f t="shared" si="14"/>
        <v>n/a</v>
      </c>
      <c r="E157" s="207" t="str">
        <f t="shared" si="15"/>
        <v>n/a</v>
      </c>
      <c r="F157" s="410" t="str">
        <f t="shared" si="16"/>
        <v>n/a</v>
      </c>
    </row>
    <row r="160" spans="1:8" ht="22.15">
      <c r="A160" s="828"/>
      <c r="B160" s="828"/>
      <c r="C160" s="828"/>
      <c r="D160" s="828"/>
      <c r="E160" s="828"/>
      <c r="F160" s="828"/>
      <c r="G160" s="828"/>
      <c r="H160" s="497"/>
    </row>
    <row r="189" spans="1:7" ht="22.15">
      <c r="A189" s="828" t="s">
        <v>853</v>
      </c>
      <c r="B189" s="828"/>
      <c r="C189" s="828"/>
      <c r="D189" s="828"/>
      <c r="E189" s="828"/>
      <c r="F189" s="828"/>
      <c r="G189" s="828"/>
    </row>
    <row r="191" spans="1:7" ht="22.15">
      <c r="A191" s="828"/>
      <c r="B191" s="828"/>
      <c r="C191" s="828"/>
      <c r="D191" s="828"/>
      <c r="E191" s="828"/>
      <c r="F191" s="828"/>
      <c r="G191" s="828"/>
    </row>
  </sheetData>
  <mergeCells count="9">
    <mergeCell ref="A191:G191"/>
    <mergeCell ref="A189:G189"/>
    <mergeCell ref="A1:G1"/>
    <mergeCell ref="A160:G160"/>
    <mergeCell ref="I1:O1"/>
    <mergeCell ref="I3:J3"/>
    <mergeCell ref="I4:J4"/>
    <mergeCell ref="I10:J10"/>
    <mergeCell ref="I11:J11"/>
  </mergeCells>
  <printOptions horizontalCentered="1"/>
  <pageMargins left="0.45" right="0.45" top="0.25" bottom="0.25" header="0.3" footer="0.3"/>
  <pageSetup orientation="portrait" r:id="rId1"/>
  <rowBreaks count="5" manualBreakCount="5">
    <brk id="30" max="16383" man="1"/>
    <brk id="56" max="16383" man="1"/>
    <brk id="94" max="16383" man="1"/>
    <brk id="130" max="16383" man="1"/>
    <brk id="158" max="6"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Jaime Bordenave</dc:creator>
  <cp:keywords/>
  <dc:description/>
  <cp:lastModifiedBy>Thornton, Leea J</cp:lastModifiedBy>
  <cp:revision/>
  <dcterms:created xsi:type="dcterms:W3CDTF">2007-01-30T15:10:27Z</dcterms:created>
  <dcterms:modified xsi:type="dcterms:W3CDTF">2023-01-30T14:48:36Z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