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3/SNAP Customer Service Strategies/NEW Package 10-2023/"/>
    </mc:Choice>
  </mc:AlternateContent>
  <xr:revisionPtr revIDLastSave="67" documentId="8_{CF09DD87-7288-497E-BC35-A45791DC21B2}" xr6:coauthVersionLast="47" xr6:coauthVersionMax="47" xr10:uidLastSave="{A179B41F-3F8A-4B2F-9D37-FDDFFC9176AD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5" i="1" l="1"/>
  <c r="N7" i="1"/>
  <c r="C25" i="1" l="1"/>
  <c r="C26" i="1" s="1"/>
  <c r="H9" i="1"/>
  <c r="H7" i="1"/>
  <c r="N10" i="1"/>
  <c r="M25" i="1"/>
  <c r="J25" i="1"/>
  <c r="I25" i="1"/>
  <c r="E7" i="1"/>
  <c r="H25" i="1"/>
  <c r="G7" i="1"/>
  <c r="L25" i="1"/>
  <c r="K11" i="1"/>
  <c r="M11" i="1" s="1"/>
  <c r="K10" i="1"/>
  <c r="M10" i="1" s="1"/>
  <c r="P22" i="1"/>
  <c r="I22" i="1"/>
  <c r="K22" i="1" s="1"/>
  <c r="M22" i="1" s="1"/>
  <c r="F22" i="1"/>
  <c r="H22" i="1" s="1"/>
  <c r="N22" i="1" s="1"/>
  <c r="Q22" i="1" s="1"/>
  <c r="P19" i="1"/>
  <c r="F19" i="1"/>
  <c r="H19" i="1" s="1"/>
  <c r="N19" i="1" s="1"/>
  <c r="Q19" i="1" s="1"/>
  <c r="P23" i="1"/>
  <c r="P21" i="1"/>
  <c r="P18" i="1"/>
  <c r="P15" i="1"/>
  <c r="P14" i="1"/>
  <c r="P13" i="1"/>
  <c r="P12" i="1"/>
  <c r="P11" i="1"/>
  <c r="P10" i="1"/>
  <c r="P9" i="1"/>
  <c r="D25" i="1"/>
  <c r="I15" i="1"/>
  <c r="K15" i="1" s="1"/>
  <c r="M15" i="1" s="1"/>
  <c r="I23" i="1"/>
  <c r="K23" i="1" s="1"/>
  <c r="M23" i="1" s="1"/>
  <c r="I21" i="1"/>
  <c r="K21" i="1" s="1"/>
  <c r="M21" i="1" s="1"/>
  <c r="I18" i="1"/>
  <c r="K18" i="1" s="1"/>
  <c r="M18" i="1" s="1"/>
  <c r="F20" i="1"/>
  <c r="H20" i="1" s="1"/>
  <c r="I20" i="1"/>
  <c r="K20" i="1" s="1"/>
  <c r="M20" i="1" s="1"/>
  <c r="P20" i="1"/>
  <c r="F23" i="1"/>
  <c r="H23" i="1" s="1"/>
  <c r="F24" i="1"/>
  <c r="H24" i="1" s="1"/>
  <c r="I24" i="1"/>
  <c r="K24" i="1" s="1"/>
  <c r="M24" i="1" s="1"/>
  <c r="P24" i="1"/>
  <c r="F21" i="1"/>
  <c r="H21" i="1" s="1"/>
  <c r="F18" i="1"/>
  <c r="H18" i="1" s="1"/>
  <c r="F15" i="1"/>
  <c r="H15" i="1" s="1"/>
  <c r="M13" i="1"/>
  <c r="F13" i="1"/>
  <c r="H13" i="1" s="1"/>
  <c r="M12" i="1"/>
  <c r="I12" i="1"/>
  <c r="F12" i="1"/>
  <c r="H12" i="1" s="1"/>
  <c r="F11" i="1"/>
  <c r="H11" i="1" s="1"/>
  <c r="F10" i="1"/>
  <c r="H10" i="1" s="1"/>
  <c r="G25" i="1" l="1"/>
  <c r="E25" i="1"/>
  <c r="N23" i="1"/>
  <c r="Q23" i="1" s="1"/>
  <c r="N12" i="1"/>
  <c r="Q12" i="1" s="1"/>
  <c r="N21" i="1"/>
  <c r="Q21" i="1" s="1"/>
  <c r="N15" i="1"/>
  <c r="Q15" i="1" s="1"/>
  <c r="N18" i="1"/>
  <c r="Q18" i="1" s="1"/>
  <c r="N20" i="1"/>
  <c r="Q20" i="1" s="1"/>
  <c r="N24" i="1"/>
  <c r="Q24" i="1" s="1"/>
  <c r="N13" i="1"/>
  <c r="Q13" i="1" s="1"/>
  <c r="Q10" i="1"/>
  <c r="N11" i="1"/>
  <c r="Q11" i="1" s="1"/>
  <c r="F5" i="1" l="1"/>
  <c r="F6" i="1"/>
  <c r="H6" i="1" s="1"/>
  <c r="F17" i="1"/>
  <c r="H17" i="1" s="1"/>
  <c r="F16" i="1"/>
  <c r="F14" i="1"/>
  <c r="H14" i="1" s="1"/>
  <c r="F9" i="1"/>
  <c r="L7" i="1"/>
  <c r="P17" i="1"/>
  <c r="P16" i="1"/>
  <c r="P6" i="1"/>
  <c r="P5" i="1"/>
  <c r="I17" i="1"/>
  <c r="K17" i="1" s="1"/>
  <c r="M17" i="1" s="1"/>
  <c r="M14" i="1"/>
  <c r="I14" i="1"/>
  <c r="J7" i="1"/>
  <c r="I6" i="1"/>
  <c r="K6" i="1" s="1"/>
  <c r="M6" i="1" s="1"/>
  <c r="E26" i="1" l="1"/>
  <c r="G26" i="1"/>
  <c r="N14" i="1"/>
  <c r="Q14" i="1" s="1"/>
  <c r="N17" i="1"/>
  <c r="Q17" i="1" s="1"/>
  <c r="N6" i="1"/>
  <c r="Q6" i="1" s="1"/>
  <c r="J26" i="1"/>
  <c r="D26" i="1"/>
  <c r="F7" i="1" l="1"/>
  <c r="F26" i="1" s="1"/>
  <c r="I5" i="1"/>
  <c r="K5" i="1" l="1"/>
  <c r="I7" i="1"/>
  <c r="M5" i="1" l="1"/>
  <c r="M7" i="1" s="1"/>
  <c r="K7" i="1"/>
  <c r="I16" i="1"/>
  <c r="I9" i="1"/>
  <c r="K9" i="1" s="1"/>
  <c r="M9" i="1" l="1"/>
  <c r="N5" i="1"/>
  <c r="K16" i="1"/>
  <c r="H16" i="1"/>
  <c r="Q5" i="1" l="1"/>
  <c r="Q7" i="1" s="1"/>
  <c r="M16" i="1"/>
  <c r="M26" i="1" s="1"/>
  <c r="I26" i="1"/>
  <c r="N16" i="1" l="1"/>
  <c r="Q16" i="1" s="1"/>
  <c r="H26" i="1"/>
  <c r="N9" i="1"/>
  <c r="Q9" i="1" s="1"/>
  <c r="N25" i="1" l="1"/>
  <c r="N26" i="1" s="1"/>
  <c r="Q25" i="1"/>
  <c r="Q26" i="1" s="1"/>
  <c r="K26" i="1"/>
</calcChain>
</file>

<file path=xl/sharedStrings.xml><?xml version="1.0" encoding="utf-8"?>
<sst xmlns="http://schemas.openxmlformats.org/spreadsheetml/2006/main" count="82" uniqueCount="51">
  <si>
    <t>RESPONDENTS</t>
  </si>
  <si>
    <t>NON-RESPONDENTS</t>
  </si>
  <si>
    <t>Respondent Description</t>
  </si>
  <si>
    <t>Sample Size</t>
  </si>
  <si>
    <t>Estimated Number of Respondents</t>
  </si>
  <si>
    <t>Frequency of Response (Annually)</t>
  </si>
  <si>
    <t>Total Annual Responses</t>
  </si>
  <si>
    <t xml:space="preserve">Average Hours per Response </t>
  </si>
  <si>
    <t>Subtotal Estimated Annual Burden (Hours)</t>
  </si>
  <si>
    <t>Estimated Number of Non-Respondents</t>
  </si>
  <si>
    <t>Frequency of Response</t>
  </si>
  <si>
    <t>Average Time per Response (Hours)</t>
  </si>
  <si>
    <t>Grand Total Burden Estimate</t>
  </si>
  <si>
    <t xml:space="preserve">Hourly Wage Rate* </t>
  </si>
  <si>
    <t>Estimated Total Annual Cost to Respondents</t>
  </si>
  <si>
    <t>COSTS</t>
  </si>
  <si>
    <t>GRAND TOTAL</t>
  </si>
  <si>
    <t>-</t>
  </si>
  <si>
    <t>State SNAP Staff</t>
  </si>
  <si>
    <t>BUSINESS NOT-FOR PROFIT</t>
  </si>
  <si>
    <t xml:space="preserve">Agency SNAP Directors </t>
  </si>
  <si>
    <t>Organizations conducting SNAP outreach</t>
  </si>
  <si>
    <t>Subtotal State and Local</t>
  </si>
  <si>
    <t>Activity</t>
  </si>
  <si>
    <t>STATE, LOCAL &amp; TRIBAL SNAP  STAFF</t>
  </si>
  <si>
    <t xml:space="preserve">County and Tribal Government and call center SNAP Directors </t>
  </si>
  <si>
    <t xml:space="preserve">County and Tribal SNAP Staff </t>
  </si>
  <si>
    <t>Subtotal Business-not-for Profit</t>
  </si>
  <si>
    <t>Fringe benefits</t>
  </si>
  <si>
    <t>*</t>
  </si>
  <si>
    <t>SOC code</t>
  </si>
  <si>
    <t>BLS occupation</t>
  </si>
  <si>
    <t>National mean hourly wage</t>
  </si>
  <si>
    <t>Community and Social Service Specialists, All Other</t>
  </si>
  <si>
    <t>21-1099</t>
  </si>
  <si>
    <t>social and community service managers</t>
  </si>
  <si>
    <t>11-9151</t>
  </si>
  <si>
    <t>Site visit: Semi-structured interviews (Attachment F.1)</t>
  </si>
  <si>
    <t>Site visit:  Recruitment (Attachment F.3)</t>
  </si>
  <si>
    <t>43-4061</t>
  </si>
  <si>
    <t>Eligibility Interviewers, Government Programs</t>
  </si>
  <si>
    <t xml:space="preserve">ATTACHMENT H: ESTIMATED BURDEN HOURS AND COST OF RESPONDENT BURDEN
  OMB Control Number 0584-[NEW]:  </t>
  </si>
  <si>
    <t>Site visit: Recruitment (Attachment E.5)</t>
  </si>
  <si>
    <t>Site visit: Semi-structured interviews (Attachment F. 1)</t>
  </si>
  <si>
    <t>Site visit: Planning call (Attachment F.3)</t>
  </si>
  <si>
    <t>Site visit: Observations (Attachment F.2)</t>
  </si>
  <si>
    <t>Site visit: Planning (Attachment F.4)</t>
  </si>
  <si>
    <t>Site visit: Recruitment call (Attachment E.4)</t>
  </si>
  <si>
    <t>Site visit: Recruitment study description (Attachment E.3)</t>
  </si>
  <si>
    <t>Site visit: Recruitment email (Attachment E.2)</t>
  </si>
  <si>
    <t>Site visit: Recruitment letter of introduction (Attachment E.1)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</si>
</sst>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name val="Calibri"/>
      <family val="2"/>
      <scheme val="minor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4" fillId="0" borderId="6" xfId="0" applyFont="1" applyBorder="1"/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164" fontId="9" fillId="0" borderId="12" xfId="0" applyNumberFormat="1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4" fillId="3" borderId="0" xfId="0" applyFont="1" applyFill="1" applyAlignment="1">
      <alignment wrapText="1"/>
    </xf>
    <xf numFmtId="0" fontId="3" fillId="3" borderId="0" xfId="0" applyFont="1" applyFill="1" applyAlignment="1">
      <alignment vertical="top"/>
    </xf>
    <xf numFmtId="165" fontId="5" fillId="0" borderId="11" xfId="2" applyNumberFormat="1" applyFont="1" applyBorder="1" applyAlignment="1">
      <alignment horizontal="center" vertical="center"/>
    </xf>
    <xf numFmtId="165" fontId="7" fillId="2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12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44" fontId="9" fillId="0" borderId="20" xfId="2" applyFont="1" applyBorder="1" applyAlignment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19" xfId="1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44" fontId="9" fillId="0" borderId="23" xfId="2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165" fontId="10" fillId="4" borderId="21" xfId="0" applyNumberFormat="1" applyFont="1" applyFill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4" borderId="25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165" fontId="5" fillId="0" borderId="22" xfId="0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165" fontId="5" fillId="0" borderId="30" xfId="2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7" fillId="2" borderId="4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vertical="center"/>
    </xf>
    <xf numFmtId="166" fontId="5" fillId="0" borderId="33" xfId="2" applyNumberFormat="1" applyFont="1" applyBorder="1" applyAlignment="1">
      <alignment horizontal="center" vertical="center"/>
    </xf>
    <xf numFmtId="164" fontId="5" fillId="0" borderId="34" xfId="2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vertical="top"/>
    </xf>
    <xf numFmtId="2" fontId="7" fillId="0" borderId="20" xfId="0" applyNumberFormat="1" applyFont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5" fillId="0" borderId="29" xfId="1" applyNumberFormat="1" applyFont="1" applyFill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5" fontId="5" fillId="0" borderId="36" xfId="2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33" xfId="2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2" fontId="5" fillId="0" borderId="38" xfId="2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5" fillId="6" borderId="28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164" fontId="9" fillId="6" borderId="12" xfId="0" applyNumberFormat="1" applyFont="1" applyFill="1" applyBorder="1" applyAlignment="1">
      <alignment horizontal="center" vertical="center"/>
    </xf>
    <xf numFmtId="164" fontId="9" fillId="6" borderId="13" xfId="0" applyNumberFormat="1" applyFont="1" applyFill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center" vertical="center"/>
    </xf>
    <xf numFmtId="166" fontId="5" fillId="6" borderId="34" xfId="2" applyNumberFormat="1" applyFont="1" applyFill="1" applyBorder="1" applyAlignment="1">
      <alignment horizontal="center" vertical="center"/>
    </xf>
    <xf numFmtId="165" fontId="5" fillId="6" borderId="29" xfId="0" applyNumberFormat="1" applyFont="1" applyFill="1" applyBorder="1" applyAlignment="1">
      <alignment horizontal="center" vertical="center" wrapText="1"/>
    </xf>
    <xf numFmtId="165" fontId="5" fillId="6" borderId="12" xfId="2" applyNumberFormat="1" applyFont="1" applyFill="1" applyBorder="1" applyAlignment="1">
      <alignment horizontal="center" vertical="center"/>
    </xf>
    <xf numFmtId="165" fontId="5" fillId="6" borderId="15" xfId="2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164" fontId="5" fillId="6" borderId="16" xfId="1" applyNumberFormat="1" applyFont="1" applyFill="1" applyBorder="1" applyAlignment="1">
      <alignment horizontal="center" vertical="center"/>
    </xf>
    <xf numFmtId="164" fontId="5" fillId="6" borderId="16" xfId="0" applyNumberFormat="1" applyFont="1" applyFill="1" applyBorder="1" applyAlignment="1">
      <alignment horizontal="center" vertical="center"/>
    </xf>
    <xf numFmtId="164" fontId="9" fillId="6" borderId="16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36" xfId="0" applyNumberFormat="1" applyFont="1" applyFill="1" applyBorder="1" applyAlignment="1">
      <alignment horizontal="center" vertical="center"/>
    </xf>
    <xf numFmtId="164" fontId="5" fillId="6" borderId="29" xfId="1" applyNumberFormat="1" applyFont="1" applyFill="1" applyBorder="1" applyAlignment="1">
      <alignment horizontal="center" vertical="center"/>
    </xf>
    <xf numFmtId="2" fontId="5" fillId="6" borderId="37" xfId="0" applyNumberFormat="1" applyFont="1" applyFill="1" applyBorder="1" applyAlignment="1">
      <alignment horizontal="center" vertical="center"/>
    </xf>
    <xf numFmtId="2" fontId="5" fillId="6" borderId="38" xfId="2" applyNumberFormat="1" applyFont="1" applyFill="1" applyBorder="1" applyAlignment="1">
      <alignment horizontal="center" vertical="center"/>
    </xf>
    <xf numFmtId="165" fontId="5" fillId="6" borderId="16" xfId="2" applyNumberFormat="1" applyFont="1" applyFill="1" applyBorder="1" applyAlignment="1">
      <alignment horizontal="center" vertical="center"/>
    </xf>
    <xf numFmtId="165" fontId="5" fillId="6" borderId="36" xfId="2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 wrapText="1"/>
    </xf>
    <xf numFmtId="164" fontId="5" fillId="6" borderId="12" xfId="1" applyNumberFormat="1" applyFont="1" applyFill="1" applyBorder="1" applyAlignment="1">
      <alignment horizontal="center" vertical="center"/>
    </xf>
    <xf numFmtId="164" fontId="5" fillId="6" borderId="12" xfId="0" applyNumberFormat="1" applyFont="1" applyFill="1" applyBorder="1" applyAlignment="1">
      <alignment horizontal="center" vertical="center"/>
    </xf>
    <xf numFmtId="164" fontId="5" fillId="6" borderId="15" xfId="0" applyNumberFormat="1" applyFont="1" applyFill="1" applyBorder="1" applyAlignment="1">
      <alignment horizontal="center" vertical="center"/>
    </xf>
    <xf numFmtId="164" fontId="5" fillId="6" borderId="14" xfId="1" applyNumberFormat="1" applyFont="1" applyFill="1" applyBorder="1" applyAlignment="1">
      <alignment horizontal="center" vertical="center"/>
    </xf>
    <xf numFmtId="164" fontId="5" fillId="6" borderId="13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 wrapText="1"/>
    </xf>
    <xf numFmtId="164" fontId="5" fillId="6" borderId="34" xfId="2" applyNumberFormat="1" applyFont="1" applyFill="1" applyBorder="1" applyAlignment="1">
      <alignment horizontal="center" vertical="center"/>
    </xf>
    <xf numFmtId="2" fontId="5" fillId="6" borderId="12" xfId="0" applyNumberFormat="1" applyFont="1" applyFill="1" applyBorder="1" applyAlignment="1">
      <alignment horizontal="center" vertical="center"/>
    </xf>
    <xf numFmtId="164" fontId="5" fillId="6" borderId="34" xfId="0" applyNumberFormat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left" vertical="center" indent="2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zoomScale="110" zoomScaleNormal="110" workbookViewId="0">
      <pane ySplit="3" topLeftCell="A4" activePane="bottomLeft" state="frozen"/>
      <selection pane="bottomLeft" activeCell="A4" sqref="A4:XFD4"/>
    </sheetView>
  </sheetViews>
  <sheetFormatPr defaultColWidth="9.109375" defaultRowHeight="12" x14ac:dyDescent="0.25"/>
  <cols>
    <col min="1" max="1" width="10.88671875" style="1" customWidth="1"/>
    <col min="2" max="2" width="12.21875" style="6" customWidth="1"/>
    <col min="3" max="3" width="6.6640625" style="2" customWidth="1"/>
    <col min="4" max="4" width="10.6640625" style="2" customWidth="1"/>
    <col min="5" max="5" width="9.6640625" style="2" customWidth="1"/>
    <col min="6" max="6" width="9" style="2" customWidth="1"/>
    <col min="7" max="7" width="8.5546875" style="2" customWidth="1"/>
    <col min="8" max="8" width="9.33203125" style="2" customWidth="1"/>
    <col min="9" max="9" width="10.5546875" style="3" customWidth="1"/>
    <col min="10" max="10" width="8.5546875" style="3" customWidth="1"/>
    <col min="11" max="11" width="8.44140625" style="3" customWidth="1"/>
    <col min="12" max="12" width="8.5546875" style="3" customWidth="1"/>
    <col min="13" max="13" width="9.33203125" style="3" customWidth="1"/>
    <col min="14" max="14" width="8.33203125" style="64" customWidth="1"/>
    <col min="15" max="15" width="9.33203125" style="2" customWidth="1"/>
    <col min="16" max="16" width="8.33203125" style="2" customWidth="1"/>
    <col min="17" max="17" width="13.6640625" style="2" customWidth="1"/>
    <col min="18" max="16384" width="9.109375" style="2"/>
  </cols>
  <sheetData>
    <row r="1" spans="1:17" ht="27.6" customHeight="1" thickBot="1" x14ac:dyDescent="0.3">
      <c r="A1" s="31" t="s">
        <v>41</v>
      </c>
    </row>
    <row r="2" spans="1:17" ht="15.75" customHeight="1" thickBot="1" x14ac:dyDescent="0.3">
      <c r="A2" s="10"/>
      <c r="B2" s="11"/>
      <c r="C2" s="131" t="s">
        <v>0</v>
      </c>
      <c r="D2" s="132"/>
      <c r="E2" s="132"/>
      <c r="F2" s="132"/>
      <c r="G2" s="132"/>
      <c r="H2" s="133"/>
      <c r="I2" s="131" t="s">
        <v>1</v>
      </c>
      <c r="J2" s="132"/>
      <c r="K2" s="132"/>
      <c r="L2" s="132"/>
      <c r="M2" s="133"/>
      <c r="N2" s="65"/>
      <c r="O2" s="129" t="s">
        <v>15</v>
      </c>
      <c r="P2" s="129"/>
      <c r="Q2" s="130"/>
    </row>
    <row r="3" spans="1:17" s="4" customFormat="1" ht="51.6" thickBot="1" x14ac:dyDescent="0.25">
      <c r="A3" s="12" t="s">
        <v>2</v>
      </c>
      <c r="B3" s="13" t="s">
        <v>23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7" t="s">
        <v>9</v>
      </c>
      <c r="J3" s="17" t="s">
        <v>10</v>
      </c>
      <c r="K3" s="17" t="s">
        <v>6</v>
      </c>
      <c r="L3" s="17" t="s">
        <v>11</v>
      </c>
      <c r="M3" s="16" t="s">
        <v>8</v>
      </c>
      <c r="N3" s="17" t="s">
        <v>12</v>
      </c>
      <c r="O3" s="16" t="s">
        <v>13</v>
      </c>
      <c r="P3" s="7" t="s">
        <v>28</v>
      </c>
      <c r="Q3" s="8" t="s">
        <v>14</v>
      </c>
    </row>
    <row r="4" spans="1:17" s="4" customFormat="1" ht="22.5" customHeight="1" thickBot="1" x14ac:dyDescent="0.25">
      <c r="A4" s="140" t="s">
        <v>19</v>
      </c>
      <c r="B4" s="140"/>
      <c r="C4" s="140"/>
      <c r="D4" s="140"/>
      <c r="E4" s="140"/>
      <c r="F4" s="140"/>
      <c r="G4" s="140"/>
      <c r="H4" s="140"/>
      <c r="I4" s="141"/>
      <c r="J4" s="141"/>
      <c r="K4" s="141"/>
      <c r="L4" s="141"/>
      <c r="M4" s="141"/>
      <c r="N4" s="66"/>
      <c r="O4" s="51"/>
      <c r="P4" s="51"/>
      <c r="Q4" s="52"/>
    </row>
    <row r="5" spans="1:17" ht="43.5" customHeight="1" x14ac:dyDescent="0.25">
      <c r="A5" s="56" t="s">
        <v>21</v>
      </c>
      <c r="B5" s="50" t="s">
        <v>38</v>
      </c>
      <c r="C5" s="53">
        <v>9</v>
      </c>
      <c r="D5" s="53">
        <v>9</v>
      </c>
      <c r="E5" s="53">
        <v>1</v>
      </c>
      <c r="F5" s="53">
        <f>D5*E5</f>
        <v>9</v>
      </c>
      <c r="G5" s="91">
        <v>0.25</v>
      </c>
      <c r="H5" s="54">
        <f>F5*G5</f>
        <v>2.25</v>
      </c>
      <c r="I5" s="55">
        <f>C5-D5</f>
        <v>0</v>
      </c>
      <c r="J5" s="53">
        <v>0</v>
      </c>
      <c r="K5" s="53">
        <f>I5*J5</f>
        <v>0</v>
      </c>
      <c r="L5" s="53">
        <v>0</v>
      </c>
      <c r="M5" s="54">
        <f>K5*L5</f>
        <v>0</v>
      </c>
      <c r="N5" s="67">
        <f>M5+H5</f>
        <v>2.25</v>
      </c>
      <c r="O5" s="60">
        <v>24.82</v>
      </c>
      <c r="P5" s="59">
        <f>O5*33%</f>
        <v>8.1905999999999999</v>
      </c>
      <c r="Q5" s="29">
        <f>N5*O5 + N5*P5</f>
        <v>74.273849999999996</v>
      </c>
    </row>
    <row r="6" spans="1:17" ht="43.5" customHeight="1" thickBot="1" x14ac:dyDescent="0.3">
      <c r="A6" s="93" t="s">
        <v>21</v>
      </c>
      <c r="B6" s="94" t="s">
        <v>37</v>
      </c>
      <c r="C6" s="95">
        <v>9</v>
      </c>
      <c r="D6" s="95">
        <v>9</v>
      </c>
      <c r="E6" s="95">
        <v>1</v>
      </c>
      <c r="F6" s="95">
        <f>D6*E6</f>
        <v>9</v>
      </c>
      <c r="G6" s="95">
        <v>1</v>
      </c>
      <c r="H6" s="96">
        <f>F6*G6</f>
        <v>9</v>
      </c>
      <c r="I6" s="97">
        <f>C6-D6</f>
        <v>0</v>
      </c>
      <c r="J6" s="95">
        <v>0</v>
      </c>
      <c r="K6" s="95">
        <f>I6*J6</f>
        <v>0</v>
      </c>
      <c r="L6" s="95">
        <v>0</v>
      </c>
      <c r="M6" s="96">
        <f>K6*L6</f>
        <v>0</v>
      </c>
      <c r="N6" s="98">
        <f>M6+H6</f>
        <v>9</v>
      </c>
      <c r="O6" s="99">
        <v>24.82</v>
      </c>
      <c r="P6" s="100">
        <f>O6*33%</f>
        <v>8.1905999999999999</v>
      </c>
      <c r="Q6" s="101">
        <f>N6*O6 + N6*P6</f>
        <v>297.09539999999998</v>
      </c>
    </row>
    <row r="7" spans="1:17" ht="22.5" customHeight="1" thickBot="1" x14ac:dyDescent="0.3">
      <c r="A7" s="138" t="s">
        <v>27</v>
      </c>
      <c r="B7" s="139"/>
      <c r="C7" s="45">
        <v>18</v>
      </c>
      <c r="D7" s="45">
        <v>18</v>
      </c>
      <c r="E7" s="45">
        <f>F7/D7</f>
        <v>1</v>
      </c>
      <c r="F7" s="45">
        <f t="shared" ref="F7:M7" si="0">SUM(F5:F6)</f>
        <v>18</v>
      </c>
      <c r="G7" s="71">
        <f>AVERAGE(G5:G6)</f>
        <v>0.625</v>
      </c>
      <c r="H7" s="83">
        <f>SUM(H5:H6)</f>
        <v>11.25</v>
      </c>
      <c r="I7" s="44">
        <f t="shared" si="0"/>
        <v>0</v>
      </c>
      <c r="J7" s="45">
        <f t="shared" si="0"/>
        <v>0</v>
      </c>
      <c r="K7" s="45">
        <f t="shared" si="0"/>
        <v>0</v>
      </c>
      <c r="L7" s="45">
        <f>AVERAGE(L5:L6)</f>
        <v>0</v>
      </c>
      <c r="M7" s="61">
        <f t="shared" si="0"/>
        <v>0</v>
      </c>
      <c r="N7" s="128">
        <f>SUM(N5:N6)</f>
        <v>11.25</v>
      </c>
      <c r="O7" s="46"/>
      <c r="P7" s="38"/>
      <c r="Q7" s="39">
        <f>SUM(Q5:Q6)</f>
        <v>371.36924999999997</v>
      </c>
    </row>
    <row r="8" spans="1:17" s="4" customFormat="1" ht="22.5" customHeight="1" thickBot="1" x14ac:dyDescent="0.25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66"/>
      <c r="O8" s="47"/>
      <c r="P8" s="47"/>
      <c r="Q8" s="48"/>
    </row>
    <row r="9" spans="1:17" s="4" customFormat="1" ht="57.45" customHeight="1" x14ac:dyDescent="0.2">
      <c r="A9" s="49" t="s">
        <v>20</v>
      </c>
      <c r="B9" s="50" t="s">
        <v>50</v>
      </c>
      <c r="C9" s="43">
        <v>12</v>
      </c>
      <c r="D9" s="43">
        <v>9</v>
      </c>
      <c r="E9" s="42">
        <v>1</v>
      </c>
      <c r="F9" s="53">
        <f>D9*E9</f>
        <v>9</v>
      </c>
      <c r="G9" s="81">
        <v>0.05</v>
      </c>
      <c r="H9" s="82">
        <f>F9*G9</f>
        <v>0.45</v>
      </c>
      <c r="I9" s="41">
        <f t="shared" ref="I9:I16" si="1">C9-D9</f>
        <v>3</v>
      </c>
      <c r="J9" s="42">
        <v>1</v>
      </c>
      <c r="K9" s="43">
        <f>I9*J9</f>
        <v>3</v>
      </c>
      <c r="L9" s="81">
        <v>0.05</v>
      </c>
      <c r="M9" s="84">
        <f t="shared" ref="M9:M16" si="2">K9*L9</f>
        <v>0.15000000000000002</v>
      </c>
      <c r="N9" s="85">
        <f t="shared" ref="N9:N19" si="3">H9+M9</f>
        <v>0.60000000000000009</v>
      </c>
      <c r="O9" s="57">
        <v>38.130000000000003</v>
      </c>
      <c r="P9" s="35">
        <f>O9*33%</f>
        <v>12.582900000000002</v>
      </c>
      <c r="Q9" s="29">
        <f t="shared" ref="Q9:Q15" si="4">N9*O9 + N9*P9</f>
        <v>30.427740000000007</v>
      </c>
    </row>
    <row r="10" spans="1:17" s="4" customFormat="1" ht="58.05" customHeight="1" x14ac:dyDescent="0.2">
      <c r="A10" s="73" t="s">
        <v>20</v>
      </c>
      <c r="B10" s="74" t="s">
        <v>49</v>
      </c>
      <c r="C10" s="75">
        <v>12</v>
      </c>
      <c r="D10" s="75">
        <v>9</v>
      </c>
      <c r="E10" s="76">
        <v>1</v>
      </c>
      <c r="F10" s="77">
        <f>D10*E10</f>
        <v>9</v>
      </c>
      <c r="G10" s="86">
        <v>0.2</v>
      </c>
      <c r="H10" s="87">
        <f t="shared" ref="H10:H11" si="5">F10*G10</f>
        <v>1.8</v>
      </c>
      <c r="I10" s="78">
        <v>3</v>
      </c>
      <c r="J10" s="76">
        <v>1</v>
      </c>
      <c r="K10" s="75">
        <f t="shared" ref="K10:K11" si="6">I10*J10</f>
        <v>3</v>
      </c>
      <c r="L10" s="86">
        <v>0.2</v>
      </c>
      <c r="M10" s="88">
        <f t="shared" si="2"/>
        <v>0.60000000000000009</v>
      </c>
      <c r="N10" s="89">
        <f>H10+M10</f>
        <v>2.4000000000000004</v>
      </c>
      <c r="O10" s="58">
        <v>38.130000000000003</v>
      </c>
      <c r="P10" s="79">
        <f>O10*33%</f>
        <v>12.582900000000002</v>
      </c>
      <c r="Q10" s="80">
        <f t="shared" si="4"/>
        <v>121.71096000000003</v>
      </c>
    </row>
    <row r="11" spans="1:17" s="4" customFormat="1" ht="54.45" customHeight="1" x14ac:dyDescent="0.2">
      <c r="A11" s="73" t="s">
        <v>20</v>
      </c>
      <c r="B11" s="74" t="s">
        <v>48</v>
      </c>
      <c r="C11" s="75">
        <v>12</v>
      </c>
      <c r="D11" s="75">
        <v>9</v>
      </c>
      <c r="E11" s="76">
        <v>1</v>
      </c>
      <c r="F11" s="77">
        <f>D11*E11</f>
        <v>9</v>
      </c>
      <c r="G11" s="86">
        <v>0.05</v>
      </c>
      <c r="H11" s="87">
        <f t="shared" si="5"/>
        <v>0.45</v>
      </c>
      <c r="I11" s="78">
        <v>3</v>
      </c>
      <c r="J11" s="76">
        <v>1</v>
      </c>
      <c r="K11" s="75">
        <f t="shared" si="6"/>
        <v>3</v>
      </c>
      <c r="L11" s="86">
        <v>0.05</v>
      </c>
      <c r="M11" s="88">
        <f t="shared" si="2"/>
        <v>0.15000000000000002</v>
      </c>
      <c r="N11" s="89">
        <f t="shared" si="3"/>
        <v>0.60000000000000009</v>
      </c>
      <c r="O11" s="58">
        <v>38.130000000000003</v>
      </c>
      <c r="P11" s="79">
        <f>O11*33%</f>
        <v>12.582900000000002</v>
      </c>
      <c r="Q11" s="80">
        <f t="shared" si="4"/>
        <v>30.427740000000007</v>
      </c>
    </row>
    <row r="12" spans="1:17" s="4" customFormat="1" ht="55.95" customHeight="1" x14ac:dyDescent="0.2">
      <c r="A12" s="102" t="s">
        <v>20</v>
      </c>
      <c r="B12" s="103" t="s">
        <v>47</v>
      </c>
      <c r="C12" s="104">
        <v>12</v>
      </c>
      <c r="D12" s="104">
        <v>9</v>
      </c>
      <c r="E12" s="105">
        <v>1</v>
      </c>
      <c r="F12" s="106">
        <f>D12*E12</f>
        <v>9</v>
      </c>
      <c r="G12" s="107">
        <v>0.5</v>
      </c>
      <c r="H12" s="108">
        <f t="shared" ref="H12" si="7">F12*G12</f>
        <v>4.5</v>
      </c>
      <c r="I12" s="109">
        <f t="shared" ref="I12" si="8">C12-D12</f>
        <v>3</v>
      </c>
      <c r="J12" s="105">
        <v>0</v>
      </c>
      <c r="K12" s="104">
        <v>0</v>
      </c>
      <c r="L12" s="107">
        <v>0</v>
      </c>
      <c r="M12" s="110">
        <f t="shared" ref="M12:M13" si="9">K12*L12</f>
        <v>0</v>
      </c>
      <c r="N12" s="111">
        <f t="shared" si="3"/>
        <v>4.5</v>
      </c>
      <c r="O12" s="99">
        <v>38.130000000000003</v>
      </c>
      <c r="P12" s="112">
        <f t="shared" ref="P12:P15" si="10">O12*33%</f>
        <v>12.582900000000002</v>
      </c>
      <c r="Q12" s="113">
        <f t="shared" si="4"/>
        <v>228.20805000000001</v>
      </c>
    </row>
    <row r="13" spans="1:17" s="4" customFormat="1" ht="52.05" customHeight="1" x14ac:dyDescent="0.2">
      <c r="A13" s="73" t="s">
        <v>20</v>
      </c>
      <c r="B13" s="74" t="s">
        <v>42</v>
      </c>
      <c r="C13" s="75">
        <v>12</v>
      </c>
      <c r="D13" s="75">
        <v>9</v>
      </c>
      <c r="E13" s="76">
        <v>1</v>
      </c>
      <c r="F13" s="77">
        <f>D13*E13</f>
        <v>9</v>
      </c>
      <c r="G13" s="86">
        <v>0.05</v>
      </c>
      <c r="H13" s="87">
        <f t="shared" ref="H13" si="11">F13*G13</f>
        <v>0.45</v>
      </c>
      <c r="I13" s="78">
        <v>3</v>
      </c>
      <c r="J13" s="76">
        <v>0</v>
      </c>
      <c r="K13" s="75">
        <v>0</v>
      </c>
      <c r="L13" s="86">
        <v>0</v>
      </c>
      <c r="M13" s="88">
        <f t="shared" si="9"/>
        <v>0</v>
      </c>
      <c r="N13" s="89">
        <f t="shared" si="3"/>
        <v>0.45</v>
      </c>
      <c r="O13" s="58">
        <v>38.130000000000003</v>
      </c>
      <c r="P13" s="79">
        <f t="shared" si="10"/>
        <v>12.582900000000002</v>
      </c>
      <c r="Q13" s="80">
        <f t="shared" si="4"/>
        <v>22.820805</v>
      </c>
    </row>
    <row r="14" spans="1:17" s="4" customFormat="1" ht="50.55" customHeight="1" x14ac:dyDescent="0.2">
      <c r="A14" s="114" t="s">
        <v>20</v>
      </c>
      <c r="B14" s="94" t="s">
        <v>43</v>
      </c>
      <c r="C14" s="115">
        <v>9</v>
      </c>
      <c r="D14" s="115">
        <v>9</v>
      </c>
      <c r="E14" s="116">
        <v>1</v>
      </c>
      <c r="F14" s="95">
        <f t="shared" ref="F14:F24" si="12">D14*E14</f>
        <v>9</v>
      </c>
      <c r="G14" s="116">
        <v>1</v>
      </c>
      <c r="H14" s="117">
        <f t="shared" ref="H14:H16" si="13">F14*G14</f>
        <v>9</v>
      </c>
      <c r="I14" s="118">
        <f t="shared" si="1"/>
        <v>0</v>
      </c>
      <c r="J14" s="116">
        <v>0</v>
      </c>
      <c r="K14" s="115">
        <v>0</v>
      </c>
      <c r="L14" s="116">
        <v>0</v>
      </c>
      <c r="M14" s="119">
        <f t="shared" si="2"/>
        <v>0</v>
      </c>
      <c r="N14" s="111">
        <f t="shared" si="3"/>
        <v>9</v>
      </c>
      <c r="O14" s="120">
        <v>38.130000000000003</v>
      </c>
      <c r="P14" s="100">
        <f t="shared" si="10"/>
        <v>12.582900000000002</v>
      </c>
      <c r="Q14" s="101">
        <f t="shared" si="4"/>
        <v>456.41610000000003</v>
      </c>
    </row>
    <row r="15" spans="1:17" s="4" customFormat="1" ht="46.95" customHeight="1" x14ac:dyDescent="0.2">
      <c r="A15" s="33" t="s">
        <v>20</v>
      </c>
      <c r="B15" s="18" t="s">
        <v>44</v>
      </c>
      <c r="C15" s="22">
        <v>9</v>
      </c>
      <c r="D15" s="22">
        <v>9</v>
      </c>
      <c r="E15" s="21">
        <v>1</v>
      </c>
      <c r="F15" s="19">
        <f t="shared" ref="F15" si="14">D15*E15</f>
        <v>9</v>
      </c>
      <c r="G15" s="90">
        <v>0.25</v>
      </c>
      <c r="H15" s="92">
        <f t="shared" ref="H15" si="15">F15*G15</f>
        <v>2.25</v>
      </c>
      <c r="I15" s="20">
        <f t="shared" si="1"/>
        <v>0</v>
      </c>
      <c r="J15" s="21">
        <v>0</v>
      </c>
      <c r="K15" s="22">
        <f t="shared" ref="K15" si="16">I15*J15</f>
        <v>0</v>
      </c>
      <c r="L15" s="21">
        <v>0</v>
      </c>
      <c r="M15" s="62">
        <f t="shared" si="2"/>
        <v>0</v>
      </c>
      <c r="N15" s="89">
        <f t="shared" si="3"/>
        <v>2.25</v>
      </c>
      <c r="O15" s="60">
        <v>38.130000000000003</v>
      </c>
      <c r="P15" s="36">
        <f t="shared" si="10"/>
        <v>12.582900000000002</v>
      </c>
      <c r="Q15" s="37">
        <f t="shared" si="4"/>
        <v>114.10402500000001</v>
      </c>
    </row>
    <row r="16" spans="1:17" s="4" customFormat="1" ht="40.049999999999997" customHeight="1" x14ac:dyDescent="0.2">
      <c r="A16" s="114" t="s">
        <v>18</v>
      </c>
      <c r="B16" s="94" t="s">
        <v>47</v>
      </c>
      <c r="C16" s="115">
        <v>18</v>
      </c>
      <c r="D16" s="115">
        <v>18</v>
      </c>
      <c r="E16" s="116">
        <v>1</v>
      </c>
      <c r="F16" s="95">
        <f t="shared" si="12"/>
        <v>18</v>
      </c>
      <c r="G16" s="116">
        <v>0.5</v>
      </c>
      <c r="H16" s="117">
        <f t="shared" si="13"/>
        <v>9</v>
      </c>
      <c r="I16" s="118">
        <f t="shared" si="1"/>
        <v>0</v>
      </c>
      <c r="J16" s="116">
        <v>0</v>
      </c>
      <c r="K16" s="115">
        <f t="shared" ref="K16:K24" si="17">I16*J16</f>
        <v>0</v>
      </c>
      <c r="L16" s="116">
        <v>0</v>
      </c>
      <c r="M16" s="119">
        <f t="shared" si="2"/>
        <v>0</v>
      </c>
      <c r="N16" s="121">
        <f t="shared" si="3"/>
        <v>9</v>
      </c>
      <c r="O16" s="120">
        <v>24.05</v>
      </c>
      <c r="P16" s="100">
        <f t="shared" ref="P16:P24" si="18">O16*33%</f>
        <v>7.9365000000000006</v>
      </c>
      <c r="Q16" s="101">
        <f t="shared" ref="Q16:Q24" si="19">N16*O16 + N16*P16</f>
        <v>287.87850000000003</v>
      </c>
    </row>
    <row r="17" spans="1:17" s="4" customFormat="1" ht="48" customHeight="1" x14ac:dyDescent="0.2">
      <c r="A17" s="33" t="s">
        <v>18</v>
      </c>
      <c r="B17" s="18" t="s">
        <v>43</v>
      </c>
      <c r="C17" s="22">
        <v>18</v>
      </c>
      <c r="D17" s="22">
        <v>18</v>
      </c>
      <c r="E17" s="21">
        <v>1</v>
      </c>
      <c r="F17" s="19">
        <f t="shared" si="12"/>
        <v>18</v>
      </c>
      <c r="G17" s="21">
        <v>1</v>
      </c>
      <c r="H17" s="34">
        <f t="shared" ref="H17" si="20">F17*G17</f>
        <v>18</v>
      </c>
      <c r="I17" s="20">
        <f t="shared" ref="I17" si="21">C17-D17</f>
        <v>0</v>
      </c>
      <c r="J17" s="21">
        <v>0</v>
      </c>
      <c r="K17" s="22">
        <f t="shared" si="17"/>
        <v>0</v>
      </c>
      <c r="L17" s="21">
        <v>0</v>
      </c>
      <c r="M17" s="62">
        <f t="shared" ref="M17" si="22">K17*L17</f>
        <v>0</v>
      </c>
      <c r="N17" s="68">
        <f t="shared" si="3"/>
        <v>18</v>
      </c>
      <c r="O17" s="60">
        <v>24.05</v>
      </c>
      <c r="P17" s="36">
        <f t="shared" si="18"/>
        <v>7.9365000000000006</v>
      </c>
      <c r="Q17" s="37">
        <f t="shared" si="19"/>
        <v>575.75700000000006</v>
      </c>
    </row>
    <row r="18" spans="1:17" s="4" customFormat="1" ht="40.049999999999997" customHeight="1" x14ac:dyDescent="0.2">
      <c r="A18" s="114" t="s">
        <v>18</v>
      </c>
      <c r="B18" s="94" t="s">
        <v>44</v>
      </c>
      <c r="C18" s="115">
        <v>18</v>
      </c>
      <c r="D18" s="115">
        <v>18</v>
      </c>
      <c r="E18" s="116">
        <v>1</v>
      </c>
      <c r="F18" s="95">
        <f t="shared" ref="F18" si="23">D18*E18</f>
        <v>18</v>
      </c>
      <c r="G18" s="122">
        <v>0.25</v>
      </c>
      <c r="H18" s="117">
        <f t="shared" ref="H18" si="24">F18*G18</f>
        <v>4.5</v>
      </c>
      <c r="I18" s="118">
        <f t="shared" ref="I18" si="25">C18-D18</f>
        <v>0</v>
      </c>
      <c r="J18" s="116">
        <v>0</v>
      </c>
      <c r="K18" s="115">
        <f t="shared" ref="K18" si="26">I18*J18</f>
        <v>0</v>
      </c>
      <c r="L18" s="116">
        <v>0</v>
      </c>
      <c r="M18" s="119">
        <f t="shared" ref="M18" si="27">K18*L18</f>
        <v>0</v>
      </c>
      <c r="N18" s="121">
        <f t="shared" si="3"/>
        <v>4.5</v>
      </c>
      <c r="O18" s="120">
        <v>24.05</v>
      </c>
      <c r="P18" s="100">
        <f t="shared" ref="P18:P19" si="28">O18*33%</f>
        <v>7.9365000000000006</v>
      </c>
      <c r="Q18" s="101">
        <f t="shared" si="19"/>
        <v>143.93925000000002</v>
      </c>
    </row>
    <row r="19" spans="1:17" s="4" customFormat="1" ht="40.950000000000003" customHeight="1" x14ac:dyDescent="0.2">
      <c r="A19" s="33" t="s">
        <v>18</v>
      </c>
      <c r="B19" s="18" t="s">
        <v>46</v>
      </c>
      <c r="C19" s="22">
        <v>18</v>
      </c>
      <c r="D19" s="22">
        <v>18</v>
      </c>
      <c r="E19" s="21">
        <v>1</v>
      </c>
      <c r="F19" s="19">
        <f t="shared" ref="F19" si="29">D19*E19</f>
        <v>18</v>
      </c>
      <c r="G19" s="90">
        <v>0.75</v>
      </c>
      <c r="H19" s="34">
        <f t="shared" ref="H19" si="30">F19*G19</f>
        <v>13.5</v>
      </c>
      <c r="I19" s="20">
        <v>0</v>
      </c>
      <c r="J19" s="21">
        <v>0</v>
      </c>
      <c r="K19" s="22">
        <v>0</v>
      </c>
      <c r="L19" s="21">
        <v>0</v>
      </c>
      <c r="M19" s="62">
        <v>0</v>
      </c>
      <c r="N19" s="68">
        <f t="shared" si="3"/>
        <v>13.5</v>
      </c>
      <c r="O19" s="60">
        <v>24.05</v>
      </c>
      <c r="P19" s="36">
        <f t="shared" si="28"/>
        <v>7.9365000000000006</v>
      </c>
      <c r="Q19" s="37">
        <f t="shared" si="19"/>
        <v>431.81775000000005</v>
      </c>
    </row>
    <row r="20" spans="1:17" ht="51" x14ac:dyDescent="0.25">
      <c r="A20" s="114" t="s">
        <v>25</v>
      </c>
      <c r="B20" s="94" t="s">
        <v>37</v>
      </c>
      <c r="C20" s="115">
        <v>14</v>
      </c>
      <c r="D20" s="115">
        <v>14</v>
      </c>
      <c r="E20" s="116">
        <v>1</v>
      </c>
      <c r="F20" s="95">
        <f t="shared" si="12"/>
        <v>14</v>
      </c>
      <c r="G20" s="116">
        <v>1</v>
      </c>
      <c r="H20" s="117">
        <f t="shared" ref="H20" si="31">F20*G20</f>
        <v>14</v>
      </c>
      <c r="I20" s="118">
        <f t="shared" ref="I20" si="32">C20-D20</f>
        <v>0</v>
      </c>
      <c r="J20" s="116">
        <v>0</v>
      </c>
      <c r="K20" s="115">
        <f t="shared" si="17"/>
        <v>0</v>
      </c>
      <c r="L20" s="116">
        <v>0</v>
      </c>
      <c r="M20" s="119">
        <f t="shared" ref="M20" si="33">K20*L20</f>
        <v>0</v>
      </c>
      <c r="N20" s="123">
        <f t="shared" ref="N20:N23" si="34">H20+M20</f>
        <v>14</v>
      </c>
      <c r="O20" s="120">
        <v>38.130000000000003</v>
      </c>
      <c r="P20" s="100">
        <f t="shared" si="18"/>
        <v>12.582900000000002</v>
      </c>
      <c r="Q20" s="101">
        <f t="shared" si="19"/>
        <v>709.98060000000009</v>
      </c>
    </row>
    <row r="21" spans="1:17" ht="51" x14ac:dyDescent="0.25">
      <c r="A21" s="33" t="s">
        <v>25</v>
      </c>
      <c r="B21" s="18" t="s">
        <v>44</v>
      </c>
      <c r="C21" s="22">
        <v>14</v>
      </c>
      <c r="D21" s="22">
        <v>14</v>
      </c>
      <c r="E21" s="21">
        <v>1</v>
      </c>
      <c r="F21" s="19">
        <f t="shared" ref="F21:F23" si="35">D21*E21</f>
        <v>14</v>
      </c>
      <c r="G21" s="90">
        <v>0.25</v>
      </c>
      <c r="H21" s="34">
        <f t="shared" ref="H21:H23" si="36">F21*G21</f>
        <v>3.5</v>
      </c>
      <c r="I21" s="20">
        <f t="shared" ref="I21:I23" si="37">C21-D21</f>
        <v>0</v>
      </c>
      <c r="J21" s="21">
        <v>0</v>
      </c>
      <c r="K21" s="22">
        <f t="shared" ref="K21:K23" si="38">I21*J21</f>
        <v>0</v>
      </c>
      <c r="L21" s="21">
        <v>0</v>
      </c>
      <c r="M21" s="62">
        <f t="shared" ref="M21:M23" si="39">K21*L21</f>
        <v>0</v>
      </c>
      <c r="N21" s="69">
        <f t="shared" si="34"/>
        <v>3.5</v>
      </c>
      <c r="O21" s="60">
        <v>38.130000000000003</v>
      </c>
      <c r="P21" s="36">
        <f t="shared" si="18"/>
        <v>12.582900000000002</v>
      </c>
      <c r="Q21" s="37">
        <f t="shared" si="19"/>
        <v>177.49515000000002</v>
      </c>
    </row>
    <row r="22" spans="1:17" ht="51" x14ac:dyDescent="0.25">
      <c r="A22" s="114" t="s">
        <v>25</v>
      </c>
      <c r="B22" s="94" t="s">
        <v>46</v>
      </c>
      <c r="C22" s="115">
        <v>14</v>
      </c>
      <c r="D22" s="115">
        <v>14</v>
      </c>
      <c r="E22" s="116">
        <v>1</v>
      </c>
      <c r="F22" s="95">
        <f t="shared" ref="F22" si="40">D22*E22</f>
        <v>14</v>
      </c>
      <c r="G22" s="122">
        <v>0.75</v>
      </c>
      <c r="H22" s="117">
        <f t="shared" ref="H22" si="41">F22*G22</f>
        <v>10.5</v>
      </c>
      <c r="I22" s="118">
        <f t="shared" ref="I22" si="42">C22-D22</f>
        <v>0</v>
      </c>
      <c r="J22" s="116">
        <v>0</v>
      </c>
      <c r="K22" s="115">
        <f t="shared" ref="K22" si="43">I22*J22</f>
        <v>0</v>
      </c>
      <c r="L22" s="116">
        <v>0</v>
      </c>
      <c r="M22" s="119">
        <f t="shared" ref="M22" si="44">K22*L22</f>
        <v>0</v>
      </c>
      <c r="N22" s="123">
        <f t="shared" ref="N22" si="45">H22+M22</f>
        <v>10.5</v>
      </c>
      <c r="O22" s="120">
        <v>38.130000000000003</v>
      </c>
      <c r="P22" s="100">
        <f t="shared" ref="P22" si="46">O22*33%</f>
        <v>12.582900000000002</v>
      </c>
      <c r="Q22" s="101">
        <f t="shared" ref="Q22" si="47">N22*O22 + N22*P22</f>
        <v>532.48545000000001</v>
      </c>
    </row>
    <row r="23" spans="1:17" ht="45.45" customHeight="1" x14ac:dyDescent="0.25">
      <c r="A23" s="33" t="s">
        <v>26</v>
      </c>
      <c r="B23" s="18" t="s">
        <v>37</v>
      </c>
      <c r="C23" s="22">
        <v>27</v>
      </c>
      <c r="D23" s="22">
        <v>27</v>
      </c>
      <c r="E23" s="21">
        <v>1</v>
      </c>
      <c r="F23" s="19">
        <f t="shared" si="35"/>
        <v>27</v>
      </c>
      <c r="G23" s="21">
        <v>1</v>
      </c>
      <c r="H23" s="34">
        <f t="shared" si="36"/>
        <v>27</v>
      </c>
      <c r="I23" s="20">
        <f t="shared" si="37"/>
        <v>0</v>
      </c>
      <c r="J23" s="21">
        <v>0</v>
      </c>
      <c r="K23" s="22">
        <f t="shared" si="38"/>
        <v>0</v>
      </c>
      <c r="L23" s="21">
        <v>0</v>
      </c>
      <c r="M23" s="62">
        <f t="shared" si="39"/>
        <v>0</v>
      </c>
      <c r="N23" s="69">
        <f t="shared" si="34"/>
        <v>27</v>
      </c>
      <c r="O23" s="60">
        <v>24.05</v>
      </c>
      <c r="P23" s="36">
        <f t="shared" si="18"/>
        <v>7.9365000000000006</v>
      </c>
      <c r="Q23" s="37">
        <f t="shared" si="19"/>
        <v>863.63550000000009</v>
      </c>
    </row>
    <row r="24" spans="1:17" ht="44.55" customHeight="1" x14ac:dyDescent="0.25">
      <c r="A24" s="114" t="s">
        <v>26</v>
      </c>
      <c r="B24" s="94" t="s">
        <v>45</v>
      </c>
      <c r="C24" s="115">
        <v>27</v>
      </c>
      <c r="D24" s="115">
        <v>27</v>
      </c>
      <c r="E24" s="116">
        <v>1</v>
      </c>
      <c r="F24" s="95">
        <f t="shared" si="12"/>
        <v>27</v>
      </c>
      <c r="G24" s="116">
        <v>0.5</v>
      </c>
      <c r="H24" s="117">
        <f t="shared" ref="H24" si="48">F24*G24</f>
        <v>13.5</v>
      </c>
      <c r="I24" s="118">
        <f t="shared" ref="I24" si="49">C24-D24</f>
        <v>0</v>
      </c>
      <c r="J24" s="116">
        <v>0</v>
      </c>
      <c r="K24" s="115">
        <f t="shared" si="17"/>
        <v>0</v>
      </c>
      <c r="L24" s="116">
        <v>0</v>
      </c>
      <c r="M24" s="119">
        <f t="shared" ref="M24" si="50">K24*L24</f>
        <v>0</v>
      </c>
      <c r="N24" s="123">
        <f t="shared" ref="N24" si="51">H24+M24</f>
        <v>13.5</v>
      </c>
      <c r="O24" s="120">
        <v>24.05</v>
      </c>
      <c r="P24" s="100">
        <f t="shared" si="18"/>
        <v>7.9365000000000006</v>
      </c>
      <c r="Q24" s="101">
        <f t="shared" si="19"/>
        <v>431.81775000000005</v>
      </c>
    </row>
    <row r="25" spans="1:17" ht="12.6" thickBot="1" x14ac:dyDescent="0.3">
      <c r="A25" s="138" t="s">
        <v>22</v>
      </c>
      <c r="B25" s="139"/>
      <c r="C25" s="124">
        <f>SUM(C9,C16,C20, C23,C24)</f>
        <v>98</v>
      </c>
      <c r="D25" s="124">
        <f>SUM(D9,D16,D20, D23,D24)</f>
        <v>95</v>
      </c>
      <c r="E25" s="124">
        <f>F25/D25</f>
        <v>2.4315789473684211</v>
      </c>
      <c r="F25" s="124">
        <f>SUM(F9:F24)</f>
        <v>231</v>
      </c>
      <c r="G25" s="125">
        <f>H25/F25</f>
        <v>0.5731601731601732</v>
      </c>
      <c r="H25" s="126">
        <f>SUM(H9:H24)</f>
        <v>132.4</v>
      </c>
      <c r="I25" s="44">
        <f>I9</f>
        <v>3</v>
      </c>
      <c r="J25" s="45">
        <f>K25/I25</f>
        <v>1</v>
      </c>
      <c r="K25" s="45">
        <v>3</v>
      </c>
      <c r="L25" s="45">
        <f t="shared" ref="L25:N25" si="52">SUM(L9:L24)</f>
        <v>0.3</v>
      </c>
      <c r="M25" s="61">
        <f>SUM(M9:M24)</f>
        <v>0.90000000000000013</v>
      </c>
      <c r="N25" s="127">
        <f t="shared" si="52"/>
        <v>133.30000000000001</v>
      </c>
      <c r="O25" s="46"/>
      <c r="P25" s="38"/>
      <c r="Q25" s="39">
        <f>SUM(Q9:Q24)</f>
        <v>5158.9223700000002</v>
      </c>
    </row>
    <row r="26" spans="1:17" s="5" customFormat="1" ht="21" customHeight="1" thickBot="1" x14ac:dyDescent="0.25">
      <c r="A26" s="134" t="s">
        <v>16</v>
      </c>
      <c r="B26" s="135"/>
      <c r="C26" s="23">
        <f>C25+C7</f>
        <v>116</v>
      </c>
      <c r="D26" s="23">
        <f>D25+D7</f>
        <v>113</v>
      </c>
      <c r="E26" s="23">
        <f>AVERAGE(E7,E25)</f>
        <v>1.7157894736842105</v>
      </c>
      <c r="F26" s="23">
        <f>F7+F25</f>
        <v>249</v>
      </c>
      <c r="G26" s="72">
        <f>AVERAGE(G7,G25)</f>
        <v>0.5990800865800866</v>
      </c>
      <c r="H26" s="23">
        <f>H25+H7</f>
        <v>143.65</v>
      </c>
      <c r="I26" s="23">
        <f>I25+I7</f>
        <v>3</v>
      </c>
      <c r="J26" s="23">
        <f>J25+J7</f>
        <v>1</v>
      </c>
      <c r="K26" s="23">
        <f>K7+K25</f>
        <v>3</v>
      </c>
      <c r="L26" s="23">
        <v>0.3</v>
      </c>
      <c r="M26" s="63">
        <f>M25+M7</f>
        <v>0.90000000000000013</v>
      </c>
      <c r="N26" s="40">
        <f>N25+N7</f>
        <v>144.55000000000001</v>
      </c>
      <c r="O26" s="9" t="s">
        <v>17</v>
      </c>
      <c r="P26" s="32"/>
      <c r="Q26" s="30">
        <f>Q7+Q25</f>
        <v>5530.29162</v>
      </c>
    </row>
    <row r="27" spans="1:17" x14ac:dyDescent="0.25">
      <c r="A27" s="24"/>
      <c r="B27" s="25"/>
      <c r="C27" s="26"/>
      <c r="D27" s="27"/>
      <c r="E27" s="26"/>
      <c r="F27" s="26"/>
      <c r="G27" s="26"/>
      <c r="H27" s="26"/>
      <c r="I27" s="28"/>
      <c r="J27" s="28"/>
      <c r="K27" s="28"/>
      <c r="L27" s="28"/>
      <c r="M27" s="70"/>
      <c r="N27" s="70"/>
      <c r="O27" s="26"/>
      <c r="P27" s="26"/>
      <c r="Q27" s="26"/>
    </row>
    <row r="28" spans="1:17" x14ac:dyDescent="0.25">
      <c r="N28" s="3"/>
    </row>
    <row r="29" spans="1:17" x14ac:dyDescent="0.25">
      <c r="N29" s="3"/>
    </row>
    <row r="30" spans="1:17" ht="24.6" thickBot="1" x14ac:dyDescent="0.3">
      <c r="A30" s="1" t="s">
        <v>29</v>
      </c>
      <c r="B30" s="6" t="s">
        <v>31</v>
      </c>
      <c r="C30" s="6" t="s">
        <v>30</v>
      </c>
      <c r="D30" s="2" t="s">
        <v>32</v>
      </c>
      <c r="N30" s="3"/>
    </row>
    <row r="31" spans="1:17" ht="41.4" thickBot="1" x14ac:dyDescent="0.3">
      <c r="A31" s="56" t="s">
        <v>21</v>
      </c>
      <c r="B31" s="56" t="s">
        <v>33</v>
      </c>
      <c r="C31" s="56" t="s">
        <v>34</v>
      </c>
      <c r="D31" s="56">
        <v>24.82</v>
      </c>
      <c r="N31" s="3"/>
    </row>
    <row r="32" spans="1:17" ht="31.2" thickBot="1" x14ac:dyDescent="0.3">
      <c r="A32" s="49" t="s">
        <v>20</v>
      </c>
      <c r="B32" s="56" t="s">
        <v>35</v>
      </c>
      <c r="C32" s="56" t="s">
        <v>36</v>
      </c>
      <c r="D32" s="56">
        <v>38.130000000000003</v>
      </c>
      <c r="N32" s="3"/>
    </row>
    <row r="33" spans="1:14" ht="38.4" customHeight="1" thickBot="1" x14ac:dyDescent="0.3">
      <c r="A33" s="33" t="s">
        <v>18</v>
      </c>
      <c r="B33" s="56" t="s">
        <v>40</v>
      </c>
      <c r="C33" s="56" t="s">
        <v>39</v>
      </c>
      <c r="D33" s="56">
        <v>24.05</v>
      </c>
      <c r="N33" s="3"/>
    </row>
    <row r="34" spans="1:14" ht="51.6" thickBot="1" x14ac:dyDescent="0.3">
      <c r="A34" s="33" t="s">
        <v>25</v>
      </c>
      <c r="B34" s="56" t="s">
        <v>35</v>
      </c>
      <c r="C34" s="56" t="s">
        <v>36</v>
      </c>
      <c r="D34" s="56">
        <v>38.130000000000003</v>
      </c>
      <c r="N34" s="3"/>
    </row>
    <row r="35" spans="1:14" ht="40.799999999999997" x14ac:dyDescent="0.25">
      <c r="A35" s="33" t="s">
        <v>26</v>
      </c>
      <c r="B35" s="56" t="s">
        <v>40</v>
      </c>
      <c r="C35" s="56" t="s">
        <v>39</v>
      </c>
      <c r="D35" s="56">
        <v>24.05</v>
      </c>
      <c r="N35" s="3"/>
    </row>
    <row r="36" spans="1:14" x14ac:dyDescent="0.25">
      <c r="N36" s="3"/>
    </row>
    <row r="37" spans="1:14" x14ac:dyDescent="0.25">
      <c r="N37" s="3"/>
    </row>
    <row r="38" spans="1:14" x14ac:dyDescent="0.25">
      <c r="N38" s="3"/>
    </row>
    <row r="39" spans="1:14" x14ac:dyDescent="0.25">
      <c r="N39" s="3"/>
    </row>
    <row r="40" spans="1:14" x14ac:dyDescent="0.25">
      <c r="N40" s="3"/>
    </row>
    <row r="41" spans="1:14" x14ac:dyDescent="0.25">
      <c r="N41" s="3"/>
    </row>
    <row r="42" spans="1:14" x14ac:dyDescent="0.25">
      <c r="N42" s="3"/>
    </row>
    <row r="43" spans="1:14" x14ac:dyDescent="0.25">
      <c r="N43" s="3"/>
    </row>
    <row r="44" spans="1:14" x14ac:dyDescent="0.25">
      <c r="N44" s="3"/>
    </row>
    <row r="45" spans="1:14" x14ac:dyDescent="0.25">
      <c r="N45" s="3"/>
    </row>
    <row r="46" spans="1:14" x14ac:dyDescent="0.25">
      <c r="N46" s="3"/>
    </row>
    <row r="47" spans="1:14" x14ac:dyDescent="0.25">
      <c r="N47" s="3"/>
    </row>
    <row r="48" spans="1:14" x14ac:dyDescent="0.25">
      <c r="N48" s="3"/>
    </row>
    <row r="49" spans="14:14" x14ac:dyDescent="0.25">
      <c r="N49" s="3"/>
    </row>
  </sheetData>
  <mergeCells count="8">
    <mergeCell ref="O2:Q2"/>
    <mergeCell ref="C2:H2"/>
    <mergeCell ref="I2:M2"/>
    <mergeCell ref="A26:B26"/>
    <mergeCell ref="A8:M8"/>
    <mergeCell ref="A7:B7"/>
    <mergeCell ref="A4:M4"/>
    <mergeCell ref="A25:B25"/>
  </mergeCells>
  <pageMargins left="0.25" right="0.25" top="0.75" bottom="0.75" header="0.3" footer="0.3"/>
  <pageSetup scale="51" orientation="landscape" r:id="rId1"/>
  <headerFooter>
    <oddHeader>&amp;C&amp;"-,Bold"APPENDIX B
SNAP Timeliness Study
Respondent Time Burden and Cost Estimates for Data Collection</oddHeader>
  </headerFooter>
  <ignoredErrors>
    <ignoredError sqref="F7 L7 F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" sqref="C4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Franklin, Jamia - FNS</cp:lastModifiedBy>
  <cp:lastPrinted>2017-04-25T20:04:08Z</cp:lastPrinted>
  <dcterms:created xsi:type="dcterms:W3CDTF">2015-08-07T15:17:38Z</dcterms:created>
  <dcterms:modified xsi:type="dcterms:W3CDTF">2023-10-05T15:02:59Z</dcterms:modified>
</cp:coreProperties>
</file>