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ICs - MRPBS\0477 HR Volunteer Service Agreement\2024\IMB\"/>
    </mc:Choice>
  </mc:AlternateContent>
  <xr:revisionPtr revIDLastSave="0" documentId="8_{4D7A6124-758F-4BCE-A805-ECE9424BA20E}" xr6:coauthVersionLast="47" xr6:coauthVersionMax="47" xr10:uidLastSave="{00000000-0000-0000-0000-000000000000}"/>
  <bookViews>
    <workbookView xWindow="-33375" yWindow="795" windowWidth="25800" windowHeight="19275" tabRatio="456" activeTab="1" xr2:uid="{F38D79EA-36B0-400D-84E7-32D0B3AB86E3}"/>
  </bookViews>
  <sheets>
    <sheet name="APHIS 71" sheetId="1" r:id="rId1"/>
    <sheet name="APHIS 79" sheetId="3" r:id="rId2"/>
    <sheet name="ROCIS Calculations" sheetId="4" r:id="rId3"/>
    <sheet name="ICR Compare" sheetId="8" r:id="rId4"/>
  </sheets>
  <definedNames>
    <definedName name="_xlnm.Print_Area" localSheetId="1">'APHIS 79'!$A$1:$G$9</definedName>
    <definedName name="_xlnm.Print_Area" localSheetId="2">'ROCIS Calculations'!$A$1:$I$41</definedName>
    <definedName name="_xlnm.Print_Titles" localSheetId="0">'APHIS 71'!$12:$13</definedName>
    <definedName name="_xlnm.Print_Titles" localSheetId="1">'APHIS 79'!$6:$6</definedName>
    <definedName name="_xlnm.Print_Titles" localSheetId="3">'ICR Compare'!$12:$13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3" l="1"/>
  <c r="B8" i="1" l="1"/>
  <c r="N19" i="8"/>
  <c r="E2" i="4" l="1"/>
  <c r="B25" i="4"/>
  <c r="H14" i="4"/>
  <c r="B41" i="4"/>
  <c r="B40" i="4"/>
  <c r="B33" i="4"/>
  <c r="B32" i="4"/>
  <c r="B23" i="4"/>
  <c r="E15" i="4"/>
  <c r="D15" i="4"/>
  <c r="E23" i="4"/>
  <c r="D23" i="4"/>
  <c r="B24" i="4"/>
  <c r="D39" i="4"/>
  <c r="B38" i="4"/>
  <c r="E31" i="4"/>
  <c r="B30" i="4"/>
  <c r="B22" i="4"/>
  <c r="B17" i="4"/>
  <c r="B16" i="4"/>
  <c r="B14" i="4"/>
  <c r="E9" i="4" l="1"/>
  <c r="E8" i="4"/>
  <c r="E7" i="4"/>
  <c r="E6" i="4"/>
  <c r="E5" i="4"/>
  <c r="E4" i="4"/>
  <c r="E3" i="4"/>
  <c r="L6" i="1"/>
  <c r="L5" i="1"/>
  <c r="L8" i="1" l="1"/>
  <c r="L15" i="8"/>
  <c r="P15" i="8" s="1"/>
  <c r="M15" i="8"/>
  <c r="N15" i="8"/>
  <c r="O15" i="8"/>
  <c r="L16" i="8"/>
  <c r="P16" i="8" s="1"/>
  <c r="M16" i="8"/>
  <c r="N16" i="8"/>
  <c r="O16" i="8"/>
  <c r="L17" i="8"/>
  <c r="P17" i="8" s="1"/>
  <c r="M17" i="8"/>
  <c r="N17" i="8"/>
  <c r="O17" i="8"/>
  <c r="L18" i="8"/>
  <c r="P18" i="8" s="1"/>
  <c r="M18" i="8"/>
  <c r="N18" i="8"/>
  <c r="O18" i="8"/>
  <c r="L14" i="8"/>
  <c r="C15" i="4" l="1"/>
  <c r="B15" i="4"/>
  <c r="E39" i="4"/>
  <c r="T19" i="8" l="1"/>
  <c r="R19" i="8"/>
  <c r="L19" i="8"/>
  <c r="J19" i="8"/>
  <c r="O14" i="8"/>
  <c r="N14" i="8"/>
  <c r="M14" i="8"/>
  <c r="L5" i="8"/>
  <c r="L8" i="8" s="1"/>
  <c r="L6" i="8"/>
  <c r="B36" i="4"/>
  <c r="B12" i="4"/>
  <c r="B13" i="4" s="1"/>
  <c r="N20" i="8" l="1"/>
  <c r="P20" i="8"/>
  <c r="B20" i="4"/>
  <c r="B28" i="4"/>
  <c r="L9" i="8"/>
  <c r="L10" i="8" s="1"/>
  <c r="P14" i="8"/>
  <c r="P19" i="8" s="1"/>
  <c r="L15" i="1" l="1"/>
  <c r="L16" i="1"/>
  <c r="L17" i="1"/>
  <c r="L18" i="1"/>
  <c r="L14" i="1"/>
  <c r="C23" i="4" l="1"/>
  <c r="D31" i="4"/>
  <c r="C39" i="4"/>
  <c r="B39" i="4"/>
  <c r="C31" i="4"/>
  <c r="B31" i="4"/>
  <c r="L9" i="1"/>
  <c r="L10" i="1" s="1"/>
  <c r="B21" i="4" l="1"/>
  <c r="E10" i="4"/>
  <c r="B37" i="4"/>
  <c r="B29" i="4"/>
  <c r="D9" i="3" l="1"/>
  <c r="G9" i="3" s="1"/>
  <c r="D8" i="3"/>
  <c r="G8" i="3" s="1"/>
  <c r="D7" i="3"/>
  <c r="G7" i="3" s="1"/>
  <c r="B8" i="4" l="1"/>
  <c r="B7" i="4"/>
  <c r="B5" i="4"/>
  <c r="B9" i="4" l="1"/>
  <c r="B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C4" authorId="0" shapeId="0" xr:uid="{9B2E0C29-171F-4211-8BB0-82C500B0C389}">
      <text>
        <r>
          <rPr>
            <sz val="9"/>
            <color indexed="81"/>
            <rFont val="Tahoma"/>
            <family val="2"/>
          </rPr>
          <t xml:space="preserve">09/2019
Benefits account for 38% of employee costs
and wages account for the remaining 62%.
W = .62 x TC
TC = 1.6129 x W
FB = .38 x TC
TC = 2.6316 x FB
2.6316 x FB = TC = 1.6129 x W
FB = (1.6129 / 2.6316) x W
FB = .613 x W
Fringe Benefits = Wages x .613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6982188-F251-4802-BDB1-18C89458047F}">
      <text>
        <r>
          <rPr>
            <sz val="9"/>
            <color indexed="81"/>
            <rFont val="Tahoma"/>
            <family val="2"/>
          </rPr>
          <t>Due to section 508 accessibility, do not merge cells.  If the ICR title requires more space then allowed, key in additional words of the title in row 3.</t>
        </r>
      </text>
    </comment>
    <comment ref="A5" authorId="0" shapeId="0" xr:uid="{CAC20EA3-5A1B-4EBE-8693-89E6D750E129}">
      <text>
        <r>
          <rPr>
            <sz val="9"/>
            <color indexed="81"/>
            <rFont val="Tahoma"/>
            <family val="2"/>
          </rPr>
          <t>Enter one:
-Proposed rule
-Final rule
-New ICR
-Renewal
-Reinstatement</t>
        </r>
      </text>
    </comment>
    <comment ref="K5" authorId="0" shapeId="0" xr:uid="{288FCBA3-E67C-4F20-8A95-F0720DD179EC}">
      <text>
        <r>
          <rPr>
            <sz val="9"/>
            <color indexed="81"/>
            <rFont val="Tahoma"/>
            <family val="2"/>
          </rPr>
          <t>This is the sum of Activities, Column , filtered to capture only first occurences as marked in Activitiy Description, Part II Column G.</t>
        </r>
      </text>
    </comment>
    <comment ref="K6" authorId="0" shapeId="0" xr:uid="{02A99E92-BB13-4108-B451-44D8CFCD3D36}">
      <text>
        <r>
          <rPr>
            <sz val="9"/>
            <color indexed="81"/>
            <rFont val="Tahoma"/>
            <family val="2"/>
          </rPr>
          <t>This is the sum of all entries in Part II, Column J.</t>
        </r>
      </text>
    </comment>
    <comment ref="K7" authorId="0" shapeId="0" xr:uid="{5C75C1DB-B09D-4F61-A182-9D0B745F8215}">
      <text>
        <r>
          <rPr>
            <sz val="9"/>
            <color indexed="81"/>
            <rFont val="Tahoma"/>
            <family val="2"/>
          </rPr>
          <t>Enter the estimated percentage of total responses that are submitted electronically.</t>
        </r>
      </text>
    </comment>
    <comment ref="K8" authorId="0" shapeId="0" xr:uid="{B6C92460-2AA4-4361-8890-39BFDCDFD913}">
      <text>
        <r>
          <rPr>
            <sz val="9"/>
            <color indexed="81"/>
            <rFont val="Tahoma"/>
            <family val="2"/>
          </rPr>
          <t>Automatically calculates; Total Respondents X Total Annual Respondents</t>
        </r>
      </text>
    </comment>
    <comment ref="A9" authorId="0" shapeId="0" xr:uid="{D1083C61-9745-43DD-9DEC-7CA7D71CBF85}">
      <text>
        <r>
          <rPr>
            <sz val="9"/>
            <color indexed="81"/>
            <rFont val="Tahoma"/>
            <family val="2"/>
          </rPr>
          <t>Docket number assigned by RAD for 60-day public comment period Federal Register notice</t>
        </r>
      </text>
    </comment>
    <comment ref="K9" authorId="0" shapeId="0" xr:uid="{D20F1DBA-C9DA-4932-98AE-AF70E0D4D484}">
      <text>
        <r>
          <rPr>
            <sz val="9"/>
            <color indexed="81"/>
            <rFont val="Tahoma"/>
            <family val="2"/>
          </rPr>
          <t>This is the sum of all entries, Section II Column L</t>
        </r>
      </text>
    </comment>
    <comment ref="A10" authorId="0" shapeId="0" xr:uid="{BBF48825-F164-45D5-9FAF-F8000EDDDA0A}">
      <text>
        <r>
          <rPr>
            <sz val="9"/>
            <color indexed="81"/>
            <rFont val="Tahoma"/>
            <family val="2"/>
          </rPr>
          <t>Citation for 60-day public comment period Federal Register notice (e.g., 84FR38333)</t>
        </r>
      </text>
    </comment>
    <comment ref="K10" authorId="0" shapeId="0" xr:uid="{CA3E24F9-917A-46D3-BFEF-3E15BED0A0BA}">
      <text>
        <r>
          <rPr>
            <sz val="9"/>
            <color indexed="81"/>
            <rFont val="Tahoma"/>
            <family val="2"/>
          </rPr>
          <t>Automatically calculates; Total Burden Hours ÷ Total Annual Responses</t>
        </r>
      </text>
    </comment>
    <comment ref="K11" authorId="0" shapeId="0" xr:uid="{C81DE73A-CB82-4A0A-B125-4AF66D7C50FB}">
      <text>
        <r>
          <rPr>
            <sz val="9"/>
            <color indexed="81"/>
            <rFont val="Tahoma"/>
            <family val="2"/>
          </rPr>
          <t>Enter the percentage of total business respondents that are small entities.</t>
        </r>
      </text>
    </comment>
    <comment ref="A13" authorId="0" shapeId="0" xr:uid="{757850E9-F97C-4181-8011-E77F7C15D4E0}">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9A981052-97CB-4A12-BC5F-AF1992AE6D3F}">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50A3ADC-F8AA-47D8-B30C-6FAA5C9B85E1}">
      <text>
        <r>
          <rPr>
            <sz val="9"/>
            <color indexed="81"/>
            <rFont val="Tahoma"/>
            <family val="2"/>
          </rPr>
          <t>Enter all that apply if the collection instrument is a form:
- Paper
-  PDF
-  Info System</t>
        </r>
      </text>
    </comment>
    <comment ref="E13" authorId="0" shapeId="0" xr:uid="{FE147A66-1543-41EF-B317-7C24D5DD338A}">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BFC7F045-5D7E-4D48-9058-B2139D0C8D89}">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AC09654-AB83-4A8E-AFBA-0056F92C9E62}">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4B4F0C25-2E38-4C22-9148-82C46D0FFFFA}">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CEEF1501-3D57-4FAB-BAEC-AA2506B89E5D}">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37F67E2C-20EA-45D6-A9F1-246D505C753D}">
      <text>
        <r>
          <rPr>
            <sz val="9"/>
            <color indexed="81"/>
            <rFont val="Tahoma"/>
            <family val="2"/>
          </rPr>
          <t>Each instance of the activity counts as one response regardless of the respondent type.
Each recordkeeper counts as one response.</t>
        </r>
      </text>
    </comment>
    <comment ref="K13" authorId="0" shapeId="0" xr:uid="{17448CA7-BA49-49CB-81C8-BEA6FA64A04B}">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D332C549-387F-49B3-BB7F-E01FFD0A0221}">
      <text>
        <r>
          <rPr>
            <sz val="9"/>
            <color indexed="81"/>
            <rFont val="Tahoma"/>
            <family val="2"/>
          </rPr>
          <t>Calculation: Column J x K
Formula rounds up</t>
        </r>
      </text>
    </comment>
  </commentList>
</comments>
</file>

<file path=xl/sharedStrings.xml><?xml version="1.0" encoding="utf-8"?>
<sst xmlns="http://schemas.openxmlformats.org/spreadsheetml/2006/main" count="247" uniqueCount="119">
  <si>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</si>
  <si>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</si>
  <si>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</si>
  <si>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</si>
  <si>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</si>
  <si>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</si>
  <si>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</si>
  <si>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</si>
  <si>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</si>
  <si>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</si>
  <si>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</si>
  <si>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</si>
  <si>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</si>
  <si>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</si>
  <si>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</si>
  <si>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</si>
  <si>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</si>
  <si>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</si>
  <si>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</si>
  <si>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</si>
  <si>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</si>
  <si>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</si>
  <si>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</si>
  <si>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</si>
  <si>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</si>
  <si>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</si>
  <si>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Activity descriptions and calculations are below.</t>
  </si>
  <si>
    <t>TITLE OF INFORMATION COLLECTION REQUEST (ICR)</t>
  </si>
  <si>
    <t>Collection Number</t>
  </si>
  <si>
    <t>Expiration Date</t>
  </si>
  <si>
    <t>Formula Check for Information Collections</t>
  </si>
  <si>
    <t>Summary</t>
  </si>
  <si>
    <t>Respondents</t>
  </si>
  <si>
    <t>A = Respondents (given)</t>
  </si>
  <si>
    <t>SOCC</t>
  </si>
  <si>
    <t>AVG</t>
  </si>
  <si>
    <t>TITLE</t>
  </si>
  <si>
    <t>B = Responses per Respondent</t>
  </si>
  <si>
    <t>C = Annual Responses (given)</t>
  </si>
  <si>
    <t>P1, Business</t>
  </si>
  <si>
    <t>D = Total Burden Hours (given)</t>
  </si>
  <si>
    <t>P2, Farm</t>
  </si>
  <si>
    <t>P3, Non, Not-for-Profit</t>
  </si>
  <si>
    <t>Estimate of Burden (hours/ response)</t>
  </si>
  <si>
    <t>Reporting</t>
  </si>
  <si>
    <t>Record Keeping</t>
  </si>
  <si>
    <t>E1 = Estimate Adjustments (Responses)</t>
  </si>
  <si>
    <t>E2 = Estimate Adjustments (Hours)</t>
  </si>
  <si>
    <t>State, Local, Tribal Gov't</t>
  </si>
  <si>
    <t>Private</t>
  </si>
  <si>
    <t>Individual</t>
  </si>
  <si>
    <t>PREVIOUS RENEWAL</t>
  </si>
  <si>
    <t>OMB CONTROL NO.</t>
  </si>
  <si>
    <t>DATA SUMMARY</t>
  </si>
  <si>
    <t>FRINGE BENEFITS FACTOR
(B)</t>
  </si>
  <si>
    <t>TOTAL ANNUAL RESPONSES
(D)</t>
  </si>
  <si>
    <t>TOTAL HOURS PER YEAR
(F)</t>
  </si>
  <si>
    <t>GRADE
(G)</t>
  </si>
  <si>
    <t>TOTAL COSTS
(1+B+C) x F x H</t>
  </si>
  <si>
    <t>AVG TIME PER RESPONSES
(E)</t>
  </si>
  <si>
    <t>TOTAL
FEDERAL GOVERNMENT COSTS</t>
  </si>
  <si>
    <t>ACTIVITY DESCRIPTION (incl form number)</t>
  </si>
  <si>
    <t>WAGE
(Step 4)
(H)</t>
  </si>
  <si>
    <t>Additional line for ICR Title if title is too long</t>
  </si>
  <si>
    <t>DELTA</t>
  </si>
  <si>
    <t>EST ANNUAL # OF RESP/RCDKPRS</t>
  </si>
  <si>
    <t>EST TOTAL ANNUAL RESPONSES</t>
  </si>
  <si>
    <t>EST HOURS
PER RESPONSE
OR ANN HRS
PER RCDKPR</t>
  </si>
  <si>
    <t>EST TOTAL ANNUAL BURDEN HOURS</t>
  </si>
  <si>
    <t>ROWS TOTAL</t>
  </si>
  <si>
    <t>COLUMNS TOTAL</t>
  </si>
  <si>
    <t>Total</t>
  </si>
  <si>
    <t>FG, Foreign Govt</t>
  </si>
  <si>
    <t>S1, State GovT</t>
  </si>
  <si>
    <t>S2, Local Govt</t>
  </si>
  <si>
    <t>S3, Tribal Govt</t>
  </si>
  <si>
    <t xml:space="preserve"> I, Individual or Household</t>
  </si>
  <si>
    <t>Foreign Govt</t>
  </si>
  <si>
    <t>OPM PAY TABLE
(A)</t>
  </si>
  <si>
    <t>OVERHEAD COST FACTOR
(C)</t>
  </si>
  <si>
    <t>3rd Party</t>
  </si>
  <si>
    <t>TOTAL RESPONDENTS</t>
  </si>
  <si>
    <t>Additional line for ICR Title if title is too long.</t>
  </si>
  <si>
    <t>PART I - ICR INFORMATION, POINT OF CONTACT, FEDERAL REGISTER NOTICE INFORMATION</t>
  </si>
  <si>
    <t>Average Hourly Salary Total for SS Q12 (Average will update once rows 3 thru 13 are updated.)</t>
  </si>
  <si>
    <t>Student Volunteer Service Agreement-Indviduals</t>
  </si>
  <si>
    <t>5 CFR 308.102(b)</t>
  </si>
  <si>
    <t>MRP 126A</t>
  </si>
  <si>
    <t>PDF</t>
  </si>
  <si>
    <t>I</t>
  </si>
  <si>
    <t xml:space="preserve">Educational Institutions' Responsibilities-recordkeeping.  </t>
  </si>
  <si>
    <t>P1</t>
  </si>
  <si>
    <t>X</t>
  </si>
  <si>
    <t>R</t>
  </si>
  <si>
    <t>Nonstudent Volunteer Service Agreement-Individuals</t>
  </si>
  <si>
    <t>7 U.S.C. 2272</t>
  </si>
  <si>
    <t>MRP 126B</t>
  </si>
  <si>
    <t>Volunteer Time and Attendance Records- Individuals</t>
  </si>
  <si>
    <t>5 CFR 308.102(b) and 7 U.S.C. 2272</t>
  </si>
  <si>
    <t>MRP 126C</t>
  </si>
  <si>
    <t>Volunteer Service Agreements and Volunteer Service Time and Attendance Record</t>
  </si>
  <si>
    <t>Renewal</t>
  </si>
  <si>
    <t>Martha Gravagna</t>
  </si>
  <si>
    <t>(612) 336-3355</t>
  </si>
  <si>
    <t>MRP 126A-Student Volunteer Service Agreement</t>
  </si>
  <si>
    <t>MRP 126B-Volunteer Service Agreement</t>
  </si>
  <si>
    <t>MRP 126C-Time and Attendance Record</t>
  </si>
  <si>
    <t>2023-MSP</t>
  </si>
  <si>
    <t>7</t>
  </si>
  <si>
    <t>11</t>
  </si>
  <si>
    <t xml:space="preserve">Volunteer Service Agreements and Volunteer Service Time and Attendance </t>
  </si>
  <si>
    <t>Record</t>
  </si>
  <si>
    <t>0579-0477</t>
  </si>
  <si>
    <t>5 CFR 308.102(b) and
7 U.S.C. 2272</t>
  </si>
  <si>
    <t>APHIS-2023-0043</t>
  </si>
  <si>
    <t>88 FR 31478</t>
  </si>
  <si>
    <t>01/2024</t>
  </si>
  <si>
    <t>25-9031</t>
  </si>
  <si>
    <t>Instructional Coordinators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</si>
</sst>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_(* #,##0_);_(* \(#,##0\);_(* &quot;-&quot;??_);_(@_)"/>
    <numFmt numFmtId="167" formatCode="_(* #,##0.00000_);_(* \(#,##0.00000\);_(*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9"/>
      <name val="Arial"/>
      <family val="2"/>
    </font>
    <font>
      <sz val="10"/>
      <color theme="1"/>
      <name val="Calibri"/>
      <family val="2"/>
      <scheme val="minor"/>
    </font>
    <font>
      <sz val="10"/>
      <name val="Arial"/>
      <family val="2"/>
    </font>
    <font>
      <u/>
      <sz val="10"/>
      <color theme="10"/>
      <name val="Arial"/>
      <family val="2"/>
    </font>
    <font>
      <sz val="6"/>
      <name val="Times New Roman"/>
      <family val="1"/>
    </font>
    <font>
      <sz val="9"/>
      <color indexed="81"/>
      <name val="Tahoma"/>
      <family val="2"/>
    </font>
    <font>
      <sz val="9"/>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8"/>
      <name val="Arial"/>
      <family val="2"/>
    </font>
    <font>
      <b/>
      <sz val="8"/>
      <name val="Arial"/>
      <family val="2"/>
    </font>
    <font>
      <sz val="12"/>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4"/>
      <name val="Arial"/>
      <family val="2"/>
    </font>
    <font>
      <sz val="11"/>
      <name val="Calibri"/>
      <family val="2"/>
      <scheme val="minor"/>
    </font>
    <font>
      <sz val="11"/>
      <color rgb="FFFF0000"/>
      <name val="Calibri"/>
      <family val="2"/>
      <scheme val="minor"/>
    </font>
    <font>
      <b/>
      <sz val="9"/>
      <color theme="0"/>
      <name val="Calibri"/>
      <family val="2"/>
      <scheme val="minor"/>
    </font>
    <font>
      <b/>
      <u/>
      <sz val="8"/>
      <color theme="1"/>
      <name val="Calibri"/>
      <family val="2"/>
      <scheme val="minor"/>
    </font>
    <font>
      <b/>
      <sz val="10"/>
      <name val="Arial"/>
      <family val="2"/>
    </font>
    <font>
      <sz val="7"/>
      <name val="Calibri"/>
      <family val="2"/>
      <scheme val="minor"/>
    </font>
    <font>
      <b/>
      <sz val="8"/>
      <color rgb="FF7030A0"/>
      <name val="Arial"/>
      <family val="2"/>
    </font>
    <font>
      <b/>
      <sz val="9"/>
      <name val="Calibri"/>
      <family val="2"/>
      <scheme val="minor"/>
    </font>
    <font>
      <b/>
      <sz val="16"/>
      <color rgb="FFC00000"/>
      <name val="Calibri"/>
      <family val="2"/>
      <scheme val="minor"/>
    </font>
    <font>
      <i/>
      <sz val="10"/>
      <color theme="1"/>
      <name val="Calibri"/>
      <family val="2"/>
      <scheme val="minor"/>
    </font>
    <font>
      <b/>
      <sz val="12"/>
      <color rgb="FFC00000"/>
      <name val="Arial"/>
      <family val="2"/>
    </font>
    <font>
      <i/>
      <sz val="8"/>
      <name val="Arial"/>
      <family val="2"/>
    </font>
    <font>
      <b/>
      <sz val="12"/>
      <color rgb="FFC00000"/>
      <name val="Calibri"/>
      <family val="2"/>
      <scheme val="minor"/>
    </font>
    <font>
      <b/>
      <sz val="10.5"/>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1"/>
        <bgColor indexed="64"/>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ck">
        <color indexed="64"/>
      </right>
      <top/>
      <bottom style="medium">
        <color indexed="64"/>
      </bottom>
      <diagonal/>
    </border>
    <border>
      <left/>
      <right style="thin">
        <color theme="0" tint="-0.499984740745262"/>
      </right>
      <top/>
      <bottom style="medium">
        <color indexed="64"/>
      </bottom>
      <diagonal/>
    </border>
    <border>
      <left/>
      <right style="thin">
        <color theme="0" tint="-0.499984740745262"/>
      </right>
      <top/>
      <bottom style="thin">
        <color theme="0" tint="-0.499984740745262"/>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theme="0" tint="-0.499984740745262"/>
      </left>
      <right style="thick">
        <color theme="0" tint="-0.499984740745262"/>
      </right>
      <top style="medium">
        <color indexed="64"/>
      </top>
      <bottom style="thin">
        <color theme="0" tint="-0.499984740745262"/>
      </bottom>
      <diagonal/>
    </border>
    <border>
      <left style="thick">
        <color indexed="64"/>
      </left>
      <right style="thin">
        <color theme="0" tint="-0.499984740745262"/>
      </right>
      <top/>
      <bottom style="medium">
        <color indexed="64"/>
      </bottom>
      <diagonal/>
    </border>
    <border>
      <left style="thick">
        <color indexed="64"/>
      </left>
      <right style="thin">
        <color theme="0" tint="-0.499984740745262"/>
      </right>
      <top/>
      <bottom style="thin">
        <color theme="0" tint="-0.499984740745262"/>
      </bottom>
      <diagonal/>
    </border>
    <border>
      <left style="thin">
        <color theme="0" tint="-0.499984740745262"/>
      </left>
      <right style="thick">
        <color indexed="64"/>
      </right>
      <top style="medium">
        <color indexed="64"/>
      </top>
      <bottom style="thin">
        <color theme="0" tint="-0.499984740745262"/>
      </bottom>
      <diagonal/>
    </border>
    <border>
      <left style="thin">
        <color theme="0" tint="-0.499984740745262"/>
      </left>
      <right style="thick">
        <color indexed="64"/>
      </right>
      <top style="thin">
        <color theme="0" tint="-0.499984740745262"/>
      </top>
      <bottom style="thin">
        <color theme="0" tint="-0.499984740745262"/>
      </bottom>
      <diagonal/>
    </border>
    <border>
      <left style="thick">
        <color indexed="64"/>
      </left>
      <right style="thin">
        <color theme="0" tint="-0.499984740745262"/>
      </right>
      <top style="thick">
        <color theme="0" tint="-0.499984740745262"/>
      </top>
      <bottom/>
      <diagonal/>
    </border>
    <border>
      <left style="thin">
        <color theme="0" tint="-0.499984740745262"/>
      </left>
      <right style="thin">
        <color theme="0" tint="-0.499984740745262"/>
      </right>
      <top style="thick">
        <color theme="0" tint="-0.499984740745262"/>
      </top>
      <bottom/>
      <diagonal/>
    </border>
    <border>
      <left style="thin">
        <color theme="0" tint="-0.499984740745262"/>
      </left>
      <right style="thick">
        <color indexed="64"/>
      </right>
      <top style="thick">
        <color theme="0" tint="-0.499984740745262"/>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medium">
        <color indexed="64"/>
      </bottom>
      <diagonal/>
    </border>
    <border>
      <left style="thin">
        <color theme="0" tint="-0.499984740745262"/>
      </left>
      <right style="thick">
        <color theme="0" tint="-0.499984740745262"/>
      </right>
      <top/>
      <bottom style="thin">
        <color theme="0" tint="-0.499984740745262"/>
      </bottom>
      <diagonal/>
    </border>
    <border>
      <left/>
      <right style="thin">
        <color theme="0" tint="-0.499984740745262"/>
      </right>
      <top style="thick">
        <color theme="0" tint="-0.499984740745262"/>
      </top>
      <bottom/>
      <diagonal/>
    </border>
  </borders>
  <cellStyleXfs count="8">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14" fillId="0" borderId="0"/>
    <xf numFmtId="44" fontId="6" fillId="0" borderId="0" applyFont="0" applyFill="0" applyBorder="0" applyAlignment="0" applyProtection="0"/>
  </cellStyleXfs>
  <cellXfs count="246">
    <xf numFmtId="0" fontId="0" fillId="0" borderId="0" xfId="0"/>
    <xf numFmtId="0" fontId="0" fillId="0" borderId="0" xfId="0" applyAlignment="1">
      <alignment horizontal="center"/>
    </xf>
    <xf numFmtId="0" fontId="2" fillId="0" borderId="0" xfId="0" applyFont="1" applyAlignment="1">
      <alignment horizontal="center" wrapText="1"/>
    </xf>
    <xf numFmtId="0" fontId="5" fillId="0" borderId="9" xfId="0" applyFont="1" applyBorder="1" applyAlignment="1">
      <alignment horizontal="center" vertical="center"/>
    </xf>
    <xf numFmtId="3" fontId="5" fillId="0" borderId="9" xfId="0" applyNumberFormat="1" applyFont="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textRotation="90" wrapText="1"/>
    </xf>
    <xf numFmtId="0" fontId="6" fillId="0" borderId="0" xfId="2" applyAlignment="1">
      <alignment horizontal="left" vertical="top"/>
    </xf>
    <xf numFmtId="0" fontId="4" fillId="0" borderId="0" xfId="2" applyFont="1" applyAlignment="1">
      <alignment horizontal="left" vertical="center"/>
    </xf>
    <xf numFmtId="0" fontId="8" fillId="0" borderId="0" xfId="2" applyFont="1" applyAlignment="1">
      <alignment horizontal="left" vertical="top"/>
    </xf>
    <xf numFmtId="164" fontId="8" fillId="0" borderId="0" xfId="2" applyNumberFormat="1" applyFont="1" applyAlignment="1">
      <alignment horizontal="left" vertical="top"/>
    </xf>
    <xf numFmtId="1" fontId="8" fillId="0" borderId="0" xfId="2" applyNumberFormat="1" applyFont="1" applyAlignment="1">
      <alignment horizontal="center" vertical="top"/>
    </xf>
    <xf numFmtId="2" fontId="8" fillId="0" borderId="0" xfId="2" applyNumberFormat="1" applyFont="1" applyAlignment="1">
      <alignment horizontal="left" vertical="top"/>
    </xf>
    <xf numFmtId="49" fontId="12" fillId="0" borderId="1" xfId="2" applyNumberFormat="1" applyFont="1" applyBorder="1" applyAlignment="1">
      <alignment horizontal="center" vertical="center"/>
    </xf>
    <xf numFmtId="164" fontId="12" fillId="0" borderId="1" xfId="2" applyNumberFormat="1" applyFont="1" applyBorder="1" applyAlignment="1">
      <alignment horizontal="center" vertical="center"/>
    </xf>
    <xf numFmtId="37" fontId="12" fillId="0" borderId="1" xfId="4" applyNumberFormat="1" applyFont="1" applyFill="1" applyBorder="1" applyAlignment="1">
      <alignment horizontal="center" vertical="center"/>
    </xf>
    <xf numFmtId="37" fontId="12" fillId="0" borderId="1" xfId="4" applyNumberFormat="1" applyFont="1" applyBorder="1" applyAlignment="1">
      <alignment horizontal="center" vertical="center"/>
    </xf>
    <xf numFmtId="0" fontId="15" fillId="0" borderId="0" xfId="6" applyFont="1" applyAlignment="1">
      <alignment vertical="center"/>
    </xf>
    <xf numFmtId="0" fontId="2" fillId="0" borderId="36" xfId="0" applyFont="1" applyBorder="1" applyAlignment="1">
      <alignment horizontal="center" wrapText="1"/>
    </xf>
    <xf numFmtId="0" fontId="2" fillId="0" borderId="37" xfId="0" applyFont="1" applyBorder="1" applyAlignment="1">
      <alignment horizontal="center" wrapText="1"/>
    </xf>
    <xf numFmtId="3" fontId="5" fillId="0" borderId="38" xfId="0" applyNumberFormat="1" applyFont="1" applyBorder="1" applyAlignment="1">
      <alignment horizontal="center" vertical="center"/>
    </xf>
    <xf numFmtId="0" fontId="0" fillId="0" borderId="39" xfId="0" applyBorder="1" applyAlignment="1">
      <alignment horizontal="center"/>
    </xf>
    <xf numFmtId="0" fontId="2" fillId="0" borderId="40" xfId="0" applyFont="1" applyBorder="1" applyAlignment="1">
      <alignment horizontal="right"/>
    </xf>
    <xf numFmtId="3" fontId="0" fillId="0" borderId="41" xfId="0" applyNumberFormat="1" applyBorder="1" applyAlignment="1">
      <alignment horizontal="center"/>
    </xf>
    <xf numFmtId="0" fontId="0" fillId="0" borderId="42" xfId="0" applyBorder="1" applyAlignment="1">
      <alignment horizontal="center"/>
    </xf>
    <xf numFmtId="0" fontId="2" fillId="0" borderId="43" xfId="0" applyFont="1" applyBorder="1" applyAlignment="1">
      <alignment horizontal="right"/>
    </xf>
    <xf numFmtId="3" fontId="0" fillId="0" borderId="44" xfId="0" applyNumberFormat="1" applyBorder="1" applyAlignment="1">
      <alignment horizontal="center"/>
    </xf>
    <xf numFmtId="9" fontId="0" fillId="0" borderId="44" xfId="1" applyFon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0" fillId="0" borderId="45" xfId="0" applyBorder="1" applyAlignment="1">
      <alignment horizontal="center"/>
    </xf>
    <xf numFmtId="0" fontId="2" fillId="0" borderId="46" xfId="0" applyFont="1" applyBorder="1" applyAlignment="1">
      <alignment horizontal="right"/>
    </xf>
    <xf numFmtId="9" fontId="0" fillId="0" borderId="47" xfId="1" applyFont="1" applyBorder="1" applyAlignment="1">
      <alignment horizontal="center"/>
    </xf>
    <xf numFmtId="0" fontId="0" fillId="0" borderId="40" xfId="0" applyBorder="1"/>
    <xf numFmtId="0" fontId="0" fillId="0" borderId="43" xfId="0" applyBorder="1"/>
    <xf numFmtId="0" fontId="0" fillId="0" borderId="46" xfId="0" applyBorder="1"/>
    <xf numFmtId="0" fontId="0" fillId="0" borderId="44" xfId="0" applyBorder="1"/>
    <xf numFmtId="7" fontId="12" fillId="0" borderId="1" xfId="4" applyNumberFormat="1" applyFont="1" applyFill="1" applyBorder="1" applyAlignment="1">
      <alignment horizontal="center" vertical="center"/>
    </xf>
    <xf numFmtId="0" fontId="0" fillId="0" borderId="48" xfId="0" applyBorder="1"/>
    <xf numFmtId="0" fontId="0" fillId="0" borderId="49" xfId="0" applyBorder="1"/>
    <xf numFmtId="0" fontId="0" fillId="0" borderId="47" xfId="0" applyBorder="1" applyAlignment="1">
      <alignment horizontal="center"/>
    </xf>
    <xf numFmtId="0" fontId="17" fillId="0" borderId="13" xfId="0" applyFont="1" applyBorder="1"/>
    <xf numFmtId="0" fontId="17" fillId="0" borderId="13" xfId="0" applyFont="1" applyBorder="1" applyAlignment="1">
      <alignment horizontal="center"/>
    </xf>
    <xf numFmtId="0" fontId="2" fillId="0" borderId="42" xfId="0" applyFont="1" applyBorder="1" applyAlignment="1">
      <alignment horizontal="right"/>
    </xf>
    <xf numFmtId="0" fontId="2" fillId="0" borderId="39" xfId="0" applyFont="1" applyBorder="1" applyAlignment="1">
      <alignment horizontal="right"/>
    </xf>
    <xf numFmtId="0" fontId="2" fillId="0" borderId="45" xfId="0" applyFont="1" applyBorder="1" applyAlignment="1">
      <alignment horizontal="right"/>
    </xf>
    <xf numFmtId="0" fontId="17" fillId="0" borderId="3" xfId="0" applyFont="1" applyBorder="1" applyAlignment="1">
      <alignment horizontal="left"/>
    </xf>
    <xf numFmtId="0" fontId="17" fillId="0" borderId="3" xfId="0" applyFont="1" applyBorder="1"/>
    <xf numFmtId="0" fontId="18" fillId="0" borderId="3" xfId="0" applyFont="1" applyBorder="1" applyAlignment="1">
      <alignment horizontal="right"/>
    </xf>
    <xf numFmtId="0" fontId="17" fillId="0" borderId="4" xfId="0" applyFont="1" applyBorder="1" applyAlignment="1">
      <alignment horizontal="left"/>
    </xf>
    <xf numFmtId="0" fontId="17" fillId="0" borderId="7" xfId="0" applyFont="1" applyBorder="1"/>
    <xf numFmtId="0" fontId="18" fillId="0" borderId="7" xfId="0" applyFont="1" applyBorder="1" applyAlignment="1">
      <alignment horizontal="right"/>
    </xf>
    <xf numFmtId="0" fontId="17" fillId="0" borderId="7" xfId="0" applyFont="1" applyBorder="1" applyAlignment="1">
      <alignment horizontal="center"/>
    </xf>
    <xf numFmtId="14" fontId="17" fillId="0" borderId="8" xfId="0" applyNumberFormat="1" applyFont="1" applyBorder="1" applyAlignment="1">
      <alignment horizontal="left"/>
    </xf>
    <xf numFmtId="0" fontId="17" fillId="0" borderId="3" xfId="0" applyFont="1" applyBorder="1" applyAlignment="1">
      <alignment horizontal="left" indent="2"/>
    </xf>
    <xf numFmtId="0" fontId="0" fillId="0" borderId="43" xfId="0" applyBorder="1" applyAlignment="1">
      <alignment horizontal="left" indent="1"/>
    </xf>
    <xf numFmtId="14" fontId="0" fillId="0" borderId="43" xfId="0" applyNumberFormat="1" applyBorder="1" applyAlignment="1">
      <alignment horizontal="left" indent="1"/>
    </xf>
    <xf numFmtId="0" fontId="0" fillId="0" borderId="46" xfId="0" applyBorder="1" applyAlignment="1">
      <alignment horizontal="left" indent="1"/>
    </xf>
    <xf numFmtId="0" fontId="0" fillId="0" borderId="40" xfId="0" applyBorder="1" applyAlignment="1">
      <alignment horizontal="left" indent="1"/>
    </xf>
    <xf numFmtId="0" fontId="18" fillId="2" borderId="6" xfId="0" applyFont="1" applyFill="1" applyBorder="1" applyAlignment="1">
      <alignment horizontal="left"/>
    </xf>
    <xf numFmtId="0" fontId="18" fillId="2" borderId="7" xfId="0" applyFont="1" applyFill="1" applyBorder="1" applyAlignment="1">
      <alignment horizontal="center"/>
    </xf>
    <xf numFmtId="0" fontId="18" fillId="2" borderId="7" xfId="0" applyFont="1" applyFill="1" applyBorder="1"/>
    <xf numFmtId="0" fontId="18" fillId="2" borderId="13" xfId="0" applyFont="1" applyFill="1" applyBorder="1"/>
    <xf numFmtId="0" fontId="17" fillId="2" borderId="12" xfId="0" applyFont="1" applyFill="1" applyBorder="1" applyAlignment="1">
      <alignment horizontal="center"/>
    </xf>
    <xf numFmtId="0" fontId="18" fillId="2" borderId="13" xfId="0" applyFont="1" applyFill="1" applyBorder="1" applyAlignment="1">
      <alignment horizontal="center"/>
    </xf>
    <xf numFmtId="0" fontId="17" fillId="2" borderId="15" xfId="0" applyFont="1" applyFill="1" applyBorder="1" applyAlignment="1">
      <alignment horizontal="center"/>
    </xf>
    <xf numFmtId="0" fontId="18" fillId="2" borderId="12" xfId="0" applyFont="1" applyFill="1" applyBorder="1"/>
    <xf numFmtId="0" fontId="17" fillId="2" borderId="13" xfId="0" applyFont="1" applyFill="1" applyBorder="1"/>
    <xf numFmtId="0" fontId="17" fillId="2" borderId="13" xfId="0" applyFont="1" applyFill="1" applyBorder="1" applyAlignment="1">
      <alignment horizontal="center"/>
    </xf>
    <xf numFmtId="0" fontId="17" fillId="2" borderId="14" xfId="0" applyFont="1" applyFill="1" applyBorder="1" applyAlignment="1">
      <alignment horizontal="center"/>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37" fontId="12" fillId="0" borderId="16" xfId="4" applyNumberFormat="1" applyFont="1" applyFill="1" applyBorder="1" applyAlignment="1">
      <alignment horizontal="center" vertical="center"/>
    </xf>
    <xf numFmtId="164" fontId="12" fillId="0" borderId="16" xfId="2" applyNumberFormat="1" applyFont="1" applyBorder="1" applyAlignment="1">
      <alignment horizontal="center" vertical="center"/>
    </xf>
    <xf numFmtId="37" fontId="12" fillId="0" borderId="16" xfId="4" applyNumberFormat="1" applyFont="1" applyBorder="1" applyAlignment="1">
      <alignment horizontal="center" vertical="center"/>
    </xf>
    <xf numFmtId="49" fontId="12" fillId="0" borderId="16" xfId="2" applyNumberFormat="1" applyFont="1" applyBorder="1" applyAlignment="1">
      <alignment horizontal="center" vertical="center"/>
    </xf>
    <xf numFmtId="7" fontId="12" fillId="0" borderId="16" xfId="4" applyNumberFormat="1" applyFont="1" applyFill="1" applyBorder="1" applyAlignment="1">
      <alignment horizontal="center" vertical="center"/>
    </xf>
    <xf numFmtId="0" fontId="10" fillId="0" borderId="12" xfId="2" applyFont="1" applyBorder="1" applyAlignment="1">
      <alignment vertical="top" wrapText="1"/>
    </xf>
    <xf numFmtId="0" fontId="11" fillId="0" borderId="51" xfId="2" applyFont="1" applyBorder="1" applyAlignment="1">
      <alignment horizontal="center" wrapText="1"/>
    </xf>
    <xf numFmtId="164" fontId="11" fillId="0" borderId="51" xfId="3" applyNumberFormat="1" applyFont="1" applyBorder="1" applyAlignment="1">
      <alignment horizontal="center" wrapText="1"/>
    </xf>
    <xf numFmtId="0" fontId="6" fillId="0" borderId="13" xfId="2" applyBorder="1" applyAlignment="1">
      <alignment horizontal="left"/>
    </xf>
    <xf numFmtId="1" fontId="11" fillId="0" borderId="52" xfId="2" applyNumberFormat="1" applyFont="1" applyBorder="1" applyAlignment="1">
      <alignment wrapText="1"/>
    </xf>
    <xf numFmtId="0" fontId="11" fillId="0" borderId="54" xfId="2" applyFont="1" applyBorder="1" applyAlignment="1">
      <alignment wrapText="1"/>
    </xf>
    <xf numFmtId="0" fontId="13" fillId="0" borderId="22" xfId="2" applyFont="1" applyBorder="1" applyAlignment="1">
      <alignment horizontal="center" wrapText="1"/>
    </xf>
    <xf numFmtId="164" fontId="13" fillId="0" borderId="22" xfId="2" applyNumberFormat="1" applyFont="1" applyBorder="1" applyAlignment="1">
      <alignment horizontal="center" wrapText="1"/>
    </xf>
    <xf numFmtId="1" fontId="13" fillId="0" borderId="22" xfId="2" applyNumberFormat="1" applyFont="1" applyBorder="1" applyAlignment="1">
      <alignment horizontal="center" wrapText="1"/>
    </xf>
    <xf numFmtId="2" fontId="13" fillId="0" borderId="22" xfId="2" applyNumberFormat="1" applyFont="1" applyBorder="1" applyAlignment="1">
      <alignment horizontal="center" wrapText="1"/>
    </xf>
    <xf numFmtId="0" fontId="13" fillId="0" borderId="50" xfId="2" applyFont="1" applyBorder="1" applyAlignment="1">
      <alignment horizontal="center" wrapText="1"/>
    </xf>
    <xf numFmtId="0" fontId="6" fillId="2" borderId="13" xfId="2" applyFill="1" applyBorder="1" applyAlignment="1">
      <alignment horizontal="left"/>
    </xf>
    <xf numFmtId="165" fontId="13" fillId="2" borderId="52" xfId="4" applyNumberFormat="1" applyFont="1" applyFill="1" applyBorder="1" applyAlignment="1">
      <alignment wrapText="1"/>
    </xf>
    <xf numFmtId="2" fontId="5" fillId="0" borderId="9" xfId="0" applyNumberFormat="1" applyFont="1" applyBorder="1" applyAlignment="1">
      <alignment horizontal="center" vertical="center"/>
    </xf>
    <xf numFmtId="3" fontId="5" fillId="0" borderId="55" xfId="0" applyNumberFormat="1" applyFont="1" applyBorder="1" applyAlignment="1">
      <alignment horizontal="center" vertical="center"/>
    </xf>
    <xf numFmtId="0" fontId="2" fillId="3" borderId="56" xfId="0" applyFont="1" applyFill="1" applyBorder="1" applyAlignment="1">
      <alignment horizontal="center" wrapText="1"/>
    </xf>
    <xf numFmtId="0" fontId="2" fillId="3" borderId="11" xfId="0" applyFont="1" applyFill="1" applyBorder="1" applyAlignment="1">
      <alignment horizontal="center" wrapText="1"/>
    </xf>
    <xf numFmtId="0" fontId="2" fillId="3" borderId="36" xfId="0" applyFont="1" applyFill="1" applyBorder="1" applyAlignment="1">
      <alignment horizontal="center" wrapText="1"/>
    </xf>
    <xf numFmtId="3" fontId="12" fillId="3" borderId="57"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3" fontId="12" fillId="3" borderId="58" xfId="0" applyNumberFormat="1" applyFont="1" applyFill="1" applyBorder="1" applyAlignment="1">
      <alignment horizontal="center" vertical="center"/>
    </xf>
    <xf numFmtId="3" fontId="12" fillId="3" borderId="59" xfId="0" applyNumberFormat="1" applyFont="1" applyFill="1" applyBorder="1" applyAlignment="1">
      <alignment horizontal="center" vertical="center"/>
    </xf>
    <xf numFmtId="0" fontId="0" fillId="3" borderId="0" xfId="0" applyFill="1"/>
    <xf numFmtId="0" fontId="0" fillId="5" borderId="0" xfId="0" applyFill="1"/>
    <xf numFmtId="0" fontId="2" fillId="3" borderId="63" xfId="0" applyFont="1" applyFill="1" applyBorder="1"/>
    <xf numFmtId="0" fontId="2" fillId="3" borderId="64" xfId="0" applyFont="1" applyFill="1" applyBorder="1"/>
    <xf numFmtId="0" fontId="2" fillId="3" borderId="65" xfId="0" applyFont="1" applyFill="1" applyBorder="1"/>
    <xf numFmtId="0" fontId="2" fillId="4" borderId="64" xfId="0" applyFont="1" applyFill="1" applyBorder="1"/>
    <xf numFmtId="0" fontId="2" fillId="4" borderId="65" xfId="0" applyFont="1" applyFill="1" applyBorder="1"/>
    <xf numFmtId="0" fontId="2" fillId="0" borderId="0" xfId="0" applyFont="1"/>
    <xf numFmtId="0" fontId="3" fillId="0" borderId="0" xfId="6" applyFont="1" applyAlignment="1">
      <alignment horizontal="center" vertical="center"/>
    </xf>
    <xf numFmtId="0" fontId="2" fillId="0" borderId="17" xfId="6" applyFont="1" applyBorder="1" applyAlignment="1">
      <alignment vertical="center"/>
    </xf>
    <xf numFmtId="49" fontId="24" fillId="0" borderId="18" xfId="6" applyNumberFormat="1" applyFont="1" applyBorder="1" applyAlignment="1">
      <alignment vertical="center"/>
    </xf>
    <xf numFmtId="0" fontId="26" fillId="0" borderId="0" xfId="6" applyFont="1" applyAlignment="1">
      <alignment horizontal="left" vertical="center"/>
    </xf>
    <xf numFmtId="0" fontId="10" fillId="0" borderId="19" xfId="6" applyFont="1" applyBorder="1" applyAlignment="1">
      <alignment vertical="center"/>
    </xf>
    <xf numFmtId="166" fontId="10" fillId="6" borderId="20" xfId="4" applyNumberFormat="1" applyFont="1" applyFill="1" applyBorder="1" applyAlignment="1">
      <alignment vertical="center"/>
    </xf>
    <xf numFmtId="0" fontId="3" fillId="0" borderId="0" xfId="6" applyFont="1" applyAlignment="1">
      <alignment vertical="center"/>
    </xf>
    <xf numFmtId="0" fontId="10" fillId="0" borderId="28" xfId="6" applyFont="1" applyBorder="1" applyAlignment="1">
      <alignment vertical="center"/>
    </xf>
    <xf numFmtId="167" fontId="10" fillId="0" borderId="29" xfId="4" applyNumberFormat="1" applyFont="1" applyBorder="1" applyAlignment="1">
      <alignment vertical="center"/>
    </xf>
    <xf numFmtId="0" fontId="25" fillId="7" borderId="17" xfId="6" applyFont="1" applyFill="1" applyBorder="1" applyAlignment="1">
      <alignment vertical="center"/>
    </xf>
    <xf numFmtId="0" fontId="25" fillId="7" borderId="25" xfId="6" applyFont="1" applyFill="1" applyBorder="1" applyAlignment="1">
      <alignment horizontal="center" vertical="center"/>
    </xf>
    <xf numFmtId="0" fontId="25" fillId="7" borderId="66" xfId="6" applyFont="1" applyFill="1" applyBorder="1" applyAlignment="1">
      <alignment horizontal="center" vertical="center" wrapText="1"/>
    </xf>
    <xf numFmtId="0" fontId="25" fillId="7" borderId="24" xfId="6" applyFont="1" applyFill="1" applyBorder="1" applyAlignment="1">
      <alignment horizontal="center" vertical="center" wrapText="1"/>
    </xf>
    <xf numFmtId="0" fontId="25" fillId="7" borderId="25" xfId="6" applyFont="1" applyFill="1" applyBorder="1" applyAlignment="1">
      <alignment horizontal="center" vertical="center" wrapText="1"/>
    </xf>
    <xf numFmtId="37" fontId="10" fillId="6" borderId="20" xfId="6" applyNumberFormat="1" applyFont="1" applyFill="1" applyBorder="1" applyAlignment="1">
      <alignment vertical="center"/>
    </xf>
    <xf numFmtId="0" fontId="10" fillId="0" borderId="26" xfId="6" applyFont="1" applyBorder="1" applyAlignment="1">
      <alignment vertical="center"/>
    </xf>
    <xf numFmtId="0" fontId="10" fillId="0" borderId="1" xfId="6" applyFont="1" applyBorder="1" applyAlignment="1">
      <alignment vertical="center"/>
    </xf>
    <xf numFmtId="0" fontId="10" fillId="0" borderId="27" xfId="6" applyFont="1" applyBorder="1" applyAlignment="1">
      <alignment vertical="center"/>
    </xf>
    <xf numFmtId="167" fontId="10" fillId="0" borderId="20" xfId="6" applyNumberFormat="1" applyFont="1" applyBorder="1" applyAlignment="1">
      <alignment vertical="center"/>
    </xf>
    <xf numFmtId="166" fontId="10" fillId="6" borderId="20" xfId="6" applyNumberFormat="1" applyFont="1" applyFill="1" applyBorder="1" applyAlignment="1">
      <alignment vertical="center"/>
    </xf>
    <xf numFmtId="166" fontId="10" fillId="6" borderId="29" xfId="6" applyNumberFormat="1" applyFont="1" applyFill="1" applyBorder="1" applyAlignment="1">
      <alignment vertical="center"/>
    </xf>
    <xf numFmtId="166" fontId="10" fillId="6" borderId="30" xfId="6" applyNumberFormat="1" applyFont="1" applyFill="1" applyBorder="1" applyAlignment="1">
      <alignment vertical="center"/>
    </xf>
    <xf numFmtId="166" fontId="10" fillId="6" borderId="31" xfId="6" applyNumberFormat="1" applyFont="1" applyFill="1" applyBorder="1" applyAlignment="1">
      <alignment vertical="center"/>
    </xf>
    <xf numFmtId="166" fontId="10" fillId="6" borderId="32" xfId="6" applyNumberFormat="1" applyFont="1" applyFill="1" applyBorder="1" applyAlignment="1">
      <alignment vertical="center"/>
    </xf>
    <xf numFmtId="0" fontId="10" fillId="0" borderId="17" xfId="6" applyFont="1" applyBorder="1" applyAlignment="1">
      <alignment vertical="center"/>
    </xf>
    <xf numFmtId="166" fontId="10" fillId="6" borderId="18" xfId="6" applyNumberFormat="1" applyFont="1" applyFill="1" applyBorder="1" applyAlignment="1">
      <alignment vertical="center"/>
    </xf>
    <xf numFmtId="166" fontId="10" fillId="0" borderId="34" xfId="6" applyNumberFormat="1" applyFont="1" applyBorder="1" applyAlignment="1">
      <alignment vertical="center"/>
    </xf>
    <xf numFmtId="166" fontId="10" fillId="0" borderId="16" xfId="6" applyNumberFormat="1" applyFont="1" applyBorder="1" applyAlignment="1">
      <alignment vertical="center"/>
    </xf>
    <xf numFmtId="166" fontId="10" fillId="0" borderId="35" xfId="6" applyNumberFormat="1" applyFont="1" applyBorder="1" applyAlignment="1">
      <alignment vertical="center"/>
    </xf>
    <xf numFmtId="166" fontId="10" fillId="0" borderId="30" xfId="6" applyNumberFormat="1" applyFont="1" applyBorder="1" applyAlignment="1">
      <alignment vertical="center"/>
    </xf>
    <xf numFmtId="166" fontId="10" fillId="0" borderId="31" xfId="6" applyNumberFormat="1" applyFont="1" applyBorder="1" applyAlignment="1">
      <alignment vertical="center"/>
    </xf>
    <xf numFmtId="166" fontId="10" fillId="0" borderId="32" xfId="6" applyNumberFormat="1" applyFont="1" applyBorder="1" applyAlignment="1">
      <alignment vertical="center"/>
    </xf>
    <xf numFmtId="0" fontId="10" fillId="0" borderId="13" xfId="6" applyFont="1" applyBorder="1" applyAlignment="1">
      <alignment vertical="center"/>
    </xf>
    <xf numFmtId="166" fontId="10" fillId="0" borderId="3" xfId="6" applyNumberFormat="1" applyFont="1" applyBorder="1" applyAlignment="1">
      <alignment vertical="center"/>
    </xf>
    <xf numFmtId="0" fontId="4" fillId="0" borderId="13" xfId="6" applyFont="1" applyBorder="1" applyAlignment="1">
      <alignment vertical="center"/>
    </xf>
    <xf numFmtId="166" fontId="4" fillId="0" borderId="3" xfId="6" applyNumberFormat="1" applyFont="1" applyBorder="1" applyAlignment="1">
      <alignment vertical="center"/>
    </xf>
    <xf numFmtId="0" fontId="28" fillId="0" borderId="5" xfId="6" applyFont="1" applyBorder="1" applyAlignment="1">
      <alignment horizontal="left" vertical="center"/>
    </xf>
    <xf numFmtId="0" fontId="28" fillId="0" borderId="33" xfId="6" applyFont="1" applyBorder="1" applyAlignment="1">
      <alignment vertical="center"/>
    </xf>
    <xf numFmtId="0" fontId="22" fillId="0" borderId="0" xfId="6" applyFont="1" applyAlignment="1">
      <alignment vertical="center"/>
    </xf>
    <xf numFmtId="0" fontId="13" fillId="0" borderId="6" xfId="6" applyFont="1" applyBorder="1" applyAlignment="1">
      <alignment vertical="center"/>
    </xf>
    <xf numFmtId="3" fontId="15" fillId="0" borderId="0" xfId="6" applyNumberFormat="1" applyFont="1" applyAlignment="1">
      <alignment vertical="center"/>
    </xf>
    <xf numFmtId="49" fontId="15" fillId="0" borderId="0" xfId="6" applyNumberFormat="1" applyFont="1" applyAlignment="1">
      <alignment vertical="center"/>
    </xf>
    <xf numFmtId="0" fontId="4" fillId="0" borderId="0" xfId="6" applyFont="1" applyAlignment="1">
      <alignment vertical="center"/>
    </xf>
    <xf numFmtId="166" fontId="4" fillId="0" borderId="0" xfId="6" applyNumberFormat="1" applyFont="1" applyAlignment="1">
      <alignment vertical="center"/>
    </xf>
    <xf numFmtId="0" fontId="17" fillId="2" borderId="67" xfId="0" applyFont="1" applyFill="1" applyBorder="1" applyAlignment="1">
      <alignment horizontal="center"/>
    </xf>
    <xf numFmtId="0" fontId="27" fillId="8" borderId="23" xfId="6" applyFont="1" applyFill="1" applyBorder="1" applyAlignment="1">
      <alignment horizontal="center" vertical="center"/>
    </xf>
    <xf numFmtId="0" fontId="27" fillId="8" borderId="24" xfId="6" applyFont="1" applyFill="1" applyBorder="1" applyAlignment="1">
      <alignment horizontal="center" vertical="center"/>
    </xf>
    <xf numFmtId="0" fontId="27" fillId="8" borderId="25" xfId="6" applyFont="1" applyFill="1" applyBorder="1" applyAlignment="1">
      <alignment horizontal="center" vertical="center"/>
    </xf>
    <xf numFmtId="49" fontId="15" fillId="8" borderId="26" xfId="6" applyNumberFormat="1" applyFont="1" applyFill="1" applyBorder="1" applyAlignment="1">
      <alignment vertical="center"/>
    </xf>
    <xf numFmtId="0" fontId="15" fillId="8" borderId="27" xfId="6" applyFont="1" applyFill="1" applyBorder="1" applyAlignment="1">
      <alignment vertical="center"/>
    </xf>
    <xf numFmtId="0" fontId="15" fillId="8" borderId="26" xfId="6" applyFont="1" applyFill="1" applyBorder="1" applyAlignment="1">
      <alignment vertical="center"/>
    </xf>
    <xf numFmtId="0" fontId="15" fillId="8" borderId="30" xfId="6" applyFont="1" applyFill="1" applyBorder="1" applyAlignment="1">
      <alignment vertical="center"/>
    </xf>
    <xf numFmtId="0" fontId="16" fillId="8" borderId="32" xfId="6" applyFont="1" applyFill="1" applyBorder="1" applyAlignment="1">
      <alignment vertical="center"/>
    </xf>
    <xf numFmtId="0" fontId="5" fillId="0" borderId="0" xfId="0" applyFont="1"/>
    <xf numFmtId="0" fontId="5" fillId="0" borderId="0" xfId="0" applyFont="1" applyAlignment="1">
      <alignment horizontal="center"/>
    </xf>
    <xf numFmtId="0" fontId="13" fillId="8" borderId="2" xfId="6" applyFont="1" applyFill="1" applyBorder="1" applyAlignment="1">
      <alignment horizontal="right" vertical="center"/>
    </xf>
    <xf numFmtId="0" fontId="13" fillId="8" borderId="6" xfId="6" applyFont="1" applyFill="1" applyBorder="1" applyAlignment="1">
      <alignment horizontal="right" vertical="center"/>
    </xf>
    <xf numFmtId="0" fontId="13" fillId="8" borderId="2" xfId="6" applyFont="1" applyFill="1" applyBorder="1" applyAlignment="1">
      <alignment horizontal="center" vertical="center"/>
    </xf>
    <xf numFmtId="0" fontId="13" fillId="8" borderId="4" xfId="6" applyFont="1" applyFill="1" applyBorder="1" applyAlignment="1">
      <alignment horizontal="center" vertical="center"/>
    </xf>
    <xf numFmtId="0" fontId="30" fillId="8" borderId="19" xfId="6" applyFont="1" applyFill="1" applyBorder="1" applyAlignment="1">
      <alignment vertical="center"/>
    </xf>
    <xf numFmtId="0" fontId="30" fillId="8" borderId="20" xfId="6" applyFont="1" applyFill="1" applyBorder="1" applyAlignment="1">
      <alignment horizontal="center" vertical="center"/>
    </xf>
    <xf numFmtId="0" fontId="29" fillId="0" borderId="0" xfId="6" applyFont="1" applyAlignment="1">
      <alignment vertical="center"/>
    </xf>
    <xf numFmtId="0" fontId="16" fillId="0" borderId="0" xfId="6" applyFont="1" applyAlignment="1">
      <alignment vertical="center"/>
    </xf>
    <xf numFmtId="1" fontId="11" fillId="0" borderId="53" xfId="2" applyNumberFormat="1" applyFont="1" applyBorder="1" applyAlignment="1">
      <alignment horizontal="center" vertical="center" wrapText="1"/>
    </xf>
    <xf numFmtId="3" fontId="23" fillId="3" borderId="61" xfId="0" applyNumberFormat="1" applyFont="1" applyFill="1" applyBorder="1" applyAlignment="1">
      <alignment horizontal="center" vertical="center"/>
    </xf>
    <xf numFmtId="3" fontId="23" fillId="3" borderId="62" xfId="0" applyNumberFormat="1" applyFont="1" applyFill="1" applyBorder="1" applyAlignment="1">
      <alignment horizontal="center" vertical="center"/>
    </xf>
    <xf numFmtId="3" fontId="23" fillId="3" borderId="60" xfId="0" applyNumberFormat="1" applyFont="1" applyFill="1" applyBorder="1" applyAlignment="1">
      <alignment horizontal="center" vertical="center"/>
    </xf>
    <xf numFmtId="3" fontId="13" fillId="0" borderId="29" xfId="4" applyNumberFormat="1" applyFont="1" applyBorder="1" applyAlignment="1">
      <alignment horizontal="center" vertical="center"/>
    </xf>
    <xf numFmtId="0" fontId="31" fillId="0" borderId="0" xfId="0" applyFont="1"/>
    <xf numFmtId="1" fontId="13" fillId="6" borderId="4" xfId="6" applyNumberFormat="1" applyFont="1" applyFill="1" applyBorder="1" applyAlignment="1">
      <alignment horizontal="center" vertical="center"/>
    </xf>
    <xf numFmtId="49" fontId="13" fillId="6" borderId="8" xfId="6" applyNumberFormat="1" applyFont="1" applyFill="1" applyBorder="1" applyAlignment="1">
      <alignment horizontal="center" vertical="center"/>
    </xf>
    <xf numFmtId="3" fontId="5" fillId="0" borderId="68" xfId="0" applyNumberFormat="1" applyFont="1" applyBorder="1" applyAlignment="1">
      <alignment horizontal="center" vertical="center"/>
    </xf>
    <xf numFmtId="0" fontId="18" fillId="3" borderId="64" xfId="0" applyFont="1" applyFill="1" applyBorder="1" applyAlignment="1">
      <alignment horizontal="center"/>
    </xf>
    <xf numFmtId="0" fontId="18" fillId="4" borderId="64" xfId="0" applyFont="1" applyFill="1" applyBorder="1"/>
    <xf numFmtId="0" fontId="18" fillId="0" borderId="2" xfId="0" applyFont="1" applyBorder="1" applyAlignment="1">
      <alignment horizontal="left" vertical="center" wrapText="1"/>
    </xf>
    <xf numFmtId="0" fontId="32" fillId="0" borderId="6" xfId="0" applyFont="1" applyBorder="1" applyAlignment="1">
      <alignment horizontal="left" vertical="center" wrapText="1"/>
    </xf>
    <xf numFmtId="0" fontId="33" fillId="0" borderId="0" xfId="6" applyFont="1" applyAlignment="1">
      <alignment vertical="center"/>
    </xf>
    <xf numFmtId="49" fontId="34" fillId="8" borderId="34" xfId="6" applyNumberFormat="1" applyFont="1" applyFill="1" applyBorder="1" applyAlignment="1">
      <alignment vertical="center"/>
    </xf>
    <xf numFmtId="8" fontId="34" fillId="8" borderId="16" xfId="7" applyNumberFormat="1" applyFont="1" applyFill="1" applyBorder="1" applyAlignment="1">
      <alignment vertical="center"/>
    </xf>
    <xf numFmtId="0" fontId="35" fillId="0" borderId="0" xfId="0" applyFont="1" applyAlignment="1">
      <alignment vertical="center"/>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5" fillId="0" borderId="0" xfId="0" applyFont="1" applyAlignment="1">
      <alignment wrapText="1"/>
    </xf>
    <xf numFmtId="0" fontId="36" fillId="0" borderId="11" xfId="0" applyFont="1" applyBorder="1" applyAlignment="1">
      <alignment horizontal="center" wrapText="1"/>
    </xf>
    <xf numFmtId="0" fontId="0" fillId="3" borderId="0" xfId="0" applyFill="1" applyAlignment="1">
      <alignment wrapText="1"/>
    </xf>
    <xf numFmtId="0" fontId="2" fillId="3" borderId="0" xfId="0" applyFont="1" applyFill="1" applyAlignment="1">
      <alignment horizontal="right" wrapText="1"/>
    </xf>
    <xf numFmtId="0" fontId="0" fillId="5" borderId="0" xfId="0" applyFill="1" applyAlignment="1">
      <alignment wrapText="1"/>
    </xf>
    <xf numFmtId="0" fontId="2" fillId="5" borderId="0" xfId="0" applyFont="1" applyFill="1" applyAlignment="1">
      <alignment horizontal="right" wrapText="1"/>
    </xf>
    <xf numFmtId="0" fontId="0" fillId="0" borderId="0" xfId="0" applyAlignment="1">
      <alignment wrapText="1"/>
    </xf>
    <xf numFmtId="0" fontId="0" fillId="0" borderId="13" xfId="0" applyBorder="1"/>
    <xf numFmtId="14" fontId="17" fillId="0" borderId="14" xfId="0" applyNumberFormat="1" applyFont="1" applyBorder="1" applyAlignment="1">
      <alignment horizontal="center" vertical="center"/>
    </xf>
    <xf numFmtId="0" fontId="17" fillId="0" borderId="3" xfId="0" applyFont="1" applyBorder="1" applyAlignment="1">
      <alignment horizontal="left" vertical="center"/>
    </xf>
    <xf numFmtId="0" fontId="17" fillId="0" borderId="13" xfId="0" applyFont="1" applyBorder="1" applyAlignment="1">
      <alignment horizontal="left" vertical="center" indent="1"/>
    </xf>
    <xf numFmtId="0" fontId="18" fillId="0" borderId="2" xfId="0" applyFont="1" applyBorder="1" applyAlignment="1">
      <alignment horizontal="left"/>
    </xf>
    <xf numFmtId="0" fontId="12" fillId="0" borderId="16" xfId="2" applyFont="1" applyBorder="1" applyAlignment="1">
      <alignment horizontal="left" vertical="center" wrapText="1"/>
    </xf>
    <xf numFmtId="0" fontId="12" fillId="0" borderId="1" xfId="2" applyFont="1" applyBorder="1" applyAlignment="1">
      <alignment horizontal="left" vertical="center" wrapText="1"/>
    </xf>
    <xf numFmtId="0" fontId="8" fillId="0" borderId="0" xfId="2" applyFont="1" applyAlignment="1">
      <alignment horizontal="left" vertical="top" wrapText="1"/>
    </xf>
    <xf numFmtId="0" fontId="19" fillId="0" borderId="7" xfId="0" applyFont="1" applyBorder="1" applyAlignment="1">
      <alignment horizontal="left" vertical="center" indent="1"/>
    </xf>
    <xf numFmtId="0" fontId="32" fillId="0" borderId="6" xfId="0" applyFont="1" applyBorder="1" applyAlignment="1">
      <alignment horizontal="left" wrapText="1"/>
    </xf>
    <xf numFmtId="0" fontId="35" fillId="0" borderId="0" xfId="0" applyFont="1"/>
    <xf numFmtId="5" fontId="12" fillId="0" borderId="16" xfId="4" applyNumberFormat="1" applyFont="1" applyBorder="1" applyAlignment="1">
      <alignment horizontal="right" vertical="center" wrapText="1"/>
    </xf>
    <xf numFmtId="5" fontId="12" fillId="0" borderId="1" xfId="4" applyNumberFormat="1" applyFont="1" applyBorder="1" applyAlignment="1">
      <alignment horizontal="right" vertical="center" wrapText="1"/>
    </xf>
    <xf numFmtId="0" fontId="11" fillId="2" borderId="51" xfId="2" applyFont="1" applyFill="1" applyBorder="1" applyAlignment="1">
      <alignment horizontal="center" vertical="center" wrapText="1"/>
    </xf>
    <xf numFmtId="164" fontId="11" fillId="2" borderId="51" xfId="2" applyNumberFormat="1" applyFont="1" applyFill="1" applyBorder="1" applyAlignment="1">
      <alignment horizontal="center" vertical="center" wrapText="1"/>
    </xf>
    <xf numFmtId="0" fontId="11" fillId="2" borderId="12" xfId="2" applyFont="1" applyFill="1" applyBorder="1" applyAlignment="1">
      <alignment vertical="center"/>
    </xf>
    <xf numFmtId="0" fontId="15" fillId="0" borderId="0" xfId="6" quotePrefix="1" applyFont="1" applyAlignment="1">
      <alignment vertical="center"/>
    </xf>
    <xf numFmtId="3" fontId="3" fillId="0" borderId="15" xfId="4" applyNumberFormat="1" applyFont="1" applyBorder="1" applyAlignment="1">
      <alignment horizontal="center" vertical="center"/>
    </xf>
    <xf numFmtId="3" fontId="3" fillId="0" borderId="21" xfId="4" applyNumberFormat="1" applyFont="1" applyBorder="1" applyAlignment="1">
      <alignment horizontal="center" vertical="center"/>
    </xf>
    <xf numFmtId="44" fontId="15" fillId="8" borderId="1" xfId="5" applyFont="1" applyFill="1" applyBorder="1" applyAlignment="1">
      <alignment vertical="center"/>
    </xf>
    <xf numFmtId="44" fontId="16" fillId="8" borderId="31" xfId="5" applyFont="1" applyFill="1" applyBorder="1" applyAlignment="1">
      <alignment vertical="center"/>
    </xf>
    <xf numFmtId="14" fontId="17" fillId="0" borderId="14" xfId="0" applyNumberFormat="1" applyFont="1" applyBorder="1" applyAlignment="1">
      <alignment horizontal="left" vertical="center" indent="1"/>
    </xf>
    <xf numFmtId="3" fontId="23" fillId="3" borderId="69" xfId="0" applyNumberFormat="1" applyFont="1" applyFill="1" applyBorder="1" applyAlignment="1">
      <alignment horizontal="center"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0" fontId="0" fillId="5" borderId="0" xfId="0" applyFill="1" applyAlignment="1">
      <alignment horizontal="center" vertical="center"/>
    </xf>
    <xf numFmtId="3" fontId="0" fillId="5" borderId="0" xfId="0" applyNumberFormat="1" applyFill="1" applyAlignment="1">
      <alignment horizontal="center" vertical="center"/>
    </xf>
    <xf numFmtId="0" fontId="23" fillId="5" borderId="0" xfId="0" applyFont="1" applyFill="1" applyAlignment="1">
      <alignment horizontal="center" vertical="center"/>
    </xf>
    <xf numFmtId="5" fontId="21" fillId="2" borderId="53" xfId="5" applyNumberFormat="1" applyFont="1" applyFill="1" applyBorder="1" applyAlignment="1">
      <alignment horizontal="center" vertical="center" wrapText="1"/>
    </xf>
    <xf numFmtId="0" fontId="17" fillId="0" borderId="7" xfId="0" applyFont="1" applyBorder="1" applyAlignment="1">
      <alignment horizontal="left" vertical="center"/>
    </xf>
    <xf numFmtId="0" fontId="17" fillId="0" borderId="7" xfId="0" applyFont="1" applyBorder="1" applyAlignment="1">
      <alignment vertical="center"/>
    </xf>
    <xf numFmtId="0" fontId="2" fillId="0" borderId="9" xfId="0" applyFont="1" applyBorder="1" applyAlignment="1">
      <alignment horizontal="center" vertical="center"/>
    </xf>
    <xf numFmtId="0" fontId="20" fillId="0" borderId="13" xfId="2" quotePrefix="1" applyFont="1" applyBorder="1" applyAlignment="1">
      <alignment horizontal="center" vertical="center"/>
    </xf>
    <xf numFmtId="164" fontId="8" fillId="0" borderId="13" xfId="2" applyNumberFormat="1" applyFont="1" applyBorder="1" applyAlignment="1">
      <alignment horizontal="left" vertical="top"/>
    </xf>
    <xf numFmtId="0" fontId="8" fillId="0" borderId="13" xfId="2" applyFont="1" applyBorder="1" applyAlignment="1">
      <alignment horizontal="left" vertical="top"/>
    </xf>
    <xf numFmtId="1" fontId="8" fillId="0" borderId="13" xfId="2" applyNumberFormat="1" applyFont="1" applyBorder="1" applyAlignment="1">
      <alignment horizontal="center" vertical="top"/>
    </xf>
    <xf numFmtId="0" fontId="17" fillId="0" borderId="3" xfId="0" applyFont="1" applyBorder="1" applyAlignment="1">
      <alignment horizontal="left" indent="1"/>
    </xf>
    <xf numFmtId="0" fontId="5" fillId="0" borderId="3" xfId="0" applyFont="1" applyBorder="1" applyAlignment="1">
      <alignment vertical="center"/>
    </xf>
    <xf numFmtId="0" fontId="5" fillId="0" borderId="4" xfId="0" applyFont="1" applyBorder="1" applyAlignment="1">
      <alignment vertical="center"/>
    </xf>
    <xf numFmtId="0" fontId="17" fillId="0" borderId="7" xfId="0" applyFont="1" applyBorder="1" applyAlignment="1">
      <alignment horizontal="left" vertical="center" indent="1"/>
    </xf>
    <xf numFmtId="0" fontId="5" fillId="0" borderId="7" xfId="0" applyFont="1" applyBorder="1" applyAlignment="1">
      <alignment vertical="center"/>
    </xf>
    <xf numFmtId="0" fontId="5" fillId="0" borderId="8" xfId="0" applyFont="1" applyBorder="1" applyAlignment="1">
      <alignment vertical="center"/>
    </xf>
    <xf numFmtId="0" fontId="24" fillId="0" borderId="0" xfId="0" applyFont="1"/>
    <xf numFmtId="9" fontId="24" fillId="0" borderId="0" xfId="0" applyNumberFormat="1" applyFont="1"/>
    <xf numFmtId="9" fontId="0" fillId="0" borderId="44" xfId="1" applyFont="1" applyFill="1" applyBorder="1" applyAlignment="1">
      <alignment horizontal="center"/>
    </xf>
    <xf numFmtId="9" fontId="0" fillId="0" borderId="47" xfId="1" applyFont="1" applyFill="1" applyBorder="1" applyAlignment="1">
      <alignment horizontal="center"/>
    </xf>
    <xf numFmtId="14" fontId="0" fillId="0" borderId="46" xfId="0" applyNumberFormat="1" applyBorder="1" applyAlignment="1">
      <alignment horizontal="left" indent="1"/>
    </xf>
  </cellXfs>
  <cellStyles count="8">
    <cellStyle name="Comma 2" xfId="4" xr:uid="{99993171-F6D7-494B-9306-21B02AFE41FC}"/>
    <cellStyle name="Currency" xfId="5" builtinId="4"/>
    <cellStyle name="Currency 2" xfId="7" xr:uid="{BB513834-C309-41E7-8F3F-A13576E8A5FF}"/>
    <cellStyle name="Hyperlink 2" xfId="3" xr:uid="{3EE41270-76B1-493C-8427-D7F0595ABC30}"/>
    <cellStyle name="Normal" xfId="0" builtinId="0"/>
    <cellStyle name="Normal 2" xfId="2" xr:uid="{35498A1F-8BA8-4B22-9BA7-AC9E3F323D7E}"/>
    <cellStyle name="Normal 3" xfId="6" xr:uid="{D5DC3217-41F5-4A5A-A942-850929C526D4}"/>
    <cellStyle name="Percent" xfId="1" builtinId="5"/>
  </cellStyles>
  <dxfs count="1">
    <dxf>
      <font>
        <b/>
        <i val="0"/>
        <color rgb="FFC00000"/>
      </font>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bls.gov/news.release/pdf/ecec.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8"/>
  <sheetViews>
    <sheetView zoomScaleNormal="100" zoomScaleSheetLayoutView="100" workbookViewId="0">
      <selection activeCell="A17" sqref="A17"/>
    </sheetView>
  </sheetViews>
  <sheetFormatPr defaultRowHeight="14.5" x14ac:dyDescent="0.35"/>
  <cols>
    <col min="1" max="1" width="40.7265625" style="163" customWidth="1"/>
    <col min="2" max="2" width="21.7265625" style="163" customWidth="1"/>
    <col min="3" max="4" width="12.7265625" style="192" customWidth="1"/>
    <col min="5" max="8" width="5.7265625" style="163" customWidth="1"/>
    <col min="9" max="12" width="15.7265625" style="164" customWidth="1"/>
    <col min="14" max="14" width="57.1796875" customWidth="1"/>
  </cols>
  <sheetData>
    <row r="1" spans="1:14" ht="24" customHeight="1" thickBot="1" x14ac:dyDescent="0.4">
      <c r="A1" s="190" t="s">
        <v>52</v>
      </c>
      <c r="B1" s="202" t="s">
        <v>112</v>
      </c>
      <c r="C1" s="43"/>
      <c r="D1" s="43"/>
      <c r="E1" s="43"/>
      <c r="F1" s="43"/>
      <c r="G1" s="43"/>
      <c r="H1" s="43"/>
      <c r="I1" s="43"/>
      <c r="J1" s="44"/>
      <c r="K1" s="191" t="s">
        <v>3</v>
      </c>
      <c r="L1" s="220">
        <v>45196</v>
      </c>
    </row>
    <row r="2" spans="1:14" ht="45" customHeight="1" x14ac:dyDescent="0.35">
      <c r="A2" s="184" t="s">
        <v>27</v>
      </c>
      <c r="B2" s="201" t="s">
        <v>100</v>
      </c>
      <c r="C2" s="163"/>
      <c r="D2" s="49"/>
      <c r="E2" s="49"/>
      <c r="F2" s="49"/>
      <c r="G2" s="49"/>
      <c r="H2" s="49"/>
      <c r="I2" s="50"/>
      <c r="J2" s="48"/>
      <c r="K2" s="50"/>
      <c r="L2" s="51"/>
      <c r="N2" s="189"/>
    </row>
    <row r="3" spans="1:14" ht="36" customHeight="1" thickBot="1" x14ac:dyDescent="0.4">
      <c r="A3" s="185" t="s">
        <v>82</v>
      </c>
      <c r="B3" s="228"/>
      <c r="C3" s="229"/>
      <c r="D3" s="52"/>
      <c r="E3" s="52"/>
      <c r="F3" s="52"/>
      <c r="G3" s="52"/>
      <c r="H3" s="52"/>
      <c r="I3" s="53"/>
      <c r="J3" s="54"/>
      <c r="K3" s="53"/>
      <c r="L3" s="55"/>
    </row>
    <row r="4" spans="1:14" ht="21" customHeight="1" thickBot="1" x14ac:dyDescent="0.4">
      <c r="A4" s="61" t="s">
        <v>83</v>
      </c>
      <c r="B4" s="62"/>
      <c r="C4" s="63"/>
      <c r="D4" s="63"/>
      <c r="E4" s="64"/>
      <c r="F4" s="64"/>
      <c r="G4" s="64"/>
      <c r="H4" s="64"/>
      <c r="I4" s="64"/>
      <c r="J4" s="65"/>
      <c r="K4" s="66" t="s">
        <v>53</v>
      </c>
      <c r="L4" s="67"/>
      <c r="N4" s="189"/>
    </row>
    <row r="5" spans="1:14" x14ac:dyDescent="0.35">
      <c r="A5" s="46" t="s">
        <v>0</v>
      </c>
      <c r="B5" s="60" t="s">
        <v>101</v>
      </c>
      <c r="C5" s="35"/>
      <c r="D5" s="35"/>
      <c r="E5" s="35"/>
      <c r="F5" s="40"/>
      <c r="G5" s="40"/>
      <c r="H5" s="40"/>
      <c r="I5" s="41"/>
      <c r="J5" s="23"/>
      <c r="K5" s="24" t="s">
        <v>81</v>
      </c>
      <c r="L5" s="25">
        <f>SUMIF(G14:G18,"*X*",I14:I18)</f>
        <v>86</v>
      </c>
      <c r="N5" s="109"/>
    </row>
    <row r="6" spans="1:14" x14ac:dyDescent="0.35">
      <c r="A6" s="45" t="s">
        <v>1</v>
      </c>
      <c r="B6" s="57" t="s">
        <v>102</v>
      </c>
      <c r="C6" s="36"/>
      <c r="D6" s="36"/>
      <c r="E6" s="36"/>
      <c r="F6" s="36"/>
      <c r="G6" s="36"/>
      <c r="H6" s="36"/>
      <c r="I6" s="38"/>
      <c r="J6" s="26"/>
      <c r="K6" s="27" t="s">
        <v>15</v>
      </c>
      <c r="L6" s="28">
        <f>SUM(J14:J18)</f>
        <v>256</v>
      </c>
      <c r="N6" s="241"/>
    </row>
    <row r="7" spans="1:14" x14ac:dyDescent="0.35">
      <c r="A7" s="45" t="s">
        <v>2</v>
      </c>
      <c r="B7" s="57" t="s">
        <v>103</v>
      </c>
      <c r="C7" s="36"/>
      <c r="D7" s="36"/>
      <c r="E7" s="36"/>
      <c r="F7" s="36"/>
      <c r="G7" s="36"/>
      <c r="H7" s="36"/>
      <c r="I7" s="38"/>
      <c r="J7" s="26"/>
      <c r="K7" s="27" t="s">
        <v>16</v>
      </c>
      <c r="L7" s="243">
        <v>0.6</v>
      </c>
      <c r="N7" s="242"/>
    </row>
    <row r="8" spans="1:14" x14ac:dyDescent="0.35">
      <c r="A8" s="45" t="s">
        <v>3</v>
      </c>
      <c r="B8" s="58">
        <f>L1</f>
        <v>45196</v>
      </c>
      <c r="C8" s="36"/>
      <c r="D8" s="36"/>
      <c r="E8" s="36"/>
      <c r="F8" s="36"/>
      <c r="G8" s="36"/>
      <c r="H8" s="36"/>
      <c r="I8" s="38"/>
      <c r="J8" s="26"/>
      <c r="K8" s="27" t="s">
        <v>17</v>
      </c>
      <c r="L8" s="30">
        <f>L6/L5</f>
        <v>2.9767441860465116</v>
      </c>
      <c r="N8" s="241"/>
    </row>
    <row r="9" spans="1:14" x14ac:dyDescent="0.35">
      <c r="A9" s="45" t="s">
        <v>4</v>
      </c>
      <c r="B9" s="57" t="s">
        <v>114</v>
      </c>
      <c r="C9" s="36"/>
      <c r="D9" s="36"/>
      <c r="E9" s="36"/>
      <c r="F9" s="36"/>
      <c r="G9" s="36"/>
      <c r="H9" s="36"/>
      <c r="I9" s="38"/>
      <c r="J9" s="26"/>
      <c r="K9" s="27" t="s">
        <v>18</v>
      </c>
      <c r="L9" s="28">
        <f>SUM(L14:L18)</f>
        <v>151</v>
      </c>
      <c r="N9" s="241"/>
    </row>
    <row r="10" spans="1:14" x14ac:dyDescent="0.35">
      <c r="A10" s="45" t="s">
        <v>5</v>
      </c>
      <c r="B10" s="57" t="s">
        <v>115</v>
      </c>
      <c r="C10" s="36"/>
      <c r="D10" s="36"/>
      <c r="E10" s="36"/>
      <c r="F10" s="36"/>
      <c r="G10" s="36"/>
      <c r="H10" s="36"/>
      <c r="I10" s="38"/>
      <c r="J10" s="26"/>
      <c r="K10" s="27" t="s">
        <v>19</v>
      </c>
      <c r="L10" s="31">
        <f>L9/L6</f>
        <v>0.58984375</v>
      </c>
      <c r="N10" s="241"/>
    </row>
    <row r="11" spans="1:14" ht="15" thickBot="1" x14ac:dyDescent="0.4">
      <c r="A11" s="47" t="s">
        <v>6</v>
      </c>
      <c r="B11" s="245">
        <v>45063</v>
      </c>
      <c r="C11" s="37"/>
      <c r="D11" s="37"/>
      <c r="E11" s="37"/>
      <c r="F11" s="37"/>
      <c r="G11" s="37"/>
      <c r="H11" s="37"/>
      <c r="I11" s="42"/>
      <c r="J11" s="32"/>
      <c r="K11" s="33" t="s">
        <v>20</v>
      </c>
      <c r="L11" s="244">
        <v>0</v>
      </c>
      <c r="N11" s="242"/>
    </row>
    <row r="12" spans="1:14" ht="21" customHeight="1" thickBot="1" x14ac:dyDescent="0.4">
      <c r="A12" s="68" t="s">
        <v>25</v>
      </c>
      <c r="B12" s="69"/>
      <c r="C12" s="69"/>
      <c r="D12" s="69"/>
      <c r="E12" s="69"/>
      <c r="F12" s="69"/>
      <c r="G12" s="69"/>
      <c r="H12" s="69"/>
      <c r="I12" s="70"/>
      <c r="J12" s="70"/>
      <c r="K12" s="70"/>
      <c r="L12" s="71"/>
    </row>
    <row r="13" spans="1:14" ht="107.25" customHeight="1" thickBot="1" x14ac:dyDescent="0.4">
      <c r="A13" s="7" t="s">
        <v>7</v>
      </c>
      <c r="B13" s="7" t="s">
        <v>8</v>
      </c>
      <c r="C13" s="7" t="s">
        <v>13</v>
      </c>
      <c r="D13" s="7" t="s">
        <v>14</v>
      </c>
      <c r="E13" s="8" t="s">
        <v>9</v>
      </c>
      <c r="F13" s="8" t="s">
        <v>12</v>
      </c>
      <c r="G13" s="8" t="s">
        <v>11</v>
      </c>
      <c r="H13" s="8" t="s">
        <v>10</v>
      </c>
      <c r="I13" s="193" t="s">
        <v>24</v>
      </c>
      <c r="J13" s="7" t="s">
        <v>21</v>
      </c>
      <c r="K13" s="193" t="s">
        <v>22</v>
      </c>
      <c r="L13" s="7" t="s">
        <v>23</v>
      </c>
      <c r="M13" s="2"/>
    </row>
    <row r="14" spans="1:14" ht="40" customHeight="1" x14ac:dyDescent="0.35">
      <c r="A14" s="72" t="s">
        <v>85</v>
      </c>
      <c r="B14" s="73" t="s">
        <v>86</v>
      </c>
      <c r="C14" s="73" t="s">
        <v>87</v>
      </c>
      <c r="D14" s="73" t="s">
        <v>88</v>
      </c>
      <c r="E14" s="3"/>
      <c r="F14" s="3" t="s">
        <v>89</v>
      </c>
      <c r="G14" s="230"/>
      <c r="H14" s="3" t="s">
        <v>89</v>
      </c>
      <c r="I14" s="4">
        <v>43</v>
      </c>
      <c r="J14" s="4">
        <v>43</v>
      </c>
      <c r="K14" s="92">
        <v>0.5</v>
      </c>
      <c r="L14" s="6">
        <f>ROUNDUP(J14*K14,0)</f>
        <v>22</v>
      </c>
    </row>
    <row r="15" spans="1:14" ht="40" customHeight="1" x14ac:dyDescent="0.35">
      <c r="A15" s="72" t="s">
        <v>90</v>
      </c>
      <c r="B15" s="73" t="s">
        <v>86</v>
      </c>
      <c r="C15" s="73" t="s">
        <v>87</v>
      </c>
      <c r="D15" s="73" t="s">
        <v>88</v>
      </c>
      <c r="E15" s="3"/>
      <c r="F15" s="3" t="s">
        <v>91</v>
      </c>
      <c r="G15" s="230" t="s">
        <v>92</v>
      </c>
      <c r="H15" s="3" t="s">
        <v>93</v>
      </c>
      <c r="I15" s="4">
        <v>1</v>
      </c>
      <c r="J15" s="4">
        <v>43</v>
      </c>
      <c r="K15" s="92">
        <v>1</v>
      </c>
      <c r="L15" s="6">
        <f t="shared" ref="L15:L18" si="0">ROUNDUP(J15*K15,0)</f>
        <v>43</v>
      </c>
    </row>
    <row r="16" spans="1:14" ht="40" customHeight="1" x14ac:dyDescent="0.35">
      <c r="A16" s="72" t="s">
        <v>94</v>
      </c>
      <c r="B16" s="73" t="s">
        <v>95</v>
      </c>
      <c r="C16" s="73" t="s">
        <v>96</v>
      </c>
      <c r="D16" s="73" t="s">
        <v>88</v>
      </c>
      <c r="E16" s="3"/>
      <c r="F16" s="3" t="s">
        <v>89</v>
      </c>
      <c r="G16" s="230"/>
      <c r="H16" s="3" t="s">
        <v>89</v>
      </c>
      <c r="I16" s="4">
        <v>42</v>
      </c>
      <c r="J16" s="4">
        <v>42</v>
      </c>
      <c r="K16" s="92">
        <v>0.5</v>
      </c>
      <c r="L16" s="6">
        <f t="shared" si="0"/>
        <v>21</v>
      </c>
    </row>
    <row r="17" spans="1:12" ht="40" customHeight="1" x14ac:dyDescent="0.35">
      <c r="A17" s="72" t="s">
        <v>97</v>
      </c>
      <c r="B17" s="73" t="s">
        <v>113</v>
      </c>
      <c r="C17" s="73" t="s">
        <v>99</v>
      </c>
      <c r="D17" s="73" t="s">
        <v>88</v>
      </c>
      <c r="E17" s="3"/>
      <c r="F17" s="3" t="s">
        <v>89</v>
      </c>
      <c r="G17" s="230" t="s">
        <v>92</v>
      </c>
      <c r="H17" s="3" t="s">
        <v>89</v>
      </c>
      <c r="I17" s="4">
        <v>85</v>
      </c>
      <c r="J17" s="4">
        <v>85</v>
      </c>
      <c r="K17" s="92">
        <v>0.25</v>
      </c>
      <c r="L17" s="6">
        <f t="shared" si="0"/>
        <v>22</v>
      </c>
    </row>
    <row r="18" spans="1:12" ht="40" customHeight="1" x14ac:dyDescent="0.35">
      <c r="A18" s="72" t="s">
        <v>90</v>
      </c>
      <c r="B18" s="73" t="s">
        <v>86</v>
      </c>
      <c r="C18" s="73" t="s">
        <v>99</v>
      </c>
      <c r="D18" s="73" t="s">
        <v>88</v>
      </c>
      <c r="E18" s="3"/>
      <c r="F18" s="3" t="s">
        <v>91</v>
      </c>
      <c r="G18" s="230"/>
      <c r="H18" s="3" t="s">
        <v>93</v>
      </c>
      <c r="I18" s="4">
        <v>1</v>
      </c>
      <c r="J18" s="4">
        <v>43</v>
      </c>
      <c r="K18" s="92">
        <v>1</v>
      </c>
      <c r="L18" s="6">
        <f t="shared" si="0"/>
        <v>43</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2DDC-85C3-4333-BC08-8D9E3797C794}">
  <dimension ref="A1:I85"/>
  <sheetViews>
    <sheetView tabSelected="1" zoomScale="120" zoomScaleNormal="120" zoomScaleSheetLayoutView="100" workbookViewId="0">
      <selection activeCell="G1" sqref="G1"/>
    </sheetView>
  </sheetViews>
  <sheetFormatPr defaultColWidth="9.1796875" defaultRowHeight="8" x14ac:dyDescent="0.35"/>
  <cols>
    <col min="1" max="1" width="52.26953125" style="11" bestFit="1" customWidth="1"/>
    <col min="2" max="2" width="13.7265625" style="11" customWidth="1"/>
    <col min="3" max="3" width="14.54296875" style="12" customWidth="1"/>
    <col min="4" max="4" width="13" style="11" customWidth="1"/>
    <col min="5" max="5" width="6.54296875" style="13" customWidth="1"/>
    <col min="6" max="6" width="9.7265625" style="14" customWidth="1"/>
    <col min="7" max="7" width="15.7265625" style="11" customWidth="1"/>
    <col min="8" max="16384" width="9.1796875" style="11"/>
  </cols>
  <sheetData>
    <row r="1" spans="1:9" ht="24" customHeight="1" thickBot="1" x14ac:dyDescent="0.4">
      <c r="A1" s="190" t="s">
        <v>52</v>
      </c>
      <c r="B1" s="231" t="s">
        <v>112</v>
      </c>
      <c r="C1" s="232"/>
      <c r="D1" s="233"/>
      <c r="E1" s="234"/>
      <c r="F1" s="191" t="s">
        <v>3</v>
      </c>
      <c r="G1" s="200">
        <v>45196</v>
      </c>
    </row>
    <row r="2" spans="1:9" ht="25" customHeight="1" x14ac:dyDescent="0.35">
      <c r="A2" s="203" t="s">
        <v>27</v>
      </c>
      <c r="B2" s="235" t="s">
        <v>110</v>
      </c>
      <c r="C2" s="49"/>
      <c r="D2" s="236"/>
      <c r="E2" s="236"/>
      <c r="F2" s="236"/>
      <c r="G2" s="237"/>
      <c r="I2" s="189"/>
    </row>
    <row r="3" spans="1:9" ht="25" customHeight="1" thickBot="1" x14ac:dyDescent="0.35">
      <c r="A3" s="208" t="s">
        <v>63</v>
      </c>
      <c r="B3" s="238" t="s">
        <v>111</v>
      </c>
      <c r="C3" s="239"/>
      <c r="D3" s="239"/>
      <c r="E3" s="239"/>
      <c r="F3" s="239"/>
      <c r="G3" s="240"/>
    </row>
    <row r="4" spans="1:9" s="9" customFormat="1" ht="75.75" customHeight="1" thickBot="1" x14ac:dyDescent="0.4">
      <c r="A4" s="79"/>
      <c r="B4" s="80" t="s">
        <v>78</v>
      </c>
      <c r="C4" s="81" t="s">
        <v>54</v>
      </c>
      <c r="D4" s="80" t="s">
        <v>79</v>
      </c>
      <c r="E4" s="82"/>
      <c r="F4" s="83"/>
      <c r="G4" s="173" t="s">
        <v>60</v>
      </c>
    </row>
    <row r="5" spans="1:9" s="9" customFormat="1" ht="22.5" customHeight="1" thickBot="1" x14ac:dyDescent="0.35">
      <c r="A5" s="214" t="s">
        <v>26</v>
      </c>
      <c r="B5" s="212" t="s">
        <v>107</v>
      </c>
      <c r="C5" s="213">
        <v>0.61299999999999999</v>
      </c>
      <c r="D5" s="212">
        <v>0.13900000000000001</v>
      </c>
      <c r="E5" s="90"/>
      <c r="F5" s="91"/>
      <c r="G5" s="227">
        <f>SUM(G7:G9)</f>
        <v>3534.7300800000003</v>
      </c>
      <c r="I5" s="189"/>
    </row>
    <row r="6" spans="1:9" s="9" customFormat="1" ht="57.75" customHeight="1" thickBot="1" x14ac:dyDescent="0.4">
      <c r="A6" s="84" t="s">
        <v>61</v>
      </c>
      <c r="B6" s="85" t="s">
        <v>55</v>
      </c>
      <c r="C6" s="86" t="s">
        <v>59</v>
      </c>
      <c r="D6" s="85" t="s">
        <v>56</v>
      </c>
      <c r="E6" s="87" t="s">
        <v>57</v>
      </c>
      <c r="F6" s="88" t="s">
        <v>62</v>
      </c>
      <c r="G6" s="89" t="s">
        <v>58</v>
      </c>
    </row>
    <row r="7" spans="1:9" s="10" customFormat="1" ht="44.15" customHeight="1" x14ac:dyDescent="0.35">
      <c r="A7" s="204" t="s">
        <v>104</v>
      </c>
      <c r="B7" s="74">
        <v>43</v>
      </c>
      <c r="C7" s="75">
        <v>0.5</v>
      </c>
      <c r="D7" s="76">
        <f>ROUNDUP(B7*C7,0)</f>
        <v>22</v>
      </c>
      <c r="E7" s="77" t="s">
        <v>108</v>
      </c>
      <c r="F7" s="78">
        <v>26.7</v>
      </c>
      <c r="G7" s="210">
        <f>(D7*F7)*(1+$C$5+$D$5)</f>
        <v>1029.1248000000001</v>
      </c>
    </row>
    <row r="8" spans="1:9" s="10" customFormat="1" ht="44.15" customHeight="1" x14ac:dyDescent="0.35">
      <c r="A8" s="205" t="s">
        <v>105</v>
      </c>
      <c r="B8" s="17">
        <v>42</v>
      </c>
      <c r="C8" s="16">
        <v>0.5</v>
      </c>
      <c r="D8" s="18">
        <f t="shared" ref="D8:D9" si="0">ROUNDUP(B8*C8,0)</f>
        <v>21</v>
      </c>
      <c r="E8" s="15" t="s">
        <v>108</v>
      </c>
      <c r="F8" s="39">
        <v>26.7</v>
      </c>
      <c r="G8" s="211">
        <f t="shared" ref="G8:G9" si="1">(D8*F8)*(1+$C$5+$D$5)</f>
        <v>982.3463999999999</v>
      </c>
    </row>
    <row r="9" spans="1:9" s="10" customFormat="1" ht="44.15" customHeight="1" x14ac:dyDescent="0.35">
      <c r="A9" s="205" t="s">
        <v>106</v>
      </c>
      <c r="B9" s="17">
        <v>85</v>
      </c>
      <c r="C9" s="16">
        <v>0.25</v>
      </c>
      <c r="D9" s="18">
        <f t="shared" si="0"/>
        <v>22</v>
      </c>
      <c r="E9" s="15" t="s">
        <v>109</v>
      </c>
      <c r="F9" s="39">
        <v>39.520000000000003</v>
      </c>
      <c r="G9" s="211">
        <f t="shared" si="1"/>
        <v>1523.2588800000001</v>
      </c>
    </row>
    <row r="10" spans="1:9" x14ac:dyDescent="0.35">
      <c r="A10" s="206"/>
    </row>
    <row r="11" spans="1:9" x14ac:dyDescent="0.35">
      <c r="A11" s="206"/>
    </row>
    <row r="12" spans="1:9" x14ac:dyDescent="0.35">
      <c r="A12" s="206"/>
    </row>
    <row r="13" spans="1:9" x14ac:dyDescent="0.35">
      <c r="A13" s="206"/>
    </row>
    <row r="14" spans="1:9" x14ac:dyDescent="0.35">
      <c r="A14" s="206"/>
    </row>
    <row r="15" spans="1:9" x14ac:dyDescent="0.35">
      <c r="A15" s="206"/>
    </row>
    <row r="16" spans="1:9" x14ac:dyDescent="0.35">
      <c r="A16" s="206"/>
    </row>
    <row r="17" spans="1:1" x14ac:dyDescent="0.35">
      <c r="A17" s="206"/>
    </row>
    <row r="18" spans="1:1" x14ac:dyDescent="0.35">
      <c r="A18" s="206"/>
    </row>
    <row r="19" spans="1:1" x14ac:dyDescent="0.35">
      <c r="A19" s="206"/>
    </row>
    <row r="20" spans="1:1" x14ac:dyDescent="0.35">
      <c r="A20" s="206"/>
    </row>
    <row r="21" spans="1:1" x14ac:dyDescent="0.35">
      <c r="A21" s="206"/>
    </row>
    <row r="22" spans="1:1" x14ac:dyDescent="0.35">
      <c r="A22" s="206"/>
    </row>
    <row r="23" spans="1:1" x14ac:dyDescent="0.35">
      <c r="A23" s="206"/>
    </row>
    <row r="24" spans="1:1" x14ac:dyDescent="0.35">
      <c r="A24" s="206"/>
    </row>
    <row r="25" spans="1:1" x14ac:dyDescent="0.35">
      <c r="A25" s="206"/>
    </row>
    <row r="26" spans="1:1" x14ac:dyDescent="0.35">
      <c r="A26" s="206"/>
    </row>
    <row r="27" spans="1:1" x14ac:dyDescent="0.35">
      <c r="A27" s="206"/>
    </row>
    <row r="28" spans="1:1" x14ac:dyDescent="0.35">
      <c r="A28" s="206"/>
    </row>
    <row r="29" spans="1:1" x14ac:dyDescent="0.35">
      <c r="A29" s="206"/>
    </row>
    <row r="30" spans="1:1" x14ac:dyDescent="0.35">
      <c r="A30" s="206"/>
    </row>
    <row r="31" spans="1:1" x14ac:dyDescent="0.35">
      <c r="A31" s="206"/>
    </row>
    <row r="32" spans="1:1" x14ac:dyDescent="0.35">
      <c r="A32" s="206"/>
    </row>
    <row r="33" spans="1:1" x14ac:dyDescent="0.35">
      <c r="A33" s="206"/>
    </row>
    <row r="34" spans="1:1" x14ac:dyDescent="0.35">
      <c r="A34" s="206"/>
    </row>
    <row r="35" spans="1:1" x14ac:dyDescent="0.35">
      <c r="A35" s="206"/>
    </row>
    <row r="36" spans="1:1" x14ac:dyDescent="0.35">
      <c r="A36" s="206"/>
    </row>
    <row r="37" spans="1:1" x14ac:dyDescent="0.35">
      <c r="A37" s="206"/>
    </row>
    <row r="38" spans="1:1" x14ac:dyDescent="0.35">
      <c r="A38" s="206"/>
    </row>
    <row r="39" spans="1:1" x14ac:dyDescent="0.35">
      <c r="A39" s="206"/>
    </row>
    <row r="40" spans="1:1" x14ac:dyDescent="0.35">
      <c r="A40" s="206"/>
    </row>
    <row r="41" spans="1:1" x14ac:dyDescent="0.35">
      <c r="A41" s="206"/>
    </row>
    <row r="42" spans="1:1" x14ac:dyDescent="0.35">
      <c r="A42" s="206"/>
    </row>
    <row r="43" spans="1:1" x14ac:dyDescent="0.35">
      <c r="A43" s="206"/>
    </row>
    <row r="44" spans="1:1" x14ac:dyDescent="0.35">
      <c r="A44" s="206"/>
    </row>
    <row r="45" spans="1:1" x14ac:dyDescent="0.35">
      <c r="A45" s="206"/>
    </row>
    <row r="46" spans="1:1" x14ac:dyDescent="0.35">
      <c r="A46" s="206"/>
    </row>
    <row r="47" spans="1:1" x14ac:dyDescent="0.35">
      <c r="A47" s="206"/>
    </row>
    <row r="48" spans="1:1" x14ac:dyDescent="0.35">
      <c r="A48" s="206"/>
    </row>
    <row r="49" spans="1:1" x14ac:dyDescent="0.35">
      <c r="A49" s="206"/>
    </row>
    <row r="50" spans="1:1" x14ac:dyDescent="0.35">
      <c r="A50" s="206"/>
    </row>
    <row r="51" spans="1:1" x14ac:dyDescent="0.35">
      <c r="A51" s="206"/>
    </row>
    <row r="52" spans="1:1" x14ac:dyDescent="0.35">
      <c r="A52" s="206"/>
    </row>
    <row r="53" spans="1:1" x14ac:dyDescent="0.35">
      <c r="A53" s="206"/>
    </row>
    <row r="54" spans="1:1" x14ac:dyDescent="0.35">
      <c r="A54" s="206"/>
    </row>
    <row r="55" spans="1:1" x14ac:dyDescent="0.35">
      <c r="A55" s="206"/>
    </row>
    <row r="56" spans="1:1" x14ac:dyDescent="0.35">
      <c r="A56" s="206"/>
    </row>
    <row r="57" spans="1:1" x14ac:dyDescent="0.35">
      <c r="A57" s="206"/>
    </row>
    <row r="58" spans="1:1" x14ac:dyDescent="0.35">
      <c r="A58" s="206"/>
    </row>
    <row r="59" spans="1:1" x14ac:dyDescent="0.35">
      <c r="A59" s="206"/>
    </row>
    <row r="60" spans="1:1" x14ac:dyDescent="0.35">
      <c r="A60" s="206"/>
    </row>
    <row r="61" spans="1:1" x14ac:dyDescent="0.35">
      <c r="A61" s="206"/>
    </row>
    <row r="62" spans="1:1" x14ac:dyDescent="0.35">
      <c r="A62" s="206"/>
    </row>
    <row r="63" spans="1:1" x14ac:dyDescent="0.35">
      <c r="A63" s="206"/>
    </row>
    <row r="64" spans="1:1" x14ac:dyDescent="0.35">
      <c r="A64" s="206"/>
    </row>
    <row r="65" spans="1:1" x14ac:dyDescent="0.35">
      <c r="A65" s="206"/>
    </row>
    <row r="66" spans="1:1" x14ac:dyDescent="0.35">
      <c r="A66" s="206"/>
    </row>
    <row r="67" spans="1:1" x14ac:dyDescent="0.35">
      <c r="A67" s="206"/>
    </row>
    <row r="68" spans="1:1" x14ac:dyDescent="0.35">
      <c r="A68" s="206"/>
    </row>
    <row r="69" spans="1:1" x14ac:dyDescent="0.35">
      <c r="A69" s="206"/>
    </row>
    <row r="70" spans="1:1" x14ac:dyDescent="0.35">
      <c r="A70" s="206"/>
    </row>
    <row r="71" spans="1:1" x14ac:dyDescent="0.35">
      <c r="A71" s="206"/>
    </row>
    <row r="72" spans="1:1" x14ac:dyDescent="0.35">
      <c r="A72" s="206"/>
    </row>
    <row r="73" spans="1:1" x14ac:dyDescent="0.35">
      <c r="A73" s="206"/>
    </row>
    <row r="74" spans="1:1" x14ac:dyDescent="0.35">
      <c r="A74" s="206"/>
    </row>
    <row r="75" spans="1:1" x14ac:dyDescent="0.35">
      <c r="A75" s="206"/>
    </row>
    <row r="76" spans="1:1" x14ac:dyDescent="0.35">
      <c r="A76" s="206"/>
    </row>
    <row r="77" spans="1:1" x14ac:dyDescent="0.35">
      <c r="A77" s="206"/>
    </row>
    <row r="78" spans="1:1" x14ac:dyDescent="0.35">
      <c r="A78" s="206"/>
    </row>
    <row r="79" spans="1:1" x14ac:dyDescent="0.35">
      <c r="A79" s="206"/>
    </row>
    <row r="80" spans="1:1" x14ac:dyDescent="0.35">
      <c r="A80" s="206"/>
    </row>
    <row r="81" spans="1:1" x14ac:dyDescent="0.35">
      <c r="A81" s="206"/>
    </row>
    <row r="82" spans="1:1" x14ac:dyDescent="0.35">
      <c r="A82" s="206"/>
    </row>
    <row r="83" spans="1:1" x14ac:dyDescent="0.35">
      <c r="A83" s="206"/>
    </row>
    <row r="84" spans="1:1" x14ac:dyDescent="0.35">
      <c r="A84" s="206"/>
    </row>
    <row r="85" spans="1:1" x14ac:dyDescent="0.35">
      <c r="A85" s="206"/>
    </row>
  </sheetData>
  <hyperlinks>
    <hyperlink ref="C4" r:id="rId1" display="FRINGE BENEFITS FACTOR" xr:uid="{1C297510-B5E8-4D48-A530-40B44C866CF2}"/>
  </hyperlinks>
  <pageMargins left="0.5" right="0.5" top="0.5" bottom="0.75" header="0.3" footer="0.3"/>
  <pageSetup scale="76" orientation="portrait" r:id="rId2"/>
  <headerFooter>
    <oddFooter>&amp;LAPHIS 79, Federal Government Costs for Information Collection Worksheet&amp;RPage &amp;P of &amp;N</oddFooter>
  </headerFooter>
  <ignoredErrors>
    <ignoredError sqref="E7:E9" numberStoredAsText="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A2DD-993D-4AD6-9F0A-6FB4ACB20E5C}">
  <dimension ref="A1:M41"/>
  <sheetViews>
    <sheetView zoomScaleNormal="100" zoomScaleSheetLayoutView="115" workbookViewId="0">
      <selection activeCell="I7" sqref="I7"/>
    </sheetView>
  </sheetViews>
  <sheetFormatPr defaultColWidth="9.1796875" defaultRowHeight="9" customHeight="1" x14ac:dyDescent="0.35"/>
  <cols>
    <col min="1" max="1" width="40.453125" style="19" customWidth="1"/>
    <col min="2" max="2" width="18.7265625" style="19" bestFit="1" customWidth="1"/>
    <col min="3" max="5" width="15.7265625" style="19" customWidth="1"/>
    <col min="6" max="6" width="3.81640625" style="19" customWidth="1"/>
    <col min="7" max="7" width="9.7265625" style="19" bestFit="1" customWidth="1"/>
    <col min="8" max="8" width="9.81640625" style="19" customWidth="1"/>
    <col min="9" max="9" width="90.7265625" style="19" customWidth="1"/>
    <col min="10" max="16384" width="9.1796875" style="19"/>
  </cols>
  <sheetData>
    <row r="1" spans="1:13" ht="15" customHeight="1" x14ac:dyDescent="0.35">
      <c r="A1" s="165" t="s">
        <v>28</v>
      </c>
      <c r="B1" s="179" t="s">
        <v>112</v>
      </c>
      <c r="C1" s="110"/>
      <c r="D1" s="167" t="s">
        <v>32</v>
      </c>
      <c r="E1" s="168" t="s">
        <v>71</v>
      </c>
      <c r="G1" s="155" t="s">
        <v>34</v>
      </c>
      <c r="H1" s="156" t="s">
        <v>35</v>
      </c>
      <c r="I1" s="157" t="s">
        <v>36</v>
      </c>
    </row>
    <row r="2" spans="1:13" ht="15" customHeight="1" thickBot="1" x14ac:dyDescent="0.4">
      <c r="A2" s="166" t="s">
        <v>29</v>
      </c>
      <c r="B2" s="180" t="s">
        <v>116</v>
      </c>
      <c r="C2" s="110"/>
      <c r="D2" s="146" t="s">
        <v>72</v>
      </c>
      <c r="E2" s="216">
        <f>SUMIFS('APHIS 71'!I14:I32,'APHIS 71'!F14:F32,"FG",'APHIS 71'!G14:G32,"=?")</f>
        <v>0</v>
      </c>
      <c r="G2" s="187" t="s">
        <v>117</v>
      </c>
      <c r="H2" s="188">
        <v>35.14</v>
      </c>
      <c r="I2" s="159" t="s">
        <v>118</v>
      </c>
      <c r="J2" s="148"/>
    </row>
    <row r="3" spans="1:13" ht="15" customHeight="1" x14ac:dyDescent="0.35">
      <c r="A3" s="111"/>
      <c r="B3" s="112"/>
      <c r="C3" s="110"/>
      <c r="D3" s="146" t="s">
        <v>73</v>
      </c>
      <c r="E3" s="216">
        <f>SUMIFS('APHIS 71'!I14:I32,'APHIS 71'!F14:F32,"=S1",'APHIS 71'!G14:G32,"=?")</f>
        <v>0</v>
      </c>
      <c r="G3" s="158"/>
      <c r="H3" s="218"/>
      <c r="I3" s="159"/>
    </row>
    <row r="4" spans="1:13" ht="15" customHeight="1" x14ac:dyDescent="0.35">
      <c r="A4" s="169" t="s">
        <v>30</v>
      </c>
      <c r="B4" s="170" t="s">
        <v>31</v>
      </c>
      <c r="C4" s="113"/>
      <c r="D4" s="146" t="s">
        <v>74</v>
      </c>
      <c r="E4" s="216">
        <f>SUMIFS('APHIS 71'!I14:I32,'APHIS 71'!F14:F32,"=S2",'APHIS 71'!G14:G32,"=?")</f>
        <v>0</v>
      </c>
      <c r="F4" s="150"/>
      <c r="G4" s="158"/>
      <c r="H4" s="218"/>
      <c r="I4" s="159"/>
      <c r="K4" s="186"/>
    </row>
    <row r="5" spans="1:13" ht="15" customHeight="1" x14ac:dyDescent="0.35">
      <c r="A5" s="114" t="s">
        <v>33</v>
      </c>
      <c r="B5" s="115">
        <f>'APHIS 71'!L5</f>
        <v>86</v>
      </c>
      <c r="C5" s="116"/>
      <c r="D5" s="146" t="s">
        <v>75</v>
      </c>
      <c r="E5" s="216">
        <f>SUMIFS('APHIS 71'!I14:I32,'APHIS 71'!F14:F32,"=S3",'APHIS 71'!G14:G32,"=?")</f>
        <v>0</v>
      </c>
      <c r="G5" s="158"/>
      <c r="H5" s="218"/>
      <c r="I5" s="159"/>
    </row>
    <row r="6" spans="1:13" ht="15" customHeight="1" x14ac:dyDescent="0.35">
      <c r="A6" s="114" t="s">
        <v>37</v>
      </c>
      <c r="B6" s="115">
        <f>B7/B5</f>
        <v>2.9767441860465116</v>
      </c>
      <c r="C6" s="116"/>
      <c r="D6" s="146" t="s">
        <v>39</v>
      </c>
      <c r="E6" s="216">
        <f>SUMIFS('APHIS 71'!I14:I32,'APHIS 71'!F14:F32,"=P1",'APHIS 71'!G14:G32,"=?")</f>
        <v>1</v>
      </c>
      <c r="G6" s="160"/>
      <c r="H6" s="218"/>
      <c r="I6" s="159"/>
    </row>
    <row r="7" spans="1:13" ht="15" customHeight="1" x14ac:dyDescent="0.35">
      <c r="A7" s="114" t="s">
        <v>38</v>
      </c>
      <c r="B7" s="115">
        <f>'APHIS 71'!L6</f>
        <v>256</v>
      </c>
      <c r="C7" s="116"/>
      <c r="D7" s="146" t="s">
        <v>41</v>
      </c>
      <c r="E7" s="216">
        <f>SUMIFS('APHIS 71'!I14:I32,'APHIS 71'!F14:F32,"=P2",'APHIS 71'!G14:G32,"=?")</f>
        <v>0</v>
      </c>
      <c r="G7" s="160"/>
      <c r="H7" s="218"/>
      <c r="I7" s="159"/>
    </row>
    <row r="8" spans="1:13" ht="15" customHeight="1" x14ac:dyDescent="0.35">
      <c r="A8" s="114" t="s">
        <v>40</v>
      </c>
      <c r="B8" s="115">
        <f>'APHIS 71'!L9</f>
        <v>151</v>
      </c>
      <c r="C8" s="116"/>
      <c r="D8" s="146" t="s">
        <v>42</v>
      </c>
      <c r="E8" s="216">
        <f>SUMIFS('APHIS 71'!I14:I32,'APHIS 71'!F14:F32,"=P3",'APHIS 71'!G14:G32,"=?")</f>
        <v>0</v>
      </c>
      <c r="G8" s="160"/>
      <c r="H8" s="218"/>
      <c r="I8" s="159"/>
    </row>
    <row r="9" spans="1:13" ht="15" customHeight="1" thickBot="1" x14ac:dyDescent="0.4">
      <c r="A9" s="117" t="s">
        <v>43</v>
      </c>
      <c r="B9" s="118">
        <f>B8/B7</f>
        <v>0.58984375</v>
      </c>
      <c r="C9" s="116"/>
      <c r="D9" s="147" t="s">
        <v>76</v>
      </c>
      <c r="E9" s="217">
        <f>SUMIFS('APHIS 71'!I14:I32,'APHIS 71'!F14:F32,"=I",'APHIS 71'!G14:G32,"=?")</f>
        <v>85</v>
      </c>
      <c r="G9" s="160"/>
      <c r="H9" s="218"/>
      <c r="I9" s="159"/>
    </row>
    <row r="10" spans="1:13" ht="15" customHeight="1" thickBot="1" x14ac:dyDescent="0.4">
      <c r="A10" s="116"/>
      <c r="B10" s="116"/>
      <c r="C10" s="116"/>
      <c r="D10" s="149"/>
      <c r="E10" s="177">
        <f>SUM(E2:E9)</f>
        <v>86</v>
      </c>
      <c r="G10" s="160"/>
      <c r="H10" s="218"/>
      <c r="I10" s="159"/>
    </row>
    <row r="11" spans="1:13" ht="15" customHeight="1" x14ac:dyDescent="0.35">
      <c r="A11" s="119" t="s">
        <v>30</v>
      </c>
      <c r="B11" s="120" t="s">
        <v>77</v>
      </c>
      <c r="C11" s="121" t="s">
        <v>44</v>
      </c>
      <c r="D11" s="122" t="s">
        <v>45</v>
      </c>
      <c r="E11" s="123" t="s">
        <v>80</v>
      </c>
      <c r="F11" s="151"/>
      <c r="G11" s="160"/>
      <c r="H11" s="218"/>
      <c r="I11" s="159"/>
      <c r="M11" s="215"/>
    </row>
    <row r="12" spans="1:13" ht="15" customHeight="1" x14ac:dyDescent="0.35">
      <c r="A12" s="114" t="s">
        <v>33</v>
      </c>
      <c r="B12" s="124">
        <f>E2</f>
        <v>0</v>
      </c>
      <c r="C12" s="125"/>
      <c r="D12" s="126"/>
      <c r="E12" s="127"/>
      <c r="F12" s="151"/>
      <c r="G12" s="160"/>
      <c r="H12" s="218"/>
      <c r="I12" s="159"/>
    </row>
    <row r="13" spans="1:13" ht="15" customHeight="1" x14ac:dyDescent="0.35">
      <c r="A13" s="114" t="s">
        <v>37</v>
      </c>
      <c r="B13" s="128" t="e">
        <f>B14/B12</f>
        <v>#DIV/0!</v>
      </c>
      <c r="C13" s="125"/>
      <c r="D13" s="126"/>
      <c r="E13" s="127"/>
      <c r="F13" s="151"/>
      <c r="G13" s="160"/>
      <c r="H13" s="218"/>
      <c r="I13" s="159"/>
      <c r="M13" s="215"/>
    </row>
    <row r="14" spans="1:13" ht="15" customHeight="1" thickBot="1" x14ac:dyDescent="0.4">
      <c r="A14" s="114" t="s">
        <v>38</v>
      </c>
      <c r="B14" s="129">
        <f>SUMIF('APHIS 71'!$F$14:$F$136,"=FG",'APHIS 71'!$J$14:$J$136)</f>
        <v>0</v>
      </c>
      <c r="C14" s="125"/>
      <c r="D14" s="126"/>
      <c r="E14" s="127"/>
      <c r="G14" s="161"/>
      <c r="H14" s="219" t="e">
        <f>AVERAGE(H3:H13)</f>
        <v>#DIV/0!</v>
      </c>
      <c r="I14" s="162" t="s">
        <v>84</v>
      </c>
    </row>
    <row r="15" spans="1:13" ht="15" customHeight="1" thickBot="1" x14ac:dyDescent="0.4">
      <c r="A15" s="117" t="s">
        <v>40</v>
      </c>
      <c r="B15" s="130">
        <f>SUMIF('APHIS 71'!$F$14:$F$136,"=FG",'APHIS 71'!$L$14:$L$136)</f>
        <v>0</v>
      </c>
      <c r="C15" s="131">
        <f>SUMIFS('APHIS 71'!$L$14:$L$136,'APHIS 71'!$F$14:$F$136,"=FG",'APHIS 71'!$H$14:$H$136,"=I")</f>
        <v>0</v>
      </c>
      <c r="D15" s="132">
        <f>SUMIFS('APHIS 71'!$L$14:$L$136,'APHIS 71'!$F$14:$F$136,"=FG",'APHIS 71'!$H$14:$H$136,"=R")</f>
        <v>0</v>
      </c>
      <c r="E15" s="133">
        <f>SUMIFS('APHIS 71'!$L$14:$L$136,'APHIS 71'!$F$14:$F$136,"=FG",'APHIS 71'!$H$14:$H$136,"=TP")</f>
        <v>0</v>
      </c>
    </row>
    <row r="16" spans="1:13" ht="15" customHeight="1" x14ac:dyDescent="0.35">
      <c r="A16" s="134" t="s">
        <v>46</v>
      </c>
      <c r="B16" s="135">
        <f>SUMIFS('APHIS 71'!$J$14:$J$136,'APHIS 71'!$F$14:$F$136,"=FG",'APHIS 71'!$E$14:$E$136,"=E")</f>
        <v>0</v>
      </c>
      <c r="C16" s="136"/>
      <c r="D16" s="137"/>
      <c r="E16" s="138"/>
    </row>
    <row r="17" spans="1:9" ht="15" customHeight="1" thickBot="1" x14ac:dyDescent="0.4">
      <c r="A17" s="117" t="s">
        <v>47</v>
      </c>
      <c r="B17" s="130">
        <f>SUMIFS('APHIS 71'!$L$14:$L$136,'APHIS 71'!$F$14:$F$136,"=FG",'APHIS 71'!$E$14:$E$136,"=E")</f>
        <v>0</v>
      </c>
      <c r="C17" s="139"/>
      <c r="D17" s="140"/>
      <c r="E17" s="141"/>
    </row>
    <row r="18" spans="1:9" ht="17.149999999999999" customHeight="1" thickBot="1" x14ac:dyDescent="0.4">
      <c r="A18" s="142"/>
      <c r="B18" s="142"/>
      <c r="C18" s="143"/>
      <c r="D18" s="143"/>
      <c r="E18" s="143"/>
      <c r="H18" s="209"/>
    </row>
    <row r="19" spans="1:9" ht="17.149999999999999" customHeight="1" x14ac:dyDescent="0.35">
      <c r="A19" s="119" t="s">
        <v>30</v>
      </c>
      <c r="B19" s="120" t="s">
        <v>48</v>
      </c>
      <c r="C19" s="121" t="s">
        <v>44</v>
      </c>
      <c r="D19" s="122" t="s">
        <v>45</v>
      </c>
      <c r="E19" s="123" t="s">
        <v>80</v>
      </c>
    </row>
    <row r="20" spans="1:9" ht="15" customHeight="1" x14ac:dyDescent="0.35">
      <c r="A20" s="114" t="s">
        <v>33</v>
      </c>
      <c r="B20" s="124">
        <f>SUM(E3:E5)</f>
        <v>0</v>
      </c>
      <c r="C20" s="125"/>
      <c r="D20" s="126"/>
      <c r="E20" s="127"/>
    </row>
    <row r="21" spans="1:9" ht="15" customHeight="1" x14ac:dyDescent="0.35">
      <c r="A21" s="114" t="s">
        <v>37</v>
      </c>
      <c r="B21" s="128" t="e">
        <f>B22/B20</f>
        <v>#DIV/0!</v>
      </c>
      <c r="C21" s="125"/>
      <c r="D21" s="126"/>
      <c r="E21" s="127"/>
    </row>
    <row r="22" spans="1:9" ht="15" customHeight="1" x14ac:dyDescent="0.35">
      <c r="A22" s="114" t="s">
        <v>38</v>
      </c>
      <c r="B22" s="129">
        <f>SUMIF('APHIS 71'!$F$14:$F$136,"=S?",'APHIS 71'!$J$14:$J$136)</f>
        <v>0</v>
      </c>
      <c r="C22" s="125"/>
      <c r="D22" s="126"/>
      <c r="E22" s="127"/>
    </row>
    <row r="23" spans="1:9" ht="15" customHeight="1" thickBot="1" x14ac:dyDescent="0.4">
      <c r="A23" s="117" t="s">
        <v>40</v>
      </c>
      <c r="B23" s="130">
        <f>SUMIF('APHIS 71'!$F$14:$F$136,"=S?",'APHIS 71'!$L$14:$L$136)</f>
        <v>0</v>
      </c>
      <c r="C23" s="131">
        <f>SUMIFS('APHIS 71'!$L$14:$L$136,'APHIS 71'!$F$14:$F$136,"=S?",'APHIS 71'!$H$14:$H$136,"=I")</f>
        <v>0</v>
      </c>
      <c r="D23" s="132">
        <f>SUMIFS('APHIS 71'!$L$14:$L$136,'APHIS 71'!$F$14:$F$136,"=S?",'APHIS 71'!$H$14:$H$136,"=R")</f>
        <v>0</v>
      </c>
      <c r="E23" s="133">
        <f>SUMIFS('APHIS 71'!$L$14:$L$136,'APHIS 71'!$F$14:$F$136,"=S?",'APHIS 71'!$H$14:$H$136,"=TP")</f>
        <v>0</v>
      </c>
    </row>
    <row r="24" spans="1:9" ht="15" customHeight="1" x14ac:dyDescent="0.35">
      <c r="A24" s="134" t="s">
        <v>46</v>
      </c>
      <c r="B24" s="135">
        <f>SUMIFS('APHIS 71'!$J$14:$J$136,'APHIS 71'!$F$14:$F$136,"=S?",'APHIS 71'!$E$14:$E$136,"=E")</f>
        <v>0</v>
      </c>
      <c r="C24" s="136"/>
      <c r="D24" s="137"/>
      <c r="E24" s="138"/>
    </row>
    <row r="25" spans="1:9" ht="15" customHeight="1" thickBot="1" x14ac:dyDescent="0.4">
      <c r="A25" s="117" t="s">
        <v>47</v>
      </c>
      <c r="B25" s="130">
        <f>SUMIFS('APHIS 71'!$L$14:$L$136,'APHIS 71'!$F$14:$F$136,"=S?",'APHIS 71'!$E$14:$E$136,"=E")</f>
        <v>0</v>
      </c>
      <c r="C25" s="139"/>
      <c r="D25" s="140"/>
      <c r="E25" s="141"/>
    </row>
    <row r="26" spans="1:9" ht="17.149999999999999" customHeight="1" thickBot="1" x14ac:dyDescent="0.4">
      <c r="A26" s="144"/>
      <c r="B26" s="144"/>
      <c r="C26" s="145"/>
      <c r="D26" s="145"/>
      <c r="E26" s="145"/>
    </row>
    <row r="27" spans="1:9" ht="17.149999999999999" customHeight="1" x14ac:dyDescent="0.35">
      <c r="A27" s="119" t="s">
        <v>30</v>
      </c>
      <c r="B27" s="120" t="s">
        <v>49</v>
      </c>
      <c r="C27" s="121" t="s">
        <v>44</v>
      </c>
      <c r="D27" s="122" t="s">
        <v>45</v>
      </c>
      <c r="E27" s="123" t="s">
        <v>80</v>
      </c>
    </row>
    <row r="28" spans="1:9" ht="15" customHeight="1" x14ac:dyDescent="0.35">
      <c r="A28" s="114" t="s">
        <v>33</v>
      </c>
      <c r="B28" s="124">
        <f>SUM(E6:E8)</f>
        <v>1</v>
      </c>
      <c r="C28" s="125"/>
      <c r="D28" s="126"/>
      <c r="E28" s="127"/>
    </row>
    <row r="29" spans="1:9" ht="15" customHeight="1" x14ac:dyDescent="0.35">
      <c r="A29" s="114" t="s">
        <v>37</v>
      </c>
      <c r="B29" s="128">
        <f>B30/B28</f>
        <v>86</v>
      </c>
      <c r="C29" s="125"/>
      <c r="D29" s="126"/>
      <c r="E29" s="127"/>
    </row>
    <row r="30" spans="1:9" ht="15" customHeight="1" x14ac:dyDescent="0.35">
      <c r="A30" s="114" t="s">
        <v>38</v>
      </c>
      <c r="B30" s="129">
        <f>SUMIF('APHIS 71'!$F$14:$F$136,"=P?",'APHIS 71'!$J$14:$J$136)</f>
        <v>86</v>
      </c>
      <c r="C30" s="125"/>
      <c r="D30" s="126"/>
      <c r="E30" s="127"/>
    </row>
    <row r="31" spans="1:9" ht="15" customHeight="1" thickBot="1" x14ac:dyDescent="0.4">
      <c r="A31" s="117" t="s">
        <v>40</v>
      </c>
      <c r="B31" s="130">
        <f>SUMIF('APHIS 71'!$F$14:$F$136,"=P?",'APHIS 71'!$L$14:$L$136)</f>
        <v>86</v>
      </c>
      <c r="C31" s="131">
        <f>SUMIFS('APHIS 71'!$L$14:$L$136,'APHIS 71'!$F$14:$F$136,"=P?",'APHIS 71'!$H$14:$H$136,"=I")</f>
        <v>0</v>
      </c>
      <c r="D31" s="132">
        <f>SUMIFS('APHIS 71'!$L$14:$L$136,'APHIS 71'!$F$14:$F$136,"=P?",'APHIS 71'!$H$14:$H$136,"=R")</f>
        <v>86</v>
      </c>
      <c r="E31" s="133">
        <f>SUMIFS('APHIS 71'!$L$14:$L$136,'APHIS 71'!$F$14:$F$136,"=P?",'APHIS 71'!$H$14:$H$136,"=TP")</f>
        <v>0</v>
      </c>
    </row>
    <row r="32" spans="1:9" ht="15" customHeight="1" x14ac:dyDescent="0.35">
      <c r="A32" s="134" t="s">
        <v>46</v>
      </c>
      <c r="B32" s="135">
        <f>SUMIFS('APHIS 71'!$J$14:$J$136,'APHIS 71'!$F$14:$F$136,"=P?",'APHIS 71'!$E$14:$E$136,"=E")</f>
        <v>0</v>
      </c>
      <c r="C32" s="136"/>
      <c r="D32" s="137"/>
      <c r="E32" s="138"/>
      <c r="G32" s="171"/>
      <c r="H32" s="172"/>
      <c r="I32" s="172"/>
    </row>
    <row r="33" spans="1:5" ht="15" customHeight="1" thickBot="1" x14ac:dyDescent="0.4">
      <c r="A33" s="117" t="s">
        <v>47</v>
      </c>
      <c r="B33" s="130">
        <f>SUMIFS('APHIS 71'!$L$14:$L$136,'APHIS 71'!$F$14:$F$136,"=P?",'APHIS 71'!$E$14:$E$136,"=E")</f>
        <v>0</v>
      </c>
      <c r="C33" s="139"/>
      <c r="D33" s="140"/>
      <c r="E33" s="141"/>
    </row>
    <row r="34" spans="1:5" ht="17.149999999999999" customHeight="1" thickBot="1" x14ac:dyDescent="0.4">
      <c r="A34" s="152"/>
      <c r="B34" s="152"/>
      <c r="C34" s="153"/>
      <c r="D34" s="153"/>
      <c r="E34" s="153"/>
    </row>
    <row r="35" spans="1:5" ht="17.149999999999999" customHeight="1" x14ac:dyDescent="0.35">
      <c r="A35" s="119" t="s">
        <v>30</v>
      </c>
      <c r="B35" s="120" t="s">
        <v>50</v>
      </c>
      <c r="C35" s="121" t="s">
        <v>44</v>
      </c>
      <c r="D35" s="122" t="s">
        <v>45</v>
      </c>
      <c r="E35" s="123" t="s">
        <v>80</v>
      </c>
    </row>
    <row r="36" spans="1:5" ht="15" customHeight="1" x14ac:dyDescent="0.35">
      <c r="A36" s="114" t="s">
        <v>33</v>
      </c>
      <c r="B36" s="124">
        <f>E9</f>
        <v>85</v>
      </c>
      <c r="C36" s="125"/>
      <c r="D36" s="126"/>
      <c r="E36" s="127"/>
    </row>
    <row r="37" spans="1:5" ht="15" customHeight="1" x14ac:dyDescent="0.35">
      <c r="A37" s="114" t="s">
        <v>37</v>
      </c>
      <c r="B37" s="128">
        <f>B38/B36</f>
        <v>2</v>
      </c>
      <c r="C37" s="125"/>
      <c r="D37" s="126"/>
      <c r="E37" s="127"/>
    </row>
    <row r="38" spans="1:5" ht="15" customHeight="1" x14ac:dyDescent="0.35">
      <c r="A38" s="114" t="s">
        <v>38</v>
      </c>
      <c r="B38" s="129">
        <f>SUMIF('APHIS 71'!$F$14:$F$136,"=I",'APHIS 71'!$J$14:$J$136)</f>
        <v>170</v>
      </c>
      <c r="C38" s="125"/>
      <c r="D38" s="126"/>
      <c r="E38" s="127"/>
    </row>
    <row r="39" spans="1:5" ht="15" customHeight="1" thickBot="1" x14ac:dyDescent="0.4">
      <c r="A39" s="117" t="s">
        <v>40</v>
      </c>
      <c r="B39" s="130">
        <f>SUMIF('APHIS 71'!$F$14:$F$136,"=I",'APHIS 71'!$L$14:$L$136)</f>
        <v>65</v>
      </c>
      <c r="C39" s="131">
        <f>SUMIFS('APHIS 71'!$L$14:$L$136,'APHIS 71'!$F$14:$F$136,"=I",'APHIS 71'!$H$14:$H$136,"=I")</f>
        <v>65</v>
      </c>
      <c r="D39" s="132">
        <f>SUMIFS('APHIS 71'!$L$14:$L$136,'APHIS 71'!$F$14:$F$136,"=I",'APHIS 71'!$H$14:$H$136,"=R")</f>
        <v>0</v>
      </c>
      <c r="E39" s="133">
        <f>SUMIFS('APHIS 71'!$L$14:$L$18,'APHIS 71'!$F$14:$F$18,"=I",'APHIS 71'!$H$14:$H$18,"=TP")</f>
        <v>0</v>
      </c>
    </row>
    <row r="40" spans="1:5" ht="15" customHeight="1" x14ac:dyDescent="0.35">
      <c r="A40" s="134" t="s">
        <v>46</v>
      </c>
      <c r="B40" s="135">
        <f>SUMIFS('APHIS 71'!$J$14:$J$136,'APHIS 71'!$F$14:$F$136,"=I",'APHIS 71'!$E$14:$E$136,"=E")</f>
        <v>0</v>
      </c>
      <c r="C40" s="136"/>
      <c r="D40" s="137"/>
      <c r="E40" s="138"/>
    </row>
    <row r="41" spans="1:5" ht="15" customHeight="1" thickBot="1" x14ac:dyDescent="0.4">
      <c r="A41" s="117" t="s">
        <v>47</v>
      </c>
      <c r="B41" s="130">
        <f>SUMIFS('APHIS 71'!$L$14:$L$136,'APHIS 71'!$F$14:$F$136,"=I",'APHIS 71'!$E$14:$E$136,"=E")</f>
        <v>0</v>
      </c>
      <c r="C41" s="139"/>
      <c r="D41" s="140"/>
      <c r="E41" s="141"/>
    </row>
  </sheetData>
  <pageMargins left="0.7" right="0.7" top="0.75" bottom="0.75" header="0.3" footer="0.3"/>
  <pageSetup scale="95" orientation="landscape" r:id="rId1"/>
  <rowBreaks count="1" manualBreakCount="1">
    <brk id="34" max="8" man="1"/>
  </rowBreaks>
  <colBreaks count="1" manualBreakCount="1">
    <brk id="6" max="41"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D2F79-3687-4A11-A578-A70AF1ED7155}">
  <dimension ref="A1:T20"/>
  <sheetViews>
    <sheetView zoomScale="90" zoomScaleNormal="90" zoomScaleSheetLayoutView="100" workbookViewId="0">
      <selection activeCell="L1" sqref="L1"/>
    </sheetView>
  </sheetViews>
  <sheetFormatPr defaultRowHeight="14.5" x14ac:dyDescent="0.35"/>
  <cols>
    <col min="1" max="1" width="40.7265625" customWidth="1"/>
    <col min="2" max="2" width="21.7265625" customWidth="1"/>
    <col min="3" max="4" width="12.7265625" style="198" customWidth="1"/>
    <col min="5" max="8" width="7.7265625" customWidth="1"/>
    <col min="9" max="9" width="16.453125" style="1" customWidth="1"/>
    <col min="10" max="12" width="15.7265625" style="1" customWidth="1"/>
    <col min="13" max="20" width="15.7265625" customWidth="1"/>
  </cols>
  <sheetData>
    <row r="1" spans="1:20" ht="24" customHeight="1" thickBot="1" x14ac:dyDescent="0.4">
      <c r="A1" s="190" t="s">
        <v>52</v>
      </c>
      <c r="B1" s="202" t="s">
        <v>112</v>
      </c>
      <c r="C1" s="43"/>
      <c r="D1" s="43"/>
      <c r="E1" s="43"/>
      <c r="F1" s="43"/>
      <c r="G1" s="199"/>
      <c r="H1" s="199"/>
      <c r="I1" s="44"/>
      <c r="J1" s="44"/>
      <c r="K1" s="191" t="s">
        <v>3</v>
      </c>
      <c r="L1" s="200">
        <v>45196</v>
      </c>
    </row>
    <row r="2" spans="1:20" ht="45" customHeight="1" x14ac:dyDescent="0.35">
      <c r="A2" s="184" t="s">
        <v>27</v>
      </c>
      <c r="B2" s="201"/>
      <c r="C2" s="56"/>
      <c r="D2" s="49"/>
      <c r="E2" s="49"/>
      <c r="F2" s="49"/>
      <c r="G2" s="49"/>
      <c r="H2" s="49"/>
      <c r="I2" s="50"/>
      <c r="J2" s="48"/>
      <c r="K2" s="50"/>
      <c r="L2" s="51"/>
    </row>
    <row r="3" spans="1:20" ht="36" customHeight="1" thickBot="1" x14ac:dyDescent="0.55000000000000004">
      <c r="A3" s="185" t="s">
        <v>82</v>
      </c>
      <c r="B3" s="207"/>
      <c r="C3" s="52"/>
      <c r="D3" s="52"/>
      <c r="E3" s="52"/>
      <c r="F3" s="52"/>
      <c r="G3" s="52"/>
      <c r="H3" s="52"/>
      <c r="I3" s="53"/>
      <c r="J3" s="54"/>
      <c r="K3" s="53"/>
      <c r="L3" s="55"/>
      <c r="N3" s="178"/>
    </row>
    <row r="4" spans="1:20" ht="21" customHeight="1" thickBot="1" x14ac:dyDescent="0.4">
      <c r="A4" s="61" t="s">
        <v>83</v>
      </c>
      <c r="B4" s="62"/>
      <c r="C4" s="63"/>
      <c r="D4" s="63"/>
      <c r="E4" s="64"/>
      <c r="F4" s="64"/>
      <c r="G4" s="64"/>
      <c r="H4" s="64"/>
      <c r="I4" s="64"/>
      <c r="J4" s="65"/>
      <c r="K4" s="66" t="s">
        <v>53</v>
      </c>
      <c r="L4" s="67"/>
    </row>
    <row r="5" spans="1:20" x14ac:dyDescent="0.35">
      <c r="A5" s="46" t="s">
        <v>0</v>
      </c>
      <c r="B5" s="60"/>
      <c r="C5" s="35"/>
      <c r="D5" s="35"/>
      <c r="E5" s="35"/>
      <c r="F5" s="40"/>
      <c r="G5" s="40"/>
      <c r="H5" s="40"/>
      <c r="I5" s="41"/>
      <c r="J5" s="23"/>
      <c r="K5" s="24" t="s">
        <v>81</v>
      </c>
      <c r="L5" s="25">
        <f>SUMIF(G14:G18,"*X*",I14:I18)</f>
        <v>86</v>
      </c>
    </row>
    <row r="6" spans="1:20" x14ac:dyDescent="0.35">
      <c r="A6" s="45" t="s">
        <v>1</v>
      </c>
      <c r="B6" s="57"/>
      <c r="C6" s="36"/>
      <c r="D6" s="36"/>
      <c r="E6" s="36"/>
      <c r="F6" s="36"/>
      <c r="G6" s="36"/>
      <c r="H6" s="36"/>
      <c r="I6" s="38"/>
      <c r="J6" s="26"/>
      <c r="K6" s="27" t="s">
        <v>15</v>
      </c>
      <c r="L6" s="28">
        <f>SUM(J14:J18)</f>
        <v>256</v>
      </c>
    </row>
    <row r="7" spans="1:20" x14ac:dyDescent="0.35">
      <c r="A7" s="45" t="s">
        <v>2</v>
      </c>
      <c r="B7" s="57"/>
      <c r="C7" s="36"/>
      <c r="D7" s="36"/>
      <c r="E7" s="36"/>
      <c r="F7" s="36"/>
      <c r="G7" s="36"/>
      <c r="H7" s="36"/>
      <c r="I7" s="38"/>
      <c r="J7" s="26"/>
      <c r="K7" s="27" t="s">
        <v>16</v>
      </c>
      <c r="L7" s="29">
        <v>0</v>
      </c>
    </row>
    <row r="8" spans="1:20" x14ac:dyDescent="0.35">
      <c r="A8" s="45" t="s">
        <v>3</v>
      </c>
      <c r="B8" s="58"/>
      <c r="C8" s="36"/>
      <c r="D8" s="36"/>
      <c r="E8" s="36"/>
      <c r="F8" s="36"/>
      <c r="G8" s="36"/>
      <c r="H8" s="36"/>
      <c r="I8" s="38"/>
      <c r="J8" s="26"/>
      <c r="K8" s="27" t="s">
        <v>17</v>
      </c>
      <c r="L8" s="30">
        <f>L6/L5</f>
        <v>2.9767441860465116</v>
      </c>
    </row>
    <row r="9" spans="1:20" x14ac:dyDescent="0.35">
      <c r="A9" s="45" t="s">
        <v>4</v>
      </c>
      <c r="B9" s="57"/>
      <c r="C9" s="36"/>
      <c r="D9" s="36"/>
      <c r="E9" s="36"/>
      <c r="F9" s="36"/>
      <c r="G9" s="36"/>
      <c r="H9" s="36"/>
      <c r="I9" s="38"/>
      <c r="J9" s="26"/>
      <c r="K9" s="27" t="s">
        <v>18</v>
      </c>
      <c r="L9" s="28">
        <f>SUM(L14:L18)</f>
        <v>151</v>
      </c>
    </row>
    <row r="10" spans="1:20" x14ac:dyDescent="0.35">
      <c r="A10" s="45" t="s">
        <v>5</v>
      </c>
      <c r="B10" s="57"/>
      <c r="C10" s="36"/>
      <c r="D10" s="36"/>
      <c r="E10" s="36"/>
      <c r="F10" s="36"/>
      <c r="G10" s="36"/>
      <c r="H10" s="36"/>
      <c r="I10" s="38"/>
      <c r="J10" s="26"/>
      <c r="K10" s="27" t="s">
        <v>19</v>
      </c>
      <c r="L10" s="31">
        <f>L9/L6</f>
        <v>0.58984375</v>
      </c>
    </row>
    <row r="11" spans="1:20" ht="15" thickBot="1" x14ac:dyDescent="0.4">
      <c r="A11" s="47" t="s">
        <v>6</v>
      </c>
      <c r="B11" s="59"/>
      <c r="C11" s="37"/>
      <c r="D11" s="37"/>
      <c r="E11" s="37"/>
      <c r="F11" s="37"/>
      <c r="G11" s="37"/>
      <c r="H11" s="37"/>
      <c r="I11" s="42"/>
      <c r="J11" s="32"/>
      <c r="K11" s="33" t="s">
        <v>20</v>
      </c>
      <c r="L11" s="34">
        <v>0.98</v>
      </c>
    </row>
    <row r="12" spans="1:20" ht="21" customHeight="1" thickTop="1" thickBot="1" x14ac:dyDescent="0.4">
      <c r="A12" s="68" t="s">
        <v>25</v>
      </c>
      <c r="B12" s="69"/>
      <c r="C12" s="69"/>
      <c r="D12" s="69"/>
      <c r="E12" s="69"/>
      <c r="F12" s="69"/>
      <c r="G12" s="69"/>
      <c r="H12" s="69"/>
      <c r="I12" s="70"/>
      <c r="J12" s="70"/>
      <c r="K12" s="70"/>
      <c r="L12" s="154"/>
      <c r="M12" s="104"/>
      <c r="N12" s="182" t="s">
        <v>64</v>
      </c>
      <c r="O12" s="105"/>
      <c r="P12" s="106"/>
      <c r="Q12" s="107"/>
      <c r="R12" s="183" t="s">
        <v>51</v>
      </c>
      <c r="S12" s="107"/>
      <c r="T12" s="108"/>
    </row>
    <row r="13" spans="1:20" ht="107.25" customHeight="1" thickBot="1" x14ac:dyDescent="0.4">
      <c r="A13" s="7" t="s">
        <v>7</v>
      </c>
      <c r="B13" s="7" t="s">
        <v>8</v>
      </c>
      <c r="C13" s="7" t="s">
        <v>13</v>
      </c>
      <c r="D13" s="7" t="s">
        <v>14</v>
      </c>
      <c r="E13" s="8" t="s">
        <v>9</v>
      </c>
      <c r="F13" s="8" t="s">
        <v>12</v>
      </c>
      <c r="G13" s="8" t="s">
        <v>11</v>
      </c>
      <c r="H13" s="8" t="s">
        <v>10</v>
      </c>
      <c r="I13" s="193" t="s">
        <v>24</v>
      </c>
      <c r="J13" s="7" t="s">
        <v>21</v>
      </c>
      <c r="K13" s="193" t="s">
        <v>22</v>
      </c>
      <c r="L13" s="7" t="s">
        <v>23</v>
      </c>
      <c r="M13" s="94" t="s">
        <v>65</v>
      </c>
      <c r="N13" s="95" t="s">
        <v>66</v>
      </c>
      <c r="O13" s="95" t="s">
        <v>67</v>
      </c>
      <c r="P13" s="96" t="s">
        <v>68</v>
      </c>
      <c r="Q13" s="21" t="s">
        <v>65</v>
      </c>
      <c r="R13" s="7" t="s">
        <v>66</v>
      </c>
      <c r="S13" s="7" t="s">
        <v>67</v>
      </c>
      <c r="T13" s="20" t="s">
        <v>68</v>
      </c>
    </row>
    <row r="14" spans="1:20" ht="30" customHeight="1" x14ac:dyDescent="0.35">
      <c r="A14" s="72" t="s">
        <v>85</v>
      </c>
      <c r="B14" s="73" t="s">
        <v>86</v>
      </c>
      <c r="C14" s="73" t="s">
        <v>87</v>
      </c>
      <c r="D14" s="73" t="s">
        <v>88</v>
      </c>
      <c r="E14" s="3"/>
      <c r="F14" s="3" t="s">
        <v>89</v>
      </c>
      <c r="G14" s="3"/>
      <c r="H14" s="3" t="s">
        <v>89</v>
      </c>
      <c r="I14" s="4">
        <v>43</v>
      </c>
      <c r="J14" s="4">
        <v>43</v>
      </c>
      <c r="K14" s="92">
        <v>0.5</v>
      </c>
      <c r="L14" s="6">
        <f>ROUNDUP(J14*K14,0)</f>
        <v>22</v>
      </c>
      <c r="M14" s="97">
        <f>I14-Q14</f>
        <v>0</v>
      </c>
      <c r="N14" s="98">
        <f>J14-R14</f>
        <v>0</v>
      </c>
      <c r="O14" s="99">
        <f>K14-S14</f>
        <v>0</v>
      </c>
      <c r="P14" s="100">
        <f>L14-T14</f>
        <v>0</v>
      </c>
      <c r="Q14" s="22">
        <v>43</v>
      </c>
      <c r="R14" s="6">
        <v>43</v>
      </c>
      <c r="S14" s="5">
        <v>0.5</v>
      </c>
      <c r="T14" s="93">
        <v>22</v>
      </c>
    </row>
    <row r="15" spans="1:20" ht="30" customHeight="1" x14ac:dyDescent="0.35">
      <c r="A15" s="72" t="s">
        <v>90</v>
      </c>
      <c r="B15" s="73" t="s">
        <v>86</v>
      </c>
      <c r="C15" s="73" t="s">
        <v>87</v>
      </c>
      <c r="D15" s="73" t="s">
        <v>88</v>
      </c>
      <c r="E15" s="3"/>
      <c r="F15" s="3" t="s">
        <v>91</v>
      </c>
      <c r="G15" s="3" t="s">
        <v>92</v>
      </c>
      <c r="H15" s="3" t="s">
        <v>93</v>
      </c>
      <c r="I15" s="4">
        <v>1</v>
      </c>
      <c r="J15" s="4">
        <v>43</v>
      </c>
      <c r="K15" s="92">
        <v>1</v>
      </c>
      <c r="L15" s="6">
        <f t="shared" ref="L15:L18" si="0">ROUNDUP(J15*K15,0)</f>
        <v>43</v>
      </c>
      <c r="M15" s="97">
        <f t="shared" ref="M15:M18" si="1">I15-Q15</f>
        <v>0</v>
      </c>
      <c r="N15" s="98">
        <f t="shared" ref="N15:N18" si="2">J15-R15</f>
        <v>0</v>
      </c>
      <c r="O15" s="99">
        <f t="shared" ref="O15:O18" si="3">K15-S15</f>
        <v>0</v>
      </c>
      <c r="P15" s="101">
        <f t="shared" ref="P15:P18" si="4">L15-T15</f>
        <v>0</v>
      </c>
      <c r="Q15" s="22">
        <v>1</v>
      </c>
      <c r="R15" s="6">
        <v>43</v>
      </c>
      <c r="S15" s="5">
        <v>1</v>
      </c>
      <c r="T15" s="181">
        <v>43</v>
      </c>
    </row>
    <row r="16" spans="1:20" ht="30" customHeight="1" x14ac:dyDescent="0.35">
      <c r="A16" s="72" t="s">
        <v>94</v>
      </c>
      <c r="B16" s="73" t="s">
        <v>95</v>
      </c>
      <c r="C16" s="73" t="s">
        <v>96</v>
      </c>
      <c r="D16" s="73" t="s">
        <v>88</v>
      </c>
      <c r="E16" s="3"/>
      <c r="F16" s="3" t="s">
        <v>89</v>
      </c>
      <c r="G16" s="3"/>
      <c r="H16" s="3" t="s">
        <v>89</v>
      </c>
      <c r="I16" s="4">
        <v>42</v>
      </c>
      <c r="J16" s="4">
        <v>42</v>
      </c>
      <c r="K16" s="92">
        <v>0.5</v>
      </c>
      <c r="L16" s="6">
        <f t="shared" si="0"/>
        <v>21</v>
      </c>
      <c r="M16" s="97">
        <f t="shared" si="1"/>
        <v>0</v>
      </c>
      <c r="N16" s="98">
        <f t="shared" si="2"/>
        <v>0</v>
      </c>
      <c r="O16" s="99">
        <f t="shared" si="3"/>
        <v>0</v>
      </c>
      <c r="P16" s="101">
        <f t="shared" si="4"/>
        <v>0</v>
      </c>
      <c r="Q16" s="22">
        <v>42</v>
      </c>
      <c r="R16" s="6">
        <v>42</v>
      </c>
      <c r="S16" s="5">
        <v>0.5</v>
      </c>
      <c r="T16" s="181">
        <v>21</v>
      </c>
    </row>
    <row r="17" spans="1:20" ht="30" customHeight="1" x14ac:dyDescent="0.35">
      <c r="A17" s="72" t="s">
        <v>97</v>
      </c>
      <c r="B17" s="73" t="s">
        <v>98</v>
      </c>
      <c r="C17" s="73" t="s">
        <v>99</v>
      </c>
      <c r="D17" s="73" t="s">
        <v>88</v>
      </c>
      <c r="E17" s="3"/>
      <c r="F17" s="3" t="s">
        <v>89</v>
      </c>
      <c r="G17" s="3" t="s">
        <v>92</v>
      </c>
      <c r="H17" s="3" t="s">
        <v>89</v>
      </c>
      <c r="I17" s="4">
        <v>85</v>
      </c>
      <c r="J17" s="4">
        <v>85</v>
      </c>
      <c r="K17" s="92">
        <v>0.25</v>
      </c>
      <c r="L17" s="6">
        <f t="shared" si="0"/>
        <v>22</v>
      </c>
      <c r="M17" s="97">
        <f t="shared" si="1"/>
        <v>0</v>
      </c>
      <c r="N17" s="98">
        <f t="shared" si="2"/>
        <v>0</v>
      </c>
      <c r="O17" s="99">
        <f t="shared" si="3"/>
        <v>0</v>
      </c>
      <c r="P17" s="101">
        <f t="shared" si="4"/>
        <v>0</v>
      </c>
      <c r="Q17" s="22">
        <v>85</v>
      </c>
      <c r="R17" s="6">
        <v>85</v>
      </c>
      <c r="S17" s="5">
        <v>0.25</v>
      </c>
      <c r="T17" s="181">
        <v>22</v>
      </c>
    </row>
    <row r="18" spans="1:20" ht="30" customHeight="1" thickBot="1" x14ac:dyDescent="0.4">
      <c r="A18" s="72" t="s">
        <v>90</v>
      </c>
      <c r="B18" s="73" t="s">
        <v>86</v>
      </c>
      <c r="C18" s="73" t="s">
        <v>99</v>
      </c>
      <c r="D18" s="73" t="s">
        <v>88</v>
      </c>
      <c r="E18" s="3"/>
      <c r="F18" s="3" t="s">
        <v>91</v>
      </c>
      <c r="G18" s="3"/>
      <c r="H18" s="3" t="s">
        <v>93</v>
      </c>
      <c r="I18" s="4">
        <v>1</v>
      </c>
      <c r="J18" s="4">
        <v>43</v>
      </c>
      <c r="K18" s="92">
        <v>1</v>
      </c>
      <c r="L18" s="6">
        <f t="shared" si="0"/>
        <v>43</v>
      </c>
      <c r="M18" s="97">
        <f t="shared" si="1"/>
        <v>0</v>
      </c>
      <c r="N18" s="98">
        <f t="shared" si="2"/>
        <v>0</v>
      </c>
      <c r="O18" s="99">
        <f t="shared" si="3"/>
        <v>0</v>
      </c>
      <c r="P18" s="101">
        <f t="shared" si="4"/>
        <v>0</v>
      </c>
      <c r="Q18" s="22">
        <v>1</v>
      </c>
      <c r="R18" s="6">
        <v>43</v>
      </c>
      <c r="S18" s="5">
        <v>1</v>
      </c>
      <c r="T18" s="181">
        <v>43</v>
      </c>
    </row>
    <row r="19" spans="1:20" ht="30" customHeight="1" thickTop="1" x14ac:dyDescent="0.35">
      <c r="B19" s="102"/>
      <c r="C19" s="194"/>
      <c r="D19" s="195" t="s">
        <v>69</v>
      </c>
      <c r="E19" s="222"/>
      <c r="F19" s="222"/>
      <c r="G19" s="222"/>
      <c r="H19" s="222"/>
      <c r="I19" s="222"/>
      <c r="J19" s="223">
        <f>SUM(J14:J18)</f>
        <v>256</v>
      </c>
      <c r="K19" s="222"/>
      <c r="L19" s="223">
        <f>SUM(L14:L18)</f>
        <v>151</v>
      </c>
      <c r="M19" s="176"/>
      <c r="N19" s="174">
        <f>SUM(N14:N18)</f>
        <v>0</v>
      </c>
      <c r="O19" s="221"/>
      <c r="P19" s="175">
        <f>SUM(P14:P18)</f>
        <v>0</v>
      </c>
      <c r="Q19" s="222"/>
      <c r="R19" s="223">
        <f>SUM(R14:R18)</f>
        <v>256</v>
      </c>
      <c r="S19" s="222"/>
      <c r="T19" s="223">
        <f>SUM(T14:T18)</f>
        <v>151</v>
      </c>
    </row>
    <row r="20" spans="1:20" ht="29" x14ac:dyDescent="0.35">
      <c r="B20" s="103"/>
      <c r="C20" s="196"/>
      <c r="D20" s="197" t="s">
        <v>70</v>
      </c>
      <c r="E20" s="224"/>
      <c r="F20" s="224"/>
      <c r="G20" s="224"/>
      <c r="H20" s="224"/>
      <c r="I20" s="224"/>
      <c r="J20" s="224"/>
      <c r="K20" s="224"/>
      <c r="L20" s="224"/>
      <c r="M20" s="226"/>
      <c r="N20" s="225">
        <f>J19-R19</f>
        <v>0</v>
      </c>
      <c r="O20" s="226"/>
      <c r="P20" s="225">
        <f>L19-T19</f>
        <v>0</v>
      </c>
      <c r="Q20" s="224"/>
      <c r="R20" s="224"/>
      <c r="S20" s="224"/>
      <c r="T20" s="224"/>
    </row>
  </sheetData>
  <conditionalFormatting sqref="M14:P19">
    <cfRule type="cellIs" dxfId="0" priority="1" operator="notEqual">
      <formula>0</formula>
    </cfRule>
  </conditionalFormatting>
  <pageMargins left="0.7" right="0.7" top="0.75" bottom="0.75" header="0.3" footer="0.3"/>
  <pageSetup scale="68"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APHIS 71</vt:lpstr>
      <vt:lpstr>APHIS 79</vt:lpstr>
      <vt:lpstr>ROCIS Calculations</vt:lpstr>
      <vt:lpstr>ICR Compare</vt:lpstr>
      <vt:lpstr>'APHIS 79'!Print_Area</vt:lpstr>
      <vt:lpstr>'ROCIS Calculations'!Print_Area</vt:lpstr>
      <vt:lpstr>'APHIS 71'!Print_Titles</vt:lpstr>
      <vt:lpstr>'APHIS 79'!Print_Titles</vt:lpstr>
      <vt:lpstr>'ICR Compare'!Print_Titles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Paris, Toni - MRP-APHIS</cp:lastModifiedBy>
  <cp:lastPrinted>2022-04-25T18:52:28Z</cp:lastPrinted>
  <dcterms:created xsi:type="dcterms:W3CDTF">2021-07-01T18:06:57Z</dcterms:created>
  <dcterms:modified xsi:type="dcterms:W3CDTF">2023-10-17T19:03:03Z</dcterms:modified>
</cp:coreProperties>
</file>