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tsun-min_wu_usda_gov/Documents/Documents/PEBT/60 day Notice/ICR Package for Submission/"/>
    </mc:Choice>
  </mc:AlternateContent>
  <xr:revisionPtr revIDLastSave="8" documentId="14_{8084D9C0-908F-44D1-B01F-88B7D9BF58CB}" xr6:coauthVersionLast="47" xr6:coauthVersionMax="47" xr10:uidLastSave="{1ECD04D9-BF88-4BE5-B1BB-D0A48F3C89DF}"/>
  <bookViews>
    <workbookView xWindow="28680" yWindow="-120" windowWidth="29040" windowHeight="15840" xr2:uid="{00000000-000D-0000-FFFF-FFFF00000000}"/>
  </bookViews>
  <sheets>
    <sheet name=" Burden Table" sheetId="4" r:id="rId1"/>
    <sheet name=" Burden Table--Current Burden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4" l="1"/>
  <c r="F2" i="4"/>
  <c r="I2" i="4" s="1"/>
  <c r="G2" i="4"/>
  <c r="F3" i="4"/>
  <c r="I3" i="4"/>
  <c r="K3" i="4"/>
  <c r="N3" i="4"/>
  <c r="F4" i="4"/>
  <c r="G4" i="4" s="1"/>
  <c r="N4" i="4"/>
  <c r="F5" i="4"/>
  <c r="I5" i="4" s="1"/>
  <c r="G5" i="4"/>
  <c r="N5" i="4"/>
  <c r="F6" i="4"/>
  <c r="G6" i="4"/>
  <c r="J6" i="4"/>
  <c r="N6" i="4"/>
  <c r="F7" i="4"/>
  <c r="F14" i="4" s="1"/>
  <c r="I7" i="4"/>
  <c r="O7" i="4" s="1"/>
  <c r="K7" i="4"/>
  <c r="N7" i="4"/>
  <c r="F8" i="4"/>
  <c r="I8" i="4" s="1"/>
  <c r="N8" i="4"/>
  <c r="I9" i="4"/>
  <c r="K9" i="4" s="1"/>
  <c r="N9" i="4"/>
  <c r="O9" i="4" s="1"/>
  <c r="F10" i="4"/>
  <c r="G10" i="4" s="1"/>
  <c r="I10" i="4"/>
  <c r="K10" i="4"/>
  <c r="N10" i="4"/>
  <c r="O10" i="4" s="1"/>
  <c r="K11" i="4"/>
  <c r="N11" i="4"/>
  <c r="O11" i="4" s="1"/>
  <c r="F12" i="4"/>
  <c r="G12" i="4"/>
  <c r="I12" i="4"/>
  <c r="O12" i="4" s="1"/>
  <c r="K12" i="4"/>
  <c r="N12" i="4"/>
  <c r="F13" i="4"/>
  <c r="I13" i="4" s="1"/>
  <c r="N13" i="4"/>
  <c r="J14" i="4"/>
  <c r="L14" i="4"/>
  <c r="L15" i="4" s="1"/>
  <c r="D15" i="4"/>
  <c r="J15" i="4"/>
  <c r="F15" i="4" l="1"/>
  <c r="G14" i="4"/>
  <c r="E14" i="4"/>
  <c r="O13" i="4"/>
  <c r="K13" i="4"/>
  <c r="O8" i="4"/>
  <c r="K8" i="4"/>
  <c r="K14" i="4" s="1"/>
  <c r="O14" i="4"/>
  <c r="K5" i="4"/>
  <c r="O5" i="4"/>
  <c r="K2" i="4"/>
  <c r="O2" i="4"/>
  <c r="I4" i="4"/>
  <c r="I6" i="4" s="1"/>
  <c r="I14" i="4"/>
  <c r="H14" i="4" s="1"/>
  <c r="O3" i="4"/>
  <c r="O6" i="4" l="1"/>
  <c r="I15" i="4"/>
  <c r="H15" i="4" s="1"/>
  <c r="E15" i="4"/>
  <c r="G15" i="4"/>
  <c r="K4" i="4"/>
  <c r="K15" i="4" s="1"/>
  <c r="O4" i="4"/>
  <c r="O15" i="4"/>
  <c r="J5" i="1" l="1"/>
  <c r="J8" i="1" l="1"/>
  <c r="J9" i="1" s="1"/>
  <c r="D9" i="1" l="1"/>
  <c r="M5" i="1" l="1"/>
  <c r="M4" i="1"/>
  <c r="M3" i="1"/>
  <c r="F4" i="1" l="1"/>
  <c r="F3" i="1"/>
  <c r="I3" i="1" s="1"/>
  <c r="I5" i="1" l="1"/>
  <c r="K5" i="1" s="1"/>
  <c r="K3" i="1"/>
  <c r="G3" i="1"/>
  <c r="G5" i="1"/>
  <c r="I4" i="1"/>
  <c r="G4" i="1"/>
  <c r="N4" i="1" l="1"/>
  <c r="K4" i="1"/>
  <c r="N5" i="1"/>
  <c r="N3" i="1"/>
  <c r="M6" i="1" l="1"/>
  <c r="M7" i="1"/>
  <c r="F7" i="1"/>
  <c r="G7" i="1" s="1"/>
  <c r="F6" i="1"/>
  <c r="I6" i="1" s="1"/>
  <c r="K6" i="1" s="1"/>
  <c r="N6" i="1" l="1"/>
  <c r="I7" i="1"/>
  <c r="K7" i="1" s="1"/>
  <c r="G6" i="1"/>
  <c r="N7" i="1" l="1"/>
  <c r="N8" i="1" s="1"/>
  <c r="K8" i="1"/>
  <c r="F8" i="1"/>
  <c r="F2" i="1"/>
  <c r="F9" i="1" l="1"/>
  <c r="G9" i="1" s="1"/>
  <c r="G2" i="1"/>
  <c r="I2" i="1"/>
  <c r="K2" i="1" l="1"/>
  <c r="K9" i="1" s="1"/>
  <c r="N2" i="1"/>
  <c r="N9" i="1" s="1"/>
  <c r="E9" i="1" l="1"/>
  <c r="G8" i="1"/>
  <c r="E8" i="1"/>
  <c r="I8" i="1" l="1"/>
  <c r="H8" i="1" l="1"/>
  <c r="I9" i="1"/>
  <c r="H9" i="1" s="1"/>
</calcChain>
</file>

<file path=xl/sharedStrings.xml><?xml version="1.0" encoding="utf-8"?>
<sst xmlns="http://schemas.openxmlformats.org/spreadsheetml/2006/main" count="74" uniqueCount="40">
  <si>
    <t>Respondent Category</t>
  </si>
  <si>
    <t>Instruments</t>
  </si>
  <si>
    <t>Form</t>
  </si>
  <si>
    <t>Number of respondents</t>
  </si>
  <si>
    <t>Frequency of response</t>
  </si>
  <si>
    <t>Total Annual responses</t>
  </si>
  <si>
    <t>Responses per Respondent</t>
  </si>
  <si>
    <t>Hours per response</t>
  </si>
  <si>
    <t>Annual burden (hours)</t>
  </si>
  <si>
    <t>Previously Approved Annual Burden Hours</t>
  </si>
  <si>
    <t>Hourly Wage Rate</t>
  </si>
  <si>
    <t>Fully Loaded ( Hourly wage + 33%)</t>
  </si>
  <si>
    <t>Total Annualized Cost of Respondent Burden</t>
  </si>
  <si>
    <t>Individuals / Households</t>
  </si>
  <si>
    <t>N/A</t>
  </si>
  <si>
    <t>Schools</t>
  </si>
  <si>
    <t>Student Eligibility Data (Summer)</t>
  </si>
  <si>
    <t xml:space="preserve">P-EBT Local Level Administrative Cost  Reporting to State </t>
  </si>
  <si>
    <t>Schools Subtotal</t>
  </si>
  <si>
    <t>Monthly P-EBT Reporting to FNS  (Schools + Child Care)</t>
  </si>
  <si>
    <t>FNS-292B</t>
  </si>
  <si>
    <t xml:space="preserve">P-EBT Quarterly Administrative Cost Report (100% funding)  (Schools + Child Care) </t>
  </si>
  <si>
    <t>SF-425</t>
  </si>
  <si>
    <t>SA Subtotal</t>
  </si>
  <si>
    <t>Grand Total</t>
  </si>
  <si>
    <t xml:space="preserve">State Agencies </t>
  </si>
  <si>
    <t xml:space="preserve">P-EBT Application Submission  </t>
  </si>
  <si>
    <t>NA</t>
  </si>
  <si>
    <t>Difference due to Program Change</t>
  </si>
  <si>
    <t xml:space="preserve">P-EBT Reporting to FNS (Summer) </t>
  </si>
  <si>
    <t>FNS-366A</t>
  </si>
  <si>
    <t>P-EBT Administrative Cost Plan (100% funding)   (Schools + Child Care)</t>
  </si>
  <si>
    <t>P-EBT Household Eligibility Determination  (Schools + Child Care)</t>
  </si>
  <si>
    <t>State Plan Submission- P-EBT (Schools + Child Care For Summer)</t>
  </si>
  <si>
    <t xml:space="preserve">State Plan Submission- P-EBT (Schools + Child Care For School Year)  </t>
  </si>
  <si>
    <t>State Agencies</t>
  </si>
  <si>
    <t>Student Eligibility Data (School Year)</t>
  </si>
  <si>
    <t>P-EBT Application Submission  (Schools Only)</t>
  </si>
  <si>
    <t>Difference due to Adjustment</t>
  </si>
  <si>
    <t xml:space="preserve">Difference due to Program 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</si>
</sst>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#,##0.00000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 readingOrder="1"/>
    </xf>
    <xf numFmtId="3" fontId="3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3" fontId="2" fillId="0" borderId="5" xfId="0" applyNumberFormat="1" applyFont="1" applyBorder="1" applyAlignment="1">
      <alignment horizontal="center" vertical="center" wrapText="1" readingOrder="1"/>
    </xf>
    <xf numFmtId="44" fontId="3" fillId="0" borderId="1" xfId="1" applyFont="1" applyBorder="1" applyAlignment="1">
      <alignment horizontal="center" vertical="center" readingOrder="1"/>
    </xf>
    <xf numFmtId="44" fontId="3" fillId="2" borderId="1" xfId="1" applyFont="1" applyFill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1" fillId="0" borderId="1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3" fontId="5" fillId="0" borderId="10" xfId="0" applyNumberFormat="1" applyFont="1" applyBorder="1" applyAlignment="1">
      <alignment horizontal="center" vertical="center" wrapText="1" readingOrder="1"/>
    </xf>
    <xf numFmtId="3" fontId="3" fillId="0" borderId="10" xfId="0" applyNumberFormat="1" applyFont="1" applyBorder="1" applyAlignment="1">
      <alignment horizontal="center" vertical="center" wrapText="1" readingOrder="1"/>
    </xf>
    <xf numFmtId="4" fontId="3" fillId="0" borderId="10" xfId="0" applyNumberFormat="1" applyFont="1" applyBorder="1" applyAlignment="1">
      <alignment horizontal="center" vertical="center" readingOrder="1"/>
    </xf>
    <xf numFmtId="44" fontId="3" fillId="0" borderId="10" xfId="1" applyFont="1" applyFill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44" fontId="3" fillId="0" borderId="12" xfId="0" applyNumberFormat="1" applyFont="1" applyBorder="1" applyAlignment="1">
      <alignment horizontal="center" vertical="center" readingOrder="1"/>
    </xf>
    <xf numFmtId="44" fontId="3" fillId="0" borderId="3" xfId="0" applyNumberFormat="1" applyFont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164" fontId="2" fillId="0" borderId="5" xfId="0" applyNumberFormat="1" applyFont="1" applyBorder="1" applyAlignment="1">
      <alignment horizontal="center" vertical="center" wrapText="1" readingOrder="1"/>
    </xf>
    <xf numFmtId="0" fontId="0" fillId="2" borderId="5" xfId="0" applyFill="1" applyBorder="1" applyAlignment="1">
      <alignment horizontal="center" vertical="center" readingOrder="1"/>
    </xf>
    <xf numFmtId="44" fontId="2" fillId="0" borderId="13" xfId="1" applyFont="1" applyFill="1" applyBorder="1" applyAlignment="1">
      <alignment horizontal="center" vertical="center" wrapText="1" readingOrder="1"/>
    </xf>
    <xf numFmtId="3" fontId="2" fillId="0" borderId="9" xfId="0" applyNumberFormat="1" applyFont="1" applyBorder="1" applyAlignment="1">
      <alignment horizontal="center" vertical="center" wrapText="1" readingOrder="1"/>
    </xf>
    <xf numFmtId="3" fontId="2" fillId="0" borderId="10" xfId="0" applyNumberFormat="1" applyFont="1" applyBorder="1" applyAlignment="1">
      <alignment horizontal="center" vertical="center" wrapText="1" readingOrder="1"/>
    </xf>
    <xf numFmtId="3" fontId="2" fillId="0" borderId="1" xfId="0" applyNumberFormat="1" applyFont="1" applyBorder="1" applyAlignment="1">
      <alignment horizontal="center" vertical="center" wrapText="1" readingOrder="1"/>
    </xf>
    <xf numFmtId="3" fontId="0" fillId="0" borderId="0" xfId="0" applyNumberFormat="1" applyAlignment="1">
      <alignment horizontal="center" vertical="center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4" fontId="2" fillId="0" borderId="10" xfId="0" applyNumberFormat="1" applyFont="1" applyBorder="1" applyAlignment="1">
      <alignment horizontal="center" vertical="center" readingOrder="1"/>
    </xf>
    <xf numFmtId="0" fontId="0" fillId="3" borderId="0" xfId="0" applyFill="1" applyAlignment="1">
      <alignment horizontal="center" vertical="center" readingOrder="1"/>
    </xf>
    <xf numFmtId="0" fontId="3" fillId="3" borderId="0" xfId="0" applyFont="1" applyFill="1" applyAlignment="1">
      <alignment horizontal="center" vertical="center" readingOrder="1"/>
    </xf>
    <xf numFmtId="3" fontId="0" fillId="3" borderId="0" xfId="0" applyNumberFormat="1" applyFill="1" applyAlignment="1">
      <alignment horizontal="center" vertical="center" readingOrder="1"/>
    </xf>
    <xf numFmtId="165" fontId="0" fillId="3" borderId="0" xfId="0" applyNumberFormat="1" applyFill="1" applyAlignment="1">
      <alignment horizontal="center" vertical="center" readingOrder="1"/>
    </xf>
    <xf numFmtId="44" fontId="2" fillId="3" borderId="1" xfId="1" applyFont="1" applyFill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 readingOrder="1"/>
    </xf>
    <xf numFmtId="4" fontId="2" fillId="3" borderId="1" xfId="0" applyNumberFormat="1" applyFont="1" applyFill="1" applyBorder="1" applyAlignment="1">
      <alignment horizontal="center" vertical="center" readingOrder="1"/>
    </xf>
    <xf numFmtId="3" fontId="2" fillId="3" borderId="1" xfId="1" applyNumberFormat="1" applyFont="1" applyFill="1" applyBorder="1" applyAlignment="1">
      <alignment horizontal="center" vertical="center" wrapText="1" readingOrder="1"/>
    </xf>
    <xf numFmtId="4" fontId="2" fillId="3" borderId="1" xfId="1" applyNumberFormat="1" applyFont="1" applyFill="1" applyBorder="1" applyAlignment="1">
      <alignment horizontal="center" vertical="center" wrapText="1" readingOrder="1"/>
    </xf>
    <xf numFmtId="3" fontId="2" fillId="3" borderId="1" xfId="0" applyNumberFormat="1" applyFont="1" applyFill="1" applyBorder="1" applyAlignment="1">
      <alignment horizontal="center" vertical="center" wrapText="1" readingOrder="1"/>
    </xf>
    <xf numFmtId="164" fontId="2" fillId="3" borderId="1" xfId="0" applyNumberFormat="1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44" fontId="3" fillId="3" borderId="1" xfId="0" applyNumberFormat="1" applyFont="1" applyFill="1" applyBorder="1" applyAlignment="1">
      <alignment horizontal="center" vertical="center" readingOrder="1"/>
    </xf>
    <xf numFmtId="44" fontId="3" fillId="3" borderId="1" xfId="1" applyFont="1" applyFill="1" applyBorder="1" applyAlignment="1">
      <alignment horizontal="center" vertical="center" readingOrder="1"/>
    </xf>
    <xf numFmtId="4" fontId="3" fillId="3" borderId="1" xfId="0" applyNumberFormat="1" applyFont="1" applyFill="1" applyBorder="1" applyAlignment="1">
      <alignment horizontal="center" vertical="center" readingOrder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3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readingOrder="1"/>
    </xf>
    <xf numFmtId="3" fontId="3" fillId="3" borderId="1" xfId="0" applyNumberFormat="1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wrapText="1" readingOrder="1"/>
    </xf>
    <xf numFmtId="3" fontId="5" fillId="3" borderId="1" xfId="0" applyNumberFormat="1" applyFont="1" applyFill="1" applyBorder="1" applyAlignment="1">
      <alignment horizontal="center" vertical="center" wrapText="1" readingOrder="1"/>
    </xf>
    <xf numFmtId="0" fontId="2" fillId="3" borderId="7" xfId="0" applyFont="1" applyFill="1" applyBorder="1" applyAlignment="1">
      <alignment horizontal="center" vertical="center" wrapText="1" readingOrder="1"/>
    </xf>
    <xf numFmtId="4" fontId="3" fillId="3" borderId="10" xfId="0" applyNumberFormat="1" applyFont="1" applyFill="1" applyBorder="1" applyAlignment="1">
      <alignment horizontal="center" vertical="center" readingOrder="1"/>
    </xf>
    <xf numFmtId="4" fontId="2" fillId="3" borderId="5" xfId="1" applyNumberFormat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 readingOrder="1"/>
    </xf>
    <xf numFmtId="0" fontId="3" fillId="0" borderId="14" xfId="0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F8F9-DC69-42D9-B1BA-3837A7ABFDE6}">
  <sheetPr>
    <pageSetUpPr fitToPage="1"/>
  </sheetPr>
  <dimension ref="A1:O18"/>
  <sheetViews>
    <sheetView tabSelected="1" zoomScale="90" zoomScaleNormal="90" workbookViewId="0">
      <pane ySplit="1" topLeftCell="A2" activePane="bottomLeft" state="frozen"/>
      <selection pane="bottomLeft" activeCell="O14" sqref="O14"/>
    </sheetView>
  </sheetViews>
  <sheetFormatPr defaultColWidth="9.1796875" defaultRowHeight="14.5" x14ac:dyDescent="0.35"/>
  <cols>
    <col min="1" max="1" width="13.1796875" style="36" customWidth="1"/>
    <col min="2" max="2" width="34.1796875" style="36" customWidth="1"/>
    <col min="3" max="3" width="10.1796875" style="36" customWidth="1"/>
    <col min="4" max="4" width="12.453125" style="36" customWidth="1"/>
    <col min="5" max="5" width="11.81640625" style="36" customWidth="1"/>
    <col min="6" max="6" width="14.1796875" style="36" customWidth="1"/>
    <col min="7" max="7" width="9.453125" style="36" customWidth="1"/>
    <col min="8" max="8" width="14.1796875" style="36" customWidth="1"/>
    <col min="9" max="9" width="13.26953125" style="38" customWidth="1"/>
    <col min="10" max="10" width="14" style="36" customWidth="1"/>
    <col min="11" max="11" width="18.7265625" style="36" customWidth="1"/>
    <col min="12" max="12" width="15.453125" style="37" customWidth="1"/>
    <col min="13" max="14" width="10.453125" style="36" customWidth="1"/>
    <col min="15" max="15" width="20.54296875" style="36" customWidth="1"/>
    <col min="16" max="16384" width="9.1796875" style="36"/>
  </cols>
  <sheetData>
    <row r="1" spans="1:15" ht="52" x14ac:dyDescent="0.3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5" t="s">
        <v>8</v>
      </c>
      <c r="J1" s="47" t="s">
        <v>9</v>
      </c>
      <c r="K1" s="47" t="s">
        <v>39</v>
      </c>
      <c r="L1" s="47" t="s">
        <v>38</v>
      </c>
      <c r="M1" s="47" t="s">
        <v>10</v>
      </c>
      <c r="N1" s="47" t="s">
        <v>11</v>
      </c>
      <c r="O1" s="47" t="s">
        <v>12</v>
      </c>
    </row>
    <row r="2" spans="1:15" ht="30" customHeight="1" x14ac:dyDescent="0.35">
      <c r="A2" s="53" t="s">
        <v>13</v>
      </c>
      <c r="B2" s="57" t="s">
        <v>37</v>
      </c>
      <c r="C2" s="57" t="s">
        <v>14</v>
      </c>
      <c r="D2" s="58">
        <v>114000</v>
      </c>
      <c r="E2" s="53">
        <v>1</v>
      </c>
      <c r="F2" s="52">
        <f>D2*E2</f>
        <v>114000</v>
      </c>
      <c r="G2" s="52">
        <f>(F2/D2)</f>
        <v>1</v>
      </c>
      <c r="H2" s="53">
        <v>0.16666666699999999</v>
      </c>
      <c r="I2" s="45">
        <f>F2*H2</f>
        <v>19000.000037999998</v>
      </c>
      <c r="J2" s="50">
        <v>96833</v>
      </c>
      <c r="K2" s="50">
        <f>(I2-J2)</f>
        <v>-77832.999962000002</v>
      </c>
      <c r="L2" s="50"/>
      <c r="M2" s="49">
        <v>7.25</v>
      </c>
      <c r="N2" s="49" t="s">
        <v>14</v>
      </c>
      <c r="O2" s="48">
        <f>+M2*I2</f>
        <v>137750.0002755</v>
      </c>
    </row>
    <row r="3" spans="1:15" ht="30" customHeight="1" x14ac:dyDescent="0.35">
      <c r="A3" s="65" t="s">
        <v>15</v>
      </c>
      <c r="B3" s="57" t="s">
        <v>36</v>
      </c>
      <c r="C3" s="57" t="s">
        <v>14</v>
      </c>
      <c r="D3" s="58">
        <v>0</v>
      </c>
      <c r="E3" s="53">
        <v>0</v>
      </c>
      <c r="F3" s="52">
        <f>D3*E3</f>
        <v>0</v>
      </c>
      <c r="G3" s="52">
        <v>0</v>
      </c>
      <c r="H3" s="53">
        <v>0</v>
      </c>
      <c r="I3" s="45">
        <f>F3*H3</f>
        <v>0</v>
      </c>
      <c r="J3" s="50">
        <v>568602</v>
      </c>
      <c r="K3" s="50">
        <f>(I3-J3)</f>
        <v>-568602</v>
      </c>
      <c r="L3" s="55"/>
      <c r="M3" s="49">
        <v>30.41</v>
      </c>
      <c r="N3" s="49">
        <f>M3 + (M3*0.33)</f>
        <v>40.445300000000003</v>
      </c>
      <c r="O3" s="48">
        <f>N3*I3</f>
        <v>0</v>
      </c>
    </row>
    <row r="4" spans="1:15" ht="30" customHeight="1" x14ac:dyDescent="0.35">
      <c r="A4" s="65"/>
      <c r="B4" s="57" t="s">
        <v>16</v>
      </c>
      <c r="C4" s="57" t="s">
        <v>14</v>
      </c>
      <c r="D4" s="58">
        <v>287</v>
      </c>
      <c r="E4" s="53">
        <v>1</v>
      </c>
      <c r="F4" s="52">
        <f>D4*E4</f>
        <v>287</v>
      </c>
      <c r="G4" s="52">
        <f>(F4/D4)</f>
        <v>1</v>
      </c>
      <c r="H4" s="53">
        <v>0.5</v>
      </c>
      <c r="I4" s="45">
        <f>F4*H4</f>
        <v>143.5</v>
      </c>
      <c r="J4" s="50">
        <v>47384</v>
      </c>
      <c r="K4" s="50">
        <f>(I4-J4)</f>
        <v>-47240.5</v>
      </c>
      <c r="L4" s="55"/>
      <c r="M4" s="49">
        <v>30.41</v>
      </c>
      <c r="N4" s="49">
        <f>M4+(M4*0.33)</f>
        <v>40.445300000000003</v>
      </c>
      <c r="O4" s="48">
        <f>N4*I4</f>
        <v>5803.9005500000003</v>
      </c>
    </row>
    <row r="5" spans="1:15" ht="30" customHeight="1" x14ac:dyDescent="0.35">
      <c r="A5" s="65"/>
      <c r="B5" s="57" t="s">
        <v>17</v>
      </c>
      <c r="C5" s="57" t="s">
        <v>14</v>
      </c>
      <c r="D5" s="58">
        <v>287</v>
      </c>
      <c r="E5" s="53">
        <v>1</v>
      </c>
      <c r="F5" s="52">
        <f>D5*E5</f>
        <v>287</v>
      </c>
      <c r="G5" s="52">
        <f>(F5/D5)</f>
        <v>1</v>
      </c>
      <c r="H5" s="53">
        <v>0.5</v>
      </c>
      <c r="I5" s="45">
        <f>F5*H5</f>
        <v>143.5</v>
      </c>
      <c r="J5" s="50">
        <v>94767</v>
      </c>
      <c r="K5" s="50">
        <f>(I5-J5)</f>
        <v>-94623.5</v>
      </c>
      <c r="L5" s="55"/>
      <c r="M5" s="49">
        <v>30.41</v>
      </c>
      <c r="N5" s="49">
        <f>M5+(M5*0.33)</f>
        <v>40.445300000000003</v>
      </c>
      <c r="O5" s="48">
        <f>N5*I5</f>
        <v>5803.9005500000003</v>
      </c>
    </row>
    <row r="6" spans="1:15" ht="30" customHeight="1" x14ac:dyDescent="0.35">
      <c r="A6" s="53" t="s">
        <v>18</v>
      </c>
      <c r="B6" s="57"/>
      <c r="C6" s="57"/>
      <c r="D6" s="58">
        <v>287</v>
      </c>
      <c r="E6" s="53">
        <v>2</v>
      </c>
      <c r="F6" s="52">
        <f>F3+F4+F5</f>
        <v>574</v>
      </c>
      <c r="G6" s="52">
        <f>(F6/D6)</f>
        <v>2</v>
      </c>
      <c r="H6" s="53">
        <v>1</v>
      </c>
      <c r="I6" s="45">
        <f>I3+I4+I5</f>
        <v>287</v>
      </c>
      <c r="J6" s="45">
        <f>J3+J4+J5</f>
        <v>710753</v>
      </c>
      <c r="K6" s="50">
        <f>(I6-J6)</f>
        <v>-710466</v>
      </c>
      <c r="L6" s="55"/>
      <c r="M6" s="49">
        <v>30.41</v>
      </c>
      <c r="N6" s="49">
        <f>M6+(M6*0.33)</f>
        <v>40.445300000000003</v>
      </c>
      <c r="O6" s="48">
        <f>N6*I6</f>
        <v>11607.801100000001</v>
      </c>
    </row>
    <row r="7" spans="1:15" ht="26" x14ac:dyDescent="0.35">
      <c r="A7" s="65" t="s">
        <v>35</v>
      </c>
      <c r="B7" s="57" t="s">
        <v>34</v>
      </c>
      <c r="C7" s="57" t="s">
        <v>27</v>
      </c>
      <c r="D7" s="57">
        <v>0</v>
      </c>
      <c r="E7" s="57">
        <v>0</v>
      </c>
      <c r="F7" s="53">
        <f>+D7*E7</f>
        <v>0</v>
      </c>
      <c r="G7" s="52">
        <v>0</v>
      </c>
      <c r="H7" s="53">
        <v>0</v>
      </c>
      <c r="I7" s="45">
        <f>+F7*H7</f>
        <v>0</v>
      </c>
      <c r="J7" s="50">
        <v>53</v>
      </c>
      <c r="K7" s="50">
        <f t="shared" ref="K7:K13" si="0">(I7-J7)</f>
        <v>-53</v>
      </c>
      <c r="L7" s="50"/>
      <c r="M7" s="49">
        <v>38.130000000000003</v>
      </c>
      <c r="N7" s="49">
        <f>M7+(M7*0.33)</f>
        <v>50.712900000000005</v>
      </c>
      <c r="O7" s="48">
        <f t="shared" ref="O7:O12" si="1">+N7*I7</f>
        <v>0</v>
      </c>
    </row>
    <row r="8" spans="1:15" ht="26" x14ac:dyDescent="0.35">
      <c r="A8" s="65"/>
      <c r="B8" s="57" t="s">
        <v>33</v>
      </c>
      <c r="C8" s="57" t="s">
        <v>14</v>
      </c>
      <c r="D8" s="57">
        <v>0</v>
      </c>
      <c r="E8" s="57">
        <v>0</v>
      </c>
      <c r="F8" s="53">
        <f>+D8*E8</f>
        <v>0</v>
      </c>
      <c r="G8" s="52">
        <v>0</v>
      </c>
      <c r="H8" s="53">
        <v>0</v>
      </c>
      <c r="I8" s="45">
        <f>+F8*H8</f>
        <v>0</v>
      </c>
      <c r="J8" s="50">
        <v>53</v>
      </c>
      <c r="K8" s="50">
        <f t="shared" si="0"/>
        <v>-53</v>
      </c>
      <c r="L8" s="55"/>
      <c r="M8" s="49">
        <v>38.130000000000003</v>
      </c>
      <c r="N8" s="49">
        <f t="shared" ref="N8:N13" si="2">M8 + (M8*0.33)</f>
        <v>50.712900000000005</v>
      </c>
      <c r="O8" s="48">
        <f t="shared" si="1"/>
        <v>0</v>
      </c>
    </row>
    <row r="9" spans="1:15" ht="42" customHeight="1" x14ac:dyDescent="0.35">
      <c r="A9" s="66"/>
      <c r="B9" s="57" t="s">
        <v>32</v>
      </c>
      <c r="C9" s="57" t="s">
        <v>14</v>
      </c>
      <c r="D9" s="57">
        <v>0</v>
      </c>
      <c r="E9" s="57">
        <v>0</v>
      </c>
      <c r="F9" s="52">
        <v>0</v>
      </c>
      <c r="G9" s="52">
        <v>0</v>
      </c>
      <c r="H9" s="53">
        <v>0</v>
      </c>
      <c r="I9" s="45">
        <f>+F9*H9</f>
        <v>0</v>
      </c>
      <c r="J9" s="50">
        <v>2165000</v>
      </c>
      <c r="K9" s="50">
        <f t="shared" si="0"/>
        <v>-2165000</v>
      </c>
      <c r="L9" s="50"/>
      <c r="M9" s="49">
        <v>38.130000000000003</v>
      </c>
      <c r="N9" s="49">
        <f t="shared" si="2"/>
        <v>50.712900000000005</v>
      </c>
      <c r="O9" s="48">
        <f t="shared" si="1"/>
        <v>0</v>
      </c>
    </row>
    <row r="10" spans="1:15" ht="26" x14ac:dyDescent="0.35">
      <c r="A10" s="66"/>
      <c r="B10" s="57" t="s">
        <v>19</v>
      </c>
      <c r="C10" s="57" t="s">
        <v>20</v>
      </c>
      <c r="D10" s="57">
        <v>50</v>
      </c>
      <c r="E10" s="57">
        <v>12</v>
      </c>
      <c r="F10" s="53">
        <f>+D10*E10</f>
        <v>600</v>
      </c>
      <c r="G10" s="52">
        <f>(F10/D10)</f>
        <v>12</v>
      </c>
      <c r="H10" s="53">
        <v>1</v>
      </c>
      <c r="I10" s="45">
        <f>+F10*H10</f>
        <v>600</v>
      </c>
      <c r="J10" s="50">
        <v>636</v>
      </c>
      <c r="K10" s="50">
        <f t="shared" si="0"/>
        <v>-36</v>
      </c>
      <c r="L10" s="50"/>
      <c r="M10" s="49">
        <v>38.130000000000003</v>
      </c>
      <c r="N10" s="49">
        <f t="shared" si="2"/>
        <v>50.712900000000005</v>
      </c>
      <c r="O10" s="48">
        <f t="shared" si="1"/>
        <v>30427.74</v>
      </c>
    </row>
    <row r="11" spans="1:15" ht="39.65" customHeight="1" x14ac:dyDescent="0.35">
      <c r="A11" s="66"/>
      <c r="B11" s="57" t="s">
        <v>31</v>
      </c>
      <c r="C11" s="57" t="s">
        <v>30</v>
      </c>
      <c r="D11" s="57">
        <v>0</v>
      </c>
      <c r="E11" s="57">
        <v>0</v>
      </c>
      <c r="F11" s="53">
        <v>0</v>
      </c>
      <c r="G11" s="52">
        <v>0</v>
      </c>
      <c r="H11" s="53">
        <v>0</v>
      </c>
      <c r="I11" s="45">
        <v>0</v>
      </c>
      <c r="J11" s="50">
        <v>636</v>
      </c>
      <c r="K11" s="50">
        <f t="shared" si="0"/>
        <v>-636</v>
      </c>
      <c r="L11" s="50"/>
      <c r="M11" s="49">
        <v>38.130000000000003</v>
      </c>
      <c r="N11" s="49">
        <f t="shared" si="2"/>
        <v>50.712900000000005</v>
      </c>
      <c r="O11" s="48">
        <f t="shared" si="1"/>
        <v>0</v>
      </c>
    </row>
    <row r="12" spans="1:15" ht="39.65" customHeight="1" x14ac:dyDescent="0.35">
      <c r="A12" s="66"/>
      <c r="B12" s="53" t="s">
        <v>21</v>
      </c>
      <c r="C12" s="54" t="s">
        <v>22</v>
      </c>
      <c r="D12" s="53">
        <v>50</v>
      </c>
      <c r="E12" s="53">
        <v>4</v>
      </c>
      <c r="F12" s="53">
        <f>+D12*E12</f>
        <v>200</v>
      </c>
      <c r="G12" s="52">
        <f>(F12/D12)</f>
        <v>4</v>
      </c>
      <c r="H12" s="53">
        <v>1</v>
      </c>
      <c r="I12" s="45">
        <f>+F12*H12</f>
        <v>200</v>
      </c>
      <c r="J12" s="50">
        <v>212</v>
      </c>
      <c r="K12" s="50">
        <f t="shared" si="0"/>
        <v>-12</v>
      </c>
      <c r="L12" s="50"/>
      <c r="M12" s="49">
        <v>38.130000000000003</v>
      </c>
      <c r="N12" s="49">
        <f t="shared" si="2"/>
        <v>50.712900000000005</v>
      </c>
      <c r="O12" s="48">
        <f t="shared" si="1"/>
        <v>10142.580000000002</v>
      </c>
    </row>
    <row r="13" spans="1:15" s="37" customFormat="1" ht="61.9" customHeight="1" x14ac:dyDescent="0.35">
      <c r="A13" s="66"/>
      <c r="B13" s="53" t="s">
        <v>29</v>
      </c>
      <c r="C13" s="55"/>
      <c r="D13" s="55">
        <v>0</v>
      </c>
      <c r="E13" s="55">
        <v>1</v>
      </c>
      <c r="F13" s="55">
        <f>+D13*E13</f>
        <v>0</v>
      </c>
      <c r="G13" s="55">
        <v>0</v>
      </c>
      <c r="H13" s="55">
        <v>0</v>
      </c>
      <c r="I13" s="56">
        <f>+F13*H13</f>
        <v>0</v>
      </c>
      <c r="J13" s="55">
        <v>27</v>
      </c>
      <c r="K13" s="55">
        <f t="shared" si="0"/>
        <v>-27</v>
      </c>
      <c r="L13" s="55"/>
      <c r="M13" s="49">
        <v>38.130000000000003</v>
      </c>
      <c r="N13" s="49">
        <f t="shared" si="2"/>
        <v>50.712900000000005</v>
      </c>
      <c r="O13" s="48">
        <f>N13*I13</f>
        <v>0</v>
      </c>
    </row>
    <row r="14" spans="1:15" x14ac:dyDescent="0.35">
      <c r="A14" s="53" t="s">
        <v>23</v>
      </c>
      <c r="B14" s="53"/>
      <c r="C14" s="54"/>
      <c r="D14" s="53">
        <v>50</v>
      </c>
      <c r="E14" s="51">
        <f>+F14/D14</f>
        <v>16</v>
      </c>
      <c r="F14" s="53">
        <f>SUM(F7:F13)</f>
        <v>800</v>
      </c>
      <c r="G14" s="52">
        <f>(F14/D14)</f>
        <v>16</v>
      </c>
      <c r="H14" s="51">
        <f>+I14/F14</f>
        <v>1</v>
      </c>
      <c r="I14" s="45">
        <f>SUM(I7:I13)</f>
        <v>800</v>
      </c>
      <c r="J14" s="50">
        <f>SUM(J7:J13)</f>
        <v>2166617</v>
      </c>
      <c r="K14" s="50">
        <f>SUM(K7:K13)</f>
        <v>-2165817</v>
      </c>
      <c r="L14" s="50">
        <f>SUM(L7:L13)</f>
        <v>0</v>
      </c>
      <c r="M14" s="49"/>
      <c r="N14" s="49"/>
      <c r="O14" s="48">
        <f>SUM(O7:O12)</f>
        <v>40570.320000000007</v>
      </c>
    </row>
    <row r="15" spans="1:15" x14ac:dyDescent="0.35">
      <c r="A15" s="47" t="s">
        <v>24</v>
      </c>
      <c r="B15" s="47"/>
      <c r="C15" s="47"/>
      <c r="D15" s="45">
        <f>D2+D6+D14</f>
        <v>114337</v>
      </c>
      <c r="E15" s="46">
        <f>+F15/D15</f>
        <v>1.0090696799811085</v>
      </c>
      <c r="F15" s="45">
        <f>F2+F6+F14</f>
        <v>115374</v>
      </c>
      <c r="G15" s="45">
        <f>(F15/D15)</f>
        <v>1.0090696799811085</v>
      </c>
      <c r="H15" s="46">
        <f>+I15/F15</f>
        <v>0.17410335117097439</v>
      </c>
      <c r="I15" s="45">
        <f>SUM(I2+I6+I14)</f>
        <v>20087.000037999998</v>
      </c>
      <c r="J15" s="44">
        <f>J2+J6+J14</f>
        <v>2974203</v>
      </c>
      <c r="K15" s="43">
        <f>K2+K6+K14</f>
        <v>-2954115.9999620002</v>
      </c>
      <c r="L15" s="42">
        <f>L2+L14</f>
        <v>0</v>
      </c>
      <c r="M15" s="41"/>
      <c r="N15" s="41"/>
      <c r="O15" s="40">
        <f>SUM(O2,O6,O14)</f>
        <v>189928.12137550002</v>
      </c>
    </row>
    <row r="18" spans="9:11" s="37" customFormat="1" x14ac:dyDescent="0.35">
      <c r="I18" s="38"/>
      <c r="J18" s="36"/>
      <c r="K18" s="39"/>
    </row>
  </sheetData>
  <mergeCells count="2">
    <mergeCell ref="A3:A5"/>
    <mergeCell ref="A7:A13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zoomScale="90" zoomScaleNormal="90" workbookViewId="0">
      <pane ySplit="1" topLeftCell="A2" activePane="bottomLeft" state="frozen"/>
      <selection pane="bottomLeft" activeCell="K22" sqref="K22"/>
    </sheetView>
  </sheetViews>
  <sheetFormatPr defaultColWidth="9.1796875" defaultRowHeight="14.5" x14ac:dyDescent="0.35"/>
  <cols>
    <col min="1" max="1" width="13.1796875" style="2" customWidth="1"/>
    <col min="2" max="2" width="34.1796875" style="2" customWidth="1"/>
    <col min="3" max="3" width="10.1796875" style="2" customWidth="1"/>
    <col min="4" max="4" width="12.453125" style="2" customWidth="1"/>
    <col min="5" max="5" width="11.81640625" style="2" customWidth="1"/>
    <col min="6" max="6" width="14.1796875" style="2" customWidth="1"/>
    <col min="7" max="7" width="21.08984375" style="2" customWidth="1"/>
    <col min="8" max="8" width="14.1796875" style="2" customWidth="1"/>
    <col min="9" max="9" width="13.26953125" style="32" customWidth="1"/>
    <col min="10" max="10" width="14" style="36" customWidth="1"/>
    <col min="11" max="11" width="15.453125" style="8" customWidth="1"/>
    <col min="12" max="13" width="10.453125" style="2" customWidth="1"/>
    <col min="14" max="14" width="20.54296875" style="2" customWidth="1"/>
    <col min="15" max="16384" width="9.1796875" style="2"/>
  </cols>
  <sheetData>
    <row r="1" spans="1:14" ht="52.5" thickBot="1" x14ac:dyDescent="0.4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9" t="s">
        <v>8</v>
      </c>
      <c r="J1" s="59" t="s">
        <v>9</v>
      </c>
      <c r="K1" s="20" t="s">
        <v>28</v>
      </c>
      <c r="L1" s="20" t="s">
        <v>10</v>
      </c>
      <c r="M1" s="20" t="s">
        <v>11</v>
      </c>
      <c r="N1" s="21" t="s">
        <v>12</v>
      </c>
    </row>
    <row r="2" spans="1:14" ht="30" customHeight="1" x14ac:dyDescent="0.35">
      <c r="A2" s="34" t="s">
        <v>13</v>
      </c>
      <c r="B2" s="14" t="s">
        <v>26</v>
      </c>
      <c r="C2" s="14" t="s">
        <v>14</v>
      </c>
      <c r="D2" s="15">
        <v>114000</v>
      </c>
      <c r="E2" s="13">
        <v>1</v>
      </c>
      <c r="F2" s="16">
        <f>D2*E2</f>
        <v>114000</v>
      </c>
      <c r="G2" s="16">
        <f>(F2/D2)</f>
        <v>1</v>
      </c>
      <c r="H2" s="13">
        <v>0.16666666699999999</v>
      </c>
      <c r="I2" s="30">
        <f>F2*H2</f>
        <v>19000.000037999998</v>
      </c>
      <c r="J2" s="60">
        <v>96833</v>
      </c>
      <c r="K2" s="17">
        <f t="shared" ref="K2:K7" si="0">(I2-J2)</f>
        <v>-77832.999962000002</v>
      </c>
      <c r="L2" s="18">
        <v>7.25</v>
      </c>
      <c r="M2" s="18" t="s">
        <v>27</v>
      </c>
      <c r="N2" s="22">
        <f>+L2*I2</f>
        <v>137750.0002755</v>
      </c>
    </row>
    <row r="3" spans="1:14" ht="30" customHeight="1" x14ac:dyDescent="0.35">
      <c r="A3" s="63" t="s">
        <v>15</v>
      </c>
      <c r="B3" s="14" t="s">
        <v>16</v>
      </c>
      <c r="C3" s="14" t="s">
        <v>14</v>
      </c>
      <c r="D3" s="15">
        <v>287</v>
      </c>
      <c r="E3" s="13">
        <v>1</v>
      </c>
      <c r="F3" s="16">
        <f>D3*E3</f>
        <v>287</v>
      </c>
      <c r="G3" s="16">
        <f>(F3/D3)</f>
        <v>1</v>
      </c>
      <c r="H3" s="13">
        <v>0.5</v>
      </c>
      <c r="I3" s="30">
        <f>F3*H3</f>
        <v>143.5</v>
      </c>
      <c r="J3" s="60">
        <v>47384</v>
      </c>
      <c r="K3" s="17">
        <f t="shared" si="0"/>
        <v>-47240.5</v>
      </c>
      <c r="L3" s="18">
        <v>30.41</v>
      </c>
      <c r="M3" s="18">
        <f>L3 + (L3*0.33)</f>
        <v>40.445300000000003</v>
      </c>
      <c r="N3" s="22">
        <f>M3*I3</f>
        <v>5803.9005500000003</v>
      </c>
    </row>
    <row r="4" spans="1:14" ht="30" customHeight="1" x14ac:dyDescent="0.35">
      <c r="A4" s="64"/>
      <c r="B4" s="14" t="s">
        <v>17</v>
      </c>
      <c r="C4" s="14" t="s">
        <v>14</v>
      </c>
      <c r="D4" s="15">
        <v>287</v>
      </c>
      <c r="E4" s="13">
        <v>1</v>
      </c>
      <c r="F4" s="16">
        <f>D4*E4</f>
        <v>287</v>
      </c>
      <c r="G4" s="16">
        <f>(F4/D4)</f>
        <v>1</v>
      </c>
      <c r="H4" s="13">
        <v>0.5</v>
      </c>
      <c r="I4" s="30">
        <f>F4*H4</f>
        <v>143.5</v>
      </c>
      <c r="J4" s="60">
        <v>94767</v>
      </c>
      <c r="K4" s="17">
        <f t="shared" si="0"/>
        <v>-94623.5</v>
      </c>
      <c r="L4" s="18">
        <v>30.41</v>
      </c>
      <c r="M4" s="18">
        <f>L4+(L4*0.33)</f>
        <v>40.445300000000003</v>
      </c>
      <c r="N4" s="22">
        <f>M4*I4</f>
        <v>5803.9005500000003</v>
      </c>
    </row>
    <row r="5" spans="1:14" ht="30" customHeight="1" x14ac:dyDescent="0.35">
      <c r="A5" s="34" t="s">
        <v>18</v>
      </c>
      <c r="B5" s="14"/>
      <c r="C5" s="14"/>
      <c r="D5" s="15">
        <v>287</v>
      </c>
      <c r="E5" s="13">
        <v>2</v>
      </c>
      <c r="F5" s="16">
        <v>574</v>
      </c>
      <c r="G5" s="16">
        <f>(F5/D5)</f>
        <v>2</v>
      </c>
      <c r="H5" s="13">
        <v>1</v>
      </c>
      <c r="I5" s="30">
        <f>SUM(I3,I4)</f>
        <v>287</v>
      </c>
      <c r="J5" s="60">
        <f>SUM(J3,J4)</f>
        <v>142151</v>
      </c>
      <c r="K5" s="17">
        <f t="shared" si="0"/>
        <v>-141864</v>
      </c>
      <c r="L5" s="18">
        <v>30.41</v>
      </c>
      <c r="M5" s="18">
        <f>L5+(L5*0.33)</f>
        <v>40.445300000000003</v>
      </c>
      <c r="N5" s="22">
        <f>M5*I5</f>
        <v>11607.801100000001</v>
      </c>
    </row>
    <row r="6" spans="1:14" ht="26" x14ac:dyDescent="0.35">
      <c r="A6" s="62" t="s">
        <v>25</v>
      </c>
      <c r="B6" s="4" t="s">
        <v>19</v>
      </c>
      <c r="C6" s="4" t="s">
        <v>20</v>
      </c>
      <c r="D6" s="4">
        <v>50</v>
      </c>
      <c r="E6" s="4">
        <v>12</v>
      </c>
      <c r="F6" s="1">
        <f t="shared" ref="F6" si="1">+D6*E6</f>
        <v>600</v>
      </c>
      <c r="G6" s="3">
        <f t="shared" ref="G6" si="2">(F6/D6)</f>
        <v>12</v>
      </c>
      <c r="H6" s="1">
        <v>1</v>
      </c>
      <c r="I6" s="31">
        <f t="shared" ref="I6" si="3">+F6*H6</f>
        <v>600</v>
      </c>
      <c r="J6" s="50">
        <v>636</v>
      </c>
      <c r="K6" s="17">
        <f t="shared" si="0"/>
        <v>-36</v>
      </c>
      <c r="L6" s="6">
        <v>38.130000000000003</v>
      </c>
      <c r="M6" s="6">
        <f t="shared" ref="M6" si="4">L6 + (L6*0.33)</f>
        <v>50.712900000000005</v>
      </c>
      <c r="N6" s="23">
        <f>+M6*I6</f>
        <v>30427.74</v>
      </c>
    </row>
    <row r="7" spans="1:14" ht="39.65" customHeight="1" x14ac:dyDescent="0.35">
      <c r="A7" s="62"/>
      <c r="B7" s="1" t="s">
        <v>21</v>
      </c>
      <c r="C7" s="9" t="s">
        <v>22</v>
      </c>
      <c r="D7" s="1">
        <v>50</v>
      </c>
      <c r="E7" s="1">
        <v>4</v>
      </c>
      <c r="F7" s="1">
        <f>+D7*E7</f>
        <v>200</v>
      </c>
      <c r="G7" s="3">
        <f>(F7/D7)</f>
        <v>4</v>
      </c>
      <c r="H7" s="1">
        <v>1</v>
      </c>
      <c r="I7" s="31">
        <f>+F7*H7</f>
        <v>200</v>
      </c>
      <c r="J7" s="50">
        <v>212</v>
      </c>
      <c r="K7" s="17">
        <f t="shared" si="0"/>
        <v>-12</v>
      </c>
      <c r="L7" s="6">
        <v>38.130000000000003</v>
      </c>
      <c r="M7" s="6">
        <f>L7 + (L7*0.33)</f>
        <v>50.712900000000005</v>
      </c>
      <c r="N7" s="23">
        <f>+M7*I7</f>
        <v>10142.580000000002</v>
      </c>
    </row>
    <row r="8" spans="1:14" x14ac:dyDescent="0.35">
      <c r="A8" s="33" t="s">
        <v>23</v>
      </c>
      <c r="B8" s="10"/>
      <c r="C8" s="11"/>
      <c r="D8" s="1">
        <v>50</v>
      </c>
      <c r="E8" s="12">
        <f>+F8/D8</f>
        <v>16</v>
      </c>
      <c r="F8" s="1">
        <f>SUM(F6:F7)</f>
        <v>800</v>
      </c>
      <c r="G8" s="3">
        <f t="shared" ref="G8:G9" si="5">(F8/D8)</f>
        <v>16</v>
      </c>
      <c r="H8" s="12">
        <f>+I8/F8</f>
        <v>1</v>
      </c>
      <c r="I8" s="31">
        <f>SUM(I6:I7)</f>
        <v>800</v>
      </c>
      <c r="J8" s="50">
        <f>SUM(J6:J7)</f>
        <v>848</v>
      </c>
      <c r="K8" s="17">
        <f>SUM(K6:K7)</f>
        <v>-48</v>
      </c>
      <c r="L8" s="7"/>
      <c r="M8" s="7"/>
      <c r="N8" s="23">
        <f>SUM(N6,N7)</f>
        <v>40570.320000000007</v>
      </c>
    </row>
    <row r="9" spans="1:14" ht="15" thickBot="1" x14ac:dyDescent="0.4">
      <c r="A9" s="24" t="s">
        <v>24</v>
      </c>
      <c r="B9" s="25"/>
      <c r="C9" s="25"/>
      <c r="D9" s="5">
        <f>D2+D5+D8</f>
        <v>114337</v>
      </c>
      <c r="E9" s="26">
        <f>+F9/D9</f>
        <v>1.0090696799811085</v>
      </c>
      <c r="F9" s="5">
        <f>F2+F5+F8</f>
        <v>115374</v>
      </c>
      <c r="G9" s="5">
        <f t="shared" si="5"/>
        <v>1.0090696799811085</v>
      </c>
      <c r="H9" s="26">
        <f>+I9/F9</f>
        <v>0.17410335117097439</v>
      </c>
      <c r="I9" s="5">
        <f>SUM(I2+I5+I8)</f>
        <v>20087.000037999998</v>
      </c>
      <c r="J9" s="61">
        <f>J2+J8</f>
        <v>97681</v>
      </c>
      <c r="K9" s="35">
        <f>K2+K8</f>
        <v>-77880.999962000002</v>
      </c>
      <c r="L9" s="27"/>
      <c r="M9" s="27"/>
      <c r="N9" s="28">
        <f>SUM(N2,N5,N8)</f>
        <v>189928.12137550002</v>
      </c>
    </row>
  </sheetData>
  <mergeCells count="2">
    <mergeCell ref="A6:A7"/>
    <mergeCell ref="A3:A4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B6BF4B168B442ADF2BB9C49EC8C3E" ma:contentTypeVersion="13" ma:contentTypeDescription="Create a new document." ma:contentTypeScope="" ma:versionID="b8de278c250c3aa13280b816fa4f13a3">
  <xsd:schema xmlns:xsd="http://www.w3.org/2001/XMLSchema" xmlns:xs="http://www.w3.org/2001/XMLSchema" xmlns:p="http://schemas.microsoft.com/office/2006/metadata/properties" xmlns:ns2="c7c8719a-bfb3-41c9-8571-dbdbaea1c5e3" xmlns:ns3="f0d5c5ba-2c14-41be-9a87-91b73de81605" xmlns:ns4="73fb875a-8af9-4255-b008-0995492d31cd" targetNamespace="http://schemas.microsoft.com/office/2006/metadata/properties" ma:root="true" ma:fieldsID="4ffaa30225ab051251b8bb7459f9703a" ns2:_="" ns3:_="" ns4:_="">
    <xsd:import namespace="c7c8719a-bfb3-41c9-8571-dbdbaea1c5e3"/>
    <xsd:import namespace="f0d5c5ba-2c14-41be-9a87-91b73de81605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8719a-bfb3-41c9-8571-dbdbaea1c5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5c5ba-2c14-41be-9a87-91b73de816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eb1af8-2426-4432-bc1a-c801f2a7a484}" ma:internalName="TaxCatchAll" ma:showField="CatchAllData" ma:web="f0d5c5ba-2c14-41be-9a87-91b73de816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c7c8719a-bfb3-41c9-8571-dbdbaea1c5e3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E4D735-84CA-475A-AFA9-CC099A943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8719a-bfb3-41c9-8571-dbdbaea1c5e3"/>
    <ds:schemaRef ds:uri="f0d5c5ba-2c14-41be-9a87-91b73de81605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0E0E67-CA88-4439-9995-1BD02DF171E2}">
  <ds:schemaRefs>
    <ds:schemaRef ds:uri="http://schemas.microsoft.com/office/2006/metadata/properties"/>
    <ds:schemaRef ds:uri="c7c8719a-bfb3-41c9-8571-dbdbaea1c5e3"/>
    <ds:schemaRef ds:uri="http://schemas.microsoft.com/office/infopath/2007/PartnerControls"/>
    <ds:schemaRef ds:uri="73fb875a-8af9-4255-b008-0995492d3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Burden Table</vt:lpstr>
      <vt:lpstr> Burden Table--Current Burden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Mimi Wu - FNS</cp:lastModifiedBy>
  <cp:revision/>
  <dcterms:created xsi:type="dcterms:W3CDTF">2013-01-08T21:49:18Z</dcterms:created>
  <dcterms:modified xsi:type="dcterms:W3CDTF">2023-10-13T15:44:15Z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0x0101001B3B6BF4B168B442ADF2BB9C49EC8C3E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  <property fmtid="{D5CDD505-2E9C-101B-9397-08002B2CF9AE}" pid="9" name="MediaServiceImageTags">
    <vt:lpwstr/>
  </property>
</Properties>
</file>