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thematica.Net\NDrive\Project\51590_SNAPCOVID\NJ1\4_OMB and IRB\OMB package\8. Final OMB Package PRAO comments 11.9.2023\Revised response to PRAO comments\Clean\"/>
    </mc:Choice>
  </mc:AlternateContent>
  <xr:revisionPtr revIDLastSave="0" documentId="13_ncr:1_{17932AFC-3523-4D4F-9381-4975C3C141A3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Burden table" sheetId="4" r:id="rId1"/>
  </sheets>
  <definedNames>
    <definedName name="_xlnm._FilterDatabase" localSheetId="0" hidden="1">'Burden table'!$A$2:$S$87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4" l="1"/>
  <c r="E78" i="4"/>
  <c r="R86" i="4"/>
  <c r="S86" i="4"/>
  <c r="S85" i="4"/>
  <c r="S83" i="4"/>
  <c r="S80" i="4"/>
  <c r="S79" i="4"/>
  <c r="S78" i="4"/>
  <c r="S72" i="4"/>
  <c r="S71" i="4"/>
  <c r="S84" i="4"/>
  <c r="I4" i="4"/>
  <c r="I5" i="4"/>
  <c r="I6" i="4"/>
  <c r="G85" i="4"/>
  <c r="F85" i="4"/>
  <c r="H84" i="4"/>
  <c r="F84" i="4"/>
  <c r="E84" i="4"/>
  <c r="F78" i="4"/>
  <c r="I80" i="4"/>
  <c r="O70" i="4"/>
  <c r="G84" i="4" l="1"/>
  <c r="I76" i="4" l="1"/>
  <c r="I75" i="4"/>
  <c r="I73" i="4"/>
  <c r="J73" i="4" s="1"/>
  <c r="I69" i="4"/>
  <c r="I3" i="4"/>
  <c r="K81" i="4" l="1"/>
  <c r="M81" i="4" s="1"/>
  <c r="O81" i="4" s="1"/>
  <c r="J81" i="4"/>
  <c r="K80" i="4"/>
  <c r="M80" i="4" s="1"/>
  <c r="O80" i="4" s="1"/>
  <c r="J80" i="4"/>
  <c r="K79" i="4"/>
  <c r="J79" i="4"/>
  <c r="K82" i="4"/>
  <c r="M82" i="4" s="1"/>
  <c r="O82" i="4" s="1"/>
  <c r="J82" i="4"/>
  <c r="I44" i="4"/>
  <c r="H44" i="4"/>
  <c r="I47" i="4"/>
  <c r="I48" i="4"/>
  <c r="I49" i="4"/>
  <c r="I50" i="4"/>
  <c r="I51" i="4"/>
  <c r="I52" i="4"/>
  <c r="I53" i="4"/>
  <c r="I54" i="4"/>
  <c r="I55" i="4"/>
  <c r="I56" i="4"/>
  <c r="I57" i="4"/>
  <c r="H47" i="4"/>
  <c r="H48" i="4"/>
  <c r="H49" i="4"/>
  <c r="H50" i="4"/>
  <c r="H51" i="4"/>
  <c r="H52" i="4"/>
  <c r="H53" i="4"/>
  <c r="H54" i="4"/>
  <c r="H55" i="4"/>
  <c r="H56" i="4"/>
  <c r="H57" i="4"/>
  <c r="H58" i="4"/>
  <c r="I59" i="4"/>
  <c r="H59" i="4"/>
  <c r="I62" i="4"/>
  <c r="H62" i="4"/>
  <c r="I41" i="4"/>
  <c r="H41" i="4"/>
  <c r="I38" i="4"/>
  <c r="H38" i="4"/>
  <c r="I35" i="4"/>
  <c r="H35" i="4"/>
  <c r="J35" i="4" s="1"/>
  <c r="H32" i="4"/>
  <c r="I32" i="4"/>
  <c r="I29" i="4"/>
  <c r="H29" i="4"/>
  <c r="I26" i="4"/>
  <c r="H26" i="4"/>
  <c r="M27" i="4"/>
  <c r="O27" i="4" s="1"/>
  <c r="M26" i="4"/>
  <c r="O26" i="4" s="1"/>
  <c r="M29" i="4"/>
  <c r="O29" i="4" s="1"/>
  <c r="M30" i="4"/>
  <c r="O30" i="4" s="1"/>
  <c r="M32" i="4"/>
  <c r="O32" i="4" s="1"/>
  <c r="M33" i="4"/>
  <c r="O33" i="4" s="1"/>
  <c r="M35" i="4"/>
  <c r="O35" i="4" s="1"/>
  <c r="M36" i="4"/>
  <c r="O36" i="4" s="1"/>
  <c r="M38" i="4"/>
  <c r="O38" i="4" s="1"/>
  <c r="M39" i="4"/>
  <c r="O39" i="4" s="1"/>
  <c r="M41" i="4"/>
  <c r="O41" i="4" s="1"/>
  <c r="M42" i="4"/>
  <c r="O42" i="4" s="1"/>
  <c r="M44" i="4"/>
  <c r="O44" i="4" s="1"/>
  <c r="M45" i="4"/>
  <c r="O45" i="4" s="1"/>
  <c r="M47" i="4"/>
  <c r="O47" i="4" s="1"/>
  <c r="M48" i="4"/>
  <c r="O48" i="4" s="1"/>
  <c r="M50" i="4"/>
  <c r="O50" i="4" s="1"/>
  <c r="M51" i="4"/>
  <c r="O51" i="4" s="1"/>
  <c r="M53" i="4"/>
  <c r="O53" i="4" s="1"/>
  <c r="M54" i="4"/>
  <c r="O54" i="4" s="1"/>
  <c r="M55" i="4"/>
  <c r="O55" i="4" s="1"/>
  <c r="M56" i="4"/>
  <c r="O56" i="4" s="1"/>
  <c r="M57" i="4"/>
  <c r="O57" i="4" s="1"/>
  <c r="M59" i="4"/>
  <c r="O59" i="4" s="1"/>
  <c r="M60" i="4"/>
  <c r="O60" i="4" s="1"/>
  <c r="M63" i="4"/>
  <c r="O63" i="4" s="1"/>
  <c r="M62" i="4"/>
  <c r="O62" i="4" s="1"/>
  <c r="I63" i="4"/>
  <c r="H63" i="4"/>
  <c r="I60" i="4"/>
  <c r="H60" i="4"/>
  <c r="I45" i="4"/>
  <c r="H45" i="4"/>
  <c r="I42" i="4"/>
  <c r="H42" i="4"/>
  <c r="I39" i="4"/>
  <c r="H39" i="4"/>
  <c r="I36" i="4"/>
  <c r="H36" i="4"/>
  <c r="I33" i="4"/>
  <c r="H33" i="4"/>
  <c r="I30" i="4"/>
  <c r="H30" i="4"/>
  <c r="I27" i="4"/>
  <c r="H27" i="4"/>
  <c r="M66" i="4"/>
  <c r="O66" i="4" s="1"/>
  <c r="M65" i="4"/>
  <c r="O65" i="4" s="1"/>
  <c r="H65" i="4"/>
  <c r="J65" i="4" s="1"/>
  <c r="H66" i="4"/>
  <c r="J66" i="4" s="1"/>
  <c r="M64" i="4"/>
  <c r="O64" i="4" s="1"/>
  <c r="H64" i="4"/>
  <c r="J64" i="4" s="1"/>
  <c r="M24" i="4"/>
  <c r="O24" i="4" s="1"/>
  <c r="M23" i="4"/>
  <c r="O23" i="4" s="1"/>
  <c r="M21" i="4"/>
  <c r="O21" i="4" s="1"/>
  <c r="M20" i="4"/>
  <c r="O20" i="4" s="1"/>
  <c r="I23" i="4"/>
  <c r="I24" i="4"/>
  <c r="I20" i="4"/>
  <c r="I21" i="4"/>
  <c r="H23" i="4"/>
  <c r="H24" i="4"/>
  <c r="H20" i="4"/>
  <c r="H21" i="4"/>
  <c r="M18" i="4"/>
  <c r="O18" i="4" s="1"/>
  <c r="M17" i="4"/>
  <c r="O17" i="4" s="1"/>
  <c r="I17" i="4"/>
  <c r="I18" i="4"/>
  <c r="H17" i="4"/>
  <c r="H18" i="4"/>
  <c r="M14" i="4"/>
  <c r="O14" i="4" s="1"/>
  <c r="M15" i="4"/>
  <c r="O15" i="4" s="1"/>
  <c r="I14" i="4"/>
  <c r="I15" i="4"/>
  <c r="H15" i="4"/>
  <c r="H14" i="4"/>
  <c r="M12" i="4"/>
  <c r="O12" i="4" s="1"/>
  <c r="M11" i="4"/>
  <c r="O11" i="4" s="1"/>
  <c r="I11" i="4"/>
  <c r="I12" i="4"/>
  <c r="H12" i="4"/>
  <c r="H11" i="4"/>
  <c r="M5" i="4"/>
  <c r="O5" i="4" s="1"/>
  <c r="M6" i="4"/>
  <c r="O6" i="4" s="1"/>
  <c r="H5" i="4"/>
  <c r="J5" i="4" s="1"/>
  <c r="H6" i="4"/>
  <c r="J41" i="4" l="1"/>
  <c r="J38" i="4"/>
  <c r="P65" i="4"/>
  <c r="S65" i="4" s="1"/>
  <c r="J56" i="4"/>
  <c r="P56" i="4" s="1"/>
  <c r="S56" i="4" s="1"/>
  <c r="J54" i="4"/>
  <c r="P54" i="4" s="1"/>
  <c r="S54" i="4" s="1"/>
  <c r="J26" i="4"/>
  <c r="P26" i="4" s="1"/>
  <c r="S26" i="4" s="1"/>
  <c r="J62" i="4"/>
  <c r="P62" i="4" s="1"/>
  <c r="S62" i="4" s="1"/>
  <c r="J27" i="4"/>
  <c r="P27" i="4" s="1"/>
  <c r="S27" i="4" s="1"/>
  <c r="J44" i="4"/>
  <c r="P44" i="4" s="1"/>
  <c r="S44" i="4" s="1"/>
  <c r="J29" i="4"/>
  <c r="P29" i="4" s="1"/>
  <c r="S29" i="4" s="1"/>
  <c r="J48" i="4"/>
  <c r="P48" i="4" s="1"/>
  <c r="S48" i="4" s="1"/>
  <c r="J63" i="4"/>
  <c r="P63" i="4" s="1"/>
  <c r="S63" i="4" s="1"/>
  <c r="J55" i="4"/>
  <c r="P55" i="4" s="1"/>
  <c r="J53" i="4"/>
  <c r="P53" i="4" s="1"/>
  <c r="S53" i="4" s="1"/>
  <c r="P80" i="4"/>
  <c r="P41" i="4"/>
  <c r="S41" i="4" s="1"/>
  <c r="M79" i="4"/>
  <c r="K84" i="4"/>
  <c r="J39" i="4"/>
  <c r="P39" i="4" s="1"/>
  <c r="S39" i="4" s="1"/>
  <c r="J30" i="4"/>
  <c r="P30" i="4" s="1"/>
  <c r="S30" i="4" s="1"/>
  <c r="J42" i="4"/>
  <c r="P42" i="4" s="1"/>
  <c r="S42" i="4" s="1"/>
  <c r="J32" i="4"/>
  <c r="P32" i="4" s="1"/>
  <c r="S32" i="4" s="1"/>
  <c r="P66" i="4"/>
  <c r="S66" i="4" s="1"/>
  <c r="J52" i="4"/>
  <c r="J51" i="4"/>
  <c r="P51" i="4" s="1"/>
  <c r="S51" i="4" s="1"/>
  <c r="J50" i="4"/>
  <c r="P50" i="4" s="1"/>
  <c r="S50" i="4" s="1"/>
  <c r="J36" i="4"/>
  <c r="P36" i="4" s="1"/>
  <c r="S36" i="4" s="1"/>
  <c r="J60" i="4"/>
  <c r="P60" i="4" s="1"/>
  <c r="S60" i="4" s="1"/>
  <c r="P81" i="4"/>
  <c r="S81" i="4" s="1"/>
  <c r="P82" i="4"/>
  <c r="S82" i="4" s="1"/>
  <c r="P35" i="4"/>
  <c r="S35" i="4" s="1"/>
  <c r="P38" i="4"/>
  <c r="S38" i="4" s="1"/>
  <c r="P64" i="4"/>
  <c r="S64" i="4" s="1"/>
  <c r="J57" i="4"/>
  <c r="P57" i="4" s="1"/>
  <c r="S57" i="4" s="1"/>
  <c r="J49" i="4"/>
  <c r="J33" i="4"/>
  <c r="P33" i="4" s="1"/>
  <c r="S33" i="4" s="1"/>
  <c r="J45" i="4"/>
  <c r="P45" i="4" s="1"/>
  <c r="S45" i="4" s="1"/>
  <c r="J47" i="4"/>
  <c r="P47" i="4" s="1"/>
  <c r="S47" i="4" s="1"/>
  <c r="J59" i="4"/>
  <c r="P59" i="4" s="1"/>
  <c r="S59" i="4" s="1"/>
  <c r="J23" i="4"/>
  <c r="P23" i="4" s="1"/>
  <c r="S23" i="4" s="1"/>
  <c r="J24" i="4"/>
  <c r="P24" i="4" s="1"/>
  <c r="S24" i="4" s="1"/>
  <c r="J17" i="4"/>
  <c r="P17" i="4" s="1"/>
  <c r="S17" i="4" s="1"/>
  <c r="J21" i="4"/>
  <c r="P21" i="4" s="1"/>
  <c r="S21" i="4" s="1"/>
  <c r="J20" i="4"/>
  <c r="P20" i="4" s="1"/>
  <c r="S20" i="4" s="1"/>
  <c r="J18" i="4"/>
  <c r="P18" i="4" s="1"/>
  <c r="S18" i="4" s="1"/>
  <c r="J11" i="4"/>
  <c r="P11" i="4" s="1"/>
  <c r="S11" i="4" s="1"/>
  <c r="J12" i="4"/>
  <c r="P12" i="4" s="1"/>
  <c r="S12" i="4" s="1"/>
  <c r="J14" i="4"/>
  <c r="P14" i="4" s="1"/>
  <c r="S14" i="4" s="1"/>
  <c r="J15" i="4"/>
  <c r="P15" i="4" s="1"/>
  <c r="S15" i="4" s="1"/>
  <c r="J6" i="4"/>
  <c r="P6" i="4" s="1"/>
  <c r="S6" i="4" s="1"/>
  <c r="P5" i="4"/>
  <c r="S5" i="4" s="1"/>
  <c r="O79" i="4" l="1"/>
  <c r="M83" i="4"/>
  <c r="O83" i="4" s="1"/>
  <c r="J83" i="4"/>
  <c r="J84" i="4" s="1"/>
  <c r="J72" i="4"/>
  <c r="P72" i="4" s="1"/>
  <c r="K72" i="4"/>
  <c r="K71" i="4"/>
  <c r="I71" i="4"/>
  <c r="J71" i="4" s="1"/>
  <c r="P71" i="4" s="1"/>
  <c r="K69" i="4"/>
  <c r="M69" i="4" s="1"/>
  <c r="O69" i="4" s="1"/>
  <c r="K68" i="4"/>
  <c r="J69" i="4"/>
  <c r="I68" i="4"/>
  <c r="K70" i="4"/>
  <c r="K73" i="4"/>
  <c r="M61" i="4"/>
  <c r="O61" i="4" s="1"/>
  <c r="I58" i="4"/>
  <c r="J58" i="4" s="1"/>
  <c r="I61" i="4"/>
  <c r="H61" i="4"/>
  <c r="K74" i="4"/>
  <c r="M74" i="4" s="1"/>
  <c r="O74" i="4" s="1"/>
  <c r="J74" i="4"/>
  <c r="J67" i="4"/>
  <c r="P67" i="4" s="1"/>
  <c r="S67" i="4" s="1"/>
  <c r="H68" i="4"/>
  <c r="M3" i="4"/>
  <c r="O3" i="4" s="1"/>
  <c r="H3" i="4"/>
  <c r="J3" i="4" s="1"/>
  <c r="H4" i="4"/>
  <c r="I70" i="4"/>
  <c r="J70" i="4" s="1"/>
  <c r="P70" i="4" s="1"/>
  <c r="S70" i="4" s="1"/>
  <c r="P3" i="4" l="1"/>
  <c r="J4" i="4"/>
  <c r="M68" i="4"/>
  <c r="O68" i="4" s="1"/>
  <c r="K78" i="4"/>
  <c r="I84" i="4"/>
  <c r="M84" i="4"/>
  <c r="L84" i="4" s="1"/>
  <c r="O84" i="4"/>
  <c r="P79" i="4"/>
  <c r="P83" i="4"/>
  <c r="J68" i="4"/>
  <c r="J61" i="4"/>
  <c r="P61" i="4" s="1"/>
  <c r="S61" i="4" s="1"/>
  <c r="P69" i="4"/>
  <c r="P74" i="4"/>
  <c r="S74" i="4" s="1"/>
  <c r="S3" i="4"/>
  <c r="P68" i="4" l="1"/>
  <c r="S68" i="4" s="1"/>
  <c r="E85" i="4"/>
  <c r="K85" i="4"/>
  <c r="N84" i="4"/>
  <c r="P84" i="4"/>
  <c r="F86" i="4"/>
  <c r="J97" i="4" s="1"/>
  <c r="K9" i="4"/>
  <c r="M9" i="4" s="1"/>
  <c r="O9" i="4" s="1"/>
  <c r="I9" i="4"/>
  <c r="H9" i="4"/>
  <c r="J9" i="4" l="1"/>
  <c r="P9" i="4" s="1"/>
  <c r="S9" i="4" s="1"/>
  <c r="J75" i="4" l="1"/>
  <c r="M58" i="4"/>
  <c r="O58" i="4" s="1"/>
  <c r="P58" i="4" s="1"/>
  <c r="M52" i="4"/>
  <c r="O52" i="4" s="1"/>
  <c r="P52" i="4" s="1"/>
  <c r="M49" i="4"/>
  <c r="O49" i="4" s="1"/>
  <c r="P49" i="4" s="1"/>
  <c r="M46" i="4"/>
  <c r="O46" i="4" s="1"/>
  <c r="M43" i="4"/>
  <c r="O43" i="4" s="1"/>
  <c r="M40" i="4"/>
  <c r="O40" i="4" s="1"/>
  <c r="I40" i="4"/>
  <c r="I43" i="4"/>
  <c r="I46" i="4"/>
  <c r="H40" i="4"/>
  <c r="H43" i="4"/>
  <c r="H46" i="4"/>
  <c r="M34" i="4"/>
  <c r="O34" i="4" s="1"/>
  <c r="M31" i="4"/>
  <c r="O31" i="4" s="1"/>
  <c r="M28" i="4"/>
  <c r="O28" i="4" s="1"/>
  <c r="M25" i="4"/>
  <c r="O25" i="4" s="1"/>
  <c r="I25" i="4"/>
  <c r="I28" i="4"/>
  <c r="I31" i="4"/>
  <c r="I34" i="4"/>
  <c r="H25" i="4"/>
  <c r="H28" i="4"/>
  <c r="H31" i="4"/>
  <c r="H34" i="4"/>
  <c r="M22" i="4"/>
  <c r="O22" i="4" s="1"/>
  <c r="M19" i="4"/>
  <c r="O19" i="4" s="1"/>
  <c r="M16" i="4"/>
  <c r="O16" i="4" s="1"/>
  <c r="M13" i="4"/>
  <c r="O13" i="4" s="1"/>
  <c r="I13" i="4"/>
  <c r="I16" i="4"/>
  <c r="I19" i="4"/>
  <c r="I22" i="4"/>
  <c r="H13" i="4"/>
  <c r="H16" i="4"/>
  <c r="H19" i="4"/>
  <c r="H22" i="4"/>
  <c r="H10" i="4"/>
  <c r="M4" i="4"/>
  <c r="O4" i="4" s="1"/>
  <c r="P4" i="4" l="1"/>
  <c r="J40" i="4"/>
  <c r="P40" i="4" s="1"/>
  <c r="S40" i="4" s="1"/>
  <c r="S69" i="4"/>
  <c r="J31" i="4"/>
  <c r="P31" i="4" s="1"/>
  <c r="S31" i="4" s="1"/>
  <c r="S52" i="4"/>
  <c r="S49" i="4"/>
  <c r="J28" i="4"/>
  <c r="P28" i="4" s="1"/>
  <c r="S28" i="4" s="1"/>
  <c r="S58" i="4"/>
  <c r="J25" i="4"/>
  <c r="P25" i="4" s="1"/>
  <c r="S25" i="4" s="1"/>
  <c r="S55" i="4"/>
  <c r="J46" i="4"/>
  <c r="P46" i="4" s="1"/>
  <c r="S46" i="4" s="1"/>
  <c r="J43" i="4"/>
  <c r="P43" i="4" s="1"/>
  <c r="S43" i="4" s="1"/>
  <c r="J34" i="4"/>
  <c r="P34" i="4" s="1"/>
  <c r="S34" i="4" s="1"/>
  <c r="J13" i="4"/>
  <c r="P13" i="4" s="1"/>
  <c r="S13" i="4" s="1"/>
  <c r="J22" i="4"/>
  <c r="P22" i="4" s="1"/>
  <c r="S22" i="4" s="1"/>
  <c r="J19" i="4"/>
  <c r="P19" i="4" s="1"/>
  <c r="S19" i="4" s="1"/>
  <c r="J16" i="4"/>
  <c r="P16" i="4" s="1"/>
  <c r="S16" i="4" s="1"/>
  <c r="S4" i="4" l="1"/>
  <c r="I8" i="4" l="1"/>
  <c r="J77" i="4" l="1"/>
  <c r="K77" i="4"/>
  <c r="M77" i="4" s="1"/>
  <c r="O77" i="4" s="1"/>
  <c r="J76" i="4"/>
  <c r="K76" i="4"/>
  <c r="M76" i="4" s="1"/>
  <c r="O76" i="4" s="1"/>
  <c r="P76" i="4" l="1"/>
  <c r="S76" i="4" s="1"/>
  <c r="P77" i="4"/>
  <c r="S77" i="4" s="1"/>
  <c r="M73" i="4"/>
  <c r="O73" i="4" s="1"/>
  <c r="K75" i="4"/>
  <c r="M75" i="4" s="1"/>
  <c r="O75" i="4" s="1"/>
  <c r="M37" i="4"/>
  <c r="O37" i="4" s="1"/>
  <c r="I37" i="4"/>
  <c r="H37" i="4"/>
  <c r="M10" i="4"/>
  <c r="O10" i="4" s="1"/>
  <c r="I10" i="4"/>
  <c r="P73" i="4" l="1"/>
  <c r="S73" i="4" s="1"/>
  <c r="P75" i="4"/>
  <c r="S75" i="4" s="1"/>
  <c r="J37" i="4"/>
  <c r="P37" i="4" s="1"/>
  <c r="S37" i="4" s="1"/>
  <c r="J10" i="4"/>
  <c r="P10" i="4" s="1"/>
  <c r="S10" i="4" s="1"/>
  <c r="K7" i="4" l="1"/>
  <c r="K8" i="4"/>
  <c r="M7" i="4" l="1"/>
  <c r="M8" i="4"/>
  <c r="O8" i="4" s="1"/>
  <c r="M78" i="4" l="1"/>
  <c r="O7" i="4"/>
  <c r="O78" i="4" s="1"/>
  <c r="N78" i="4" l="1"/>
  <c r="N85" i="4" s="1"/>
  <c r="N86" i="4" s="1"/>
  <c r="J101" i="4" s="1"/>
  <c r="L78" i="4"/>
  <c r="M85" i="4"/>
  <c r="L85" i="4" s="1"/>
  <c r="I7" i="4"/>
  <c r="O85" i="4" l="1"/>
  <c r="Q86" i="4"/>
  <c r="K86" i="4" l="1"/>
  <c r="J91" i="4" s="1"/>
  <c r="J94" i="4" s="1"/>
  <c r="H8" i="4" l="1"/>
  <c r="J8" i="4" l="1"/>
  <c r="H7" i="4"/>
  <c r="H78" i="4" s="1"/>
  <c r="G78" i="4" l="1"/>
  <c r="H85" i="4"/>
  <c r="J7" i="4"/>
  <c r="J78" i="4" s="1"/>
  <c r="J85" i="4" s="1"/>
  <c r="P8" i="4"/>
  <c r="S8" i="4" s="1"/>
  <c r="H86" i="4" l="1"/>
  <c r="J98" i="4" s="1"/>
  <c r="J100" i="4"/>
  <c r="G86" i="4"/>
  <c r="P78" i="4"/>
  <c r="I78" i="4"/>
  <c r="P7" i="4"/>
  <c r="S7" i="4" s="1"/>
  <c r="I85" i="4" l="1"/>
  <c r="J86" i="4" l="1"/>
  <c r="J99" i="4" s="1"/>
  <c r="I86" i="4"/>
  <c r="J95" i="4" s="1"/>
  <c r="M86" i="4" l="1"/>
  <c r="J92" i="4" s="1"/>
  <c r="L86" i="4" l="1"/>
  <c r="O86" i="4" l="1"/>
  <c r="J93" i="4" s="1"/>
  <c r="P85" i="4"/>
  <c r="P86" i="4" s="1"/>
</calcChain>
</file>

<file path=xl/sharedStrings.xml><?xml version="1.0" encoding="utf-8"?>
<sst xmlns="http://schemas.openxmlformats.org/spreadsheetml/2006/main" count="362" uniqueCount="90">
  <si>
    <t>Affected public</t>
  </si>
  <si>
    <t>Frequency of response</t>
  </si>
  <si>
    <t>Grand total</t>
  </si>
  <si>
    <t>RESPONDENTS</t>
  </si>
  <si>
    <t>NON-RESPONDENTS</t>
  </si>
  <si>
    <t>Sample size</t>
  </si>
  <si>
    <t>total # of respondents (including participants and non)</t>
  </si>
  <si>
    <t>total # of annual reponses (including participants and non)</t>
  </si>
  <si>
    <t>total annual burden estimates (including participants and non)</t>
  </si>
  <si>
    <t xml:space="preserve">Hourly Wage rate* </t>
  </si>
  <si>
    <t>n/a</t>
  </si>
  <si>
    <t>-</t>
  </si>
  <si>
    <t>Type of respondents</t>
  </si>
  <si>
    <t>Instruments</t>
  </si>
  <si>
    <t>Number of respondents</t>
  </si>
  <si>
    <t>Total  annual responses</t>
  </si>
  <si>
    <t>Hours per response</t>
  </si>
  <si>
    <t>Annual burden (hours)</t>
  </si>
  <si>
    <t>Number of non-respondents</t>
  </si>
  <si>
    <t>Total annual responses</t>
  </si>
  <si>
    <t>Grand total annual burden estimate (hours)</t>
  </si>
  <si>
    <t>Total annualized cost of respondent burden</t>
  </si>
  <si>
    <t xml:space="preserve">State or territory SNAP director </t>
  </si>
  <si>
    <t>Local SNAP agency frontline staff</t>
  </si>
  <si>
    <t xml:space="preserve">Total cost with fringe benefits (33%) </t>
  </si>
  <si>
    <t xml:space="preserve">SNAP COVID Survey </t>
  </si>
  <si>
    <t xml:space="preserve">Case Study Discussion Guide </t>
  </si>
  <si>
    <t>Local SNAP agency supervisors</t>
  </si>
  <si>
    <t>State or territory SNAP data staff</t>
  </si>
  <si>
    <t>Survey reminder call script</t>
  </si>
  <si>
    <t>SNAP COVID Study description</t>
  </si>
  <si>
    <t>FNS State Recruitment Email for Survey</t>
  </si>
  <si>
    <t>Document reminder email #1</t>
  </si>
  <si>
    <t>Document reminder email #2</t>
  </si>
  <si>
    <t>Document reminder email #3</t>
  </si>
  <si>
    <t>Document reminder email #4</t>
  </si>
  <si>
    <t>Document reminder email #5</t>
  </si>
  <si>
    <t>Document reminder email #6</t>
  </si>
  <si>
    <t>Email from Mathematica to discuss case study participation</t>
  </si>
  <si>
    <t>State, local, and Tribal government</t>
  </si>
  <si>
    <t xml:space="preserve">State or territory SNAP IT staff </t>
  </si>
  <si>
    <t>Local SNAP agency director</t>
  </si>
  <si>
    <t>Survey study team outreach email from Mathematica</t>
  </si>
  <si>
    <t xml:space="preserve">Urgent reminder email #1 </t>
  </si>
  <si>
    <t>Urgent reminder email #2</t>
  </si>
  <si>
    <t>Urgent reminder email #3</t>
  </si>
  <si>
    <t>Urgent reminder email #4</t>
  </si>
  <si>
    <t xml:space="preserve">Advance email from FNS for case study </t>
  </si>
  <si>
    <t>State or territory SNAP operations and policy staff</t>
  </si>
  <si>
    <t>Case Study Discussion Guide pretest</t>
  </si>
  <si>
    <t>Biweekly reminder email for survey #2</t>
  </si>
  <si>
    <t>Biweekly reminder email for survey #3</t>
  </si>
  <si>
    <t>Biweekly reminder email for survey #4</t>
  </si>
  <si>
    <t>Biweekly reminder email for survey #5</t>
  </si>
  <si>
    <t>Biweekly reminder email for survey #1</t>
  </si>
  <si>
    <t>Document reminder email #7</t>
  </si>
  <si>
    <t>Document reminder email #8</t>
  </si>
  <si>
    <t>Document reminder email #9</t>
  </si>
  <si>
    <t xml:space="preserve">Reminder email for case study </t>
  </si>
  <si>
    <t xml:space="preserve">Subtotal of local agency SNAP director/manager and frontline staff </t>
  </si>
  <si>
    <t>Subtotal of State or territory agency SNAP director/manager</t>
  </si>
  <si>
    <t>Subtotal unique State and Tribal government</t>
  </si>
  <si>
    <t>total # of respondents (only participants)</t>
  </si>
  <si>
    <t>total # of annual responses (only participants)</t>
  </si>
  <si>
    <t>average number of responses per respondent (only participants)</t>
  </si>
  <si>
    <t>average number of responses per respondent (including participants and non)</t>
  </si>
  <si>
    <t xml:space="preserve">Average estimated time per respondent (including participants and non) </t>
  </si>
  <si>
    <t xml:space="preserve">Average estimated time per respondent (only participants) </t>
  </si>
  <si>
    <t>total annual burden estimates (only participatnts)</t>
  </si>
  <si>
    <t xml:space="preserve">Appendix Reference </t>
  </si>
  <si>
    <t xml:space="preserve">SNAP COVID Survey pretest </t>
  </si>
  <si>
    <t>J.1</t>
  </si>
  <si>
    <t>J.2</t>
  </si>
  <si>
    <t>M</t>
  </si>
  <si>
    <t>J.5</t>
  </si>
  <si>
    <t>J.6</t>
  </si>
  <si>
    <t>J.7</t>
  </si>
  <si>
    <t>J.8</t>
  </si>
  <si>
    <t>J.4</t>
  </si>
  <si>
    <t>J.9</t>
  </si>
  <si>
    <t>C</t>
  </si>
  <si>
    <t>K.1</t>
  </si>
  <si>
    <t>K.2</t>
  </si>
  <si>
    <t>K.3</t>
  </si>
  <si>
    <t>K.4</t>
  </si>
  <si>
    <t>J.6 &amp; J.3</t>
  </si>
  <si>
    <t xml:space="preserve">Case study call script </t>
  </si>
  <si>
    <t xml:space="preserve">Case Study discussion guide and administrative data </t>
  </si>
  <si>
    <t>B/D</t>
  </si>
  <si>
    <t xml:space="preserve">*  Sources: Department of Labor Wage and Hour Division (http://www.dol.gov/whd/minimumwage.htm). Bureau of Labor Statistics, Occupational Employment Statistics Survey, May 2022.  (https://www.bls.gov/oes/current/oes_nat.htm) 
Individuals/Participant: Federal minimum wage. State, local, or Tribal agency director/supervisor: Average hourly earnings of workers in management of companies and enterprises occupations ($83.18); State or territory IT and Data staff: Average hourly earning of works in Computer and Mathematical Occupations ($51.99);  State or Tribal Operations and Policy staff: Average hourly earnings of workers in local government management ($52.14); Local SNAP agency frontline staff: Average hourly earnings of workers in community and social services occupations ($26.81).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</si>
</sst>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"/>
    <numFmt numFmtId="167" formatCode="0.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1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right"/>
    </xf>
    <xf numFmtId="166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right"/>
    </xf>
    <xf numFmtId="166" fontId="7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7" fillId="0" borderId="2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1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3" fontId="2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166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167" fontId="2" fillId="0" borderId="0" xfId="0" applyNumberFormat="1" applyFont="1" applyFill="1" applyAlignment="1">
      <alignment horizontal="right"/>
    </xf>
    <xf numFmtId="0" fontId="9" fillId="0" borderId="0" xfId="0" applyFont="1" applyFill="1"/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vertical="top"/>
    </xf>
    <xf numFmtId="1" fontId="3" fillId="0" borderId="0" xfId="0" applyNumberFormat="1" applyFont="1" applyFill="1"/>
    <xf numFmtId="167" fontId="3" fillId="0" borderId="0" xfId="0" applyNumberFormat="1" applyFont="1" applyFill="1"/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703E-8C4D-45D0-9AFB-6F5B9D561AAA}">
  <dimension ref="A1:S101"/>
  <sheetViews>
    <sheetView tabSelected="1" zoomScaleNormal="100" workbookViewId="0">
      <pane xSplit="1" ySplit="2" topLeftCell="C66" activePane="bottomRight" state="frozen"/>
      <selection pane="topRight" activeCell="B1" sqref="B1"/>
      <selection pane="bottomLeft" activeCell="A3" sqref="A3"/>
      <selection pane="bottomRight" activeCell="O96" sqref="O96"/>
    </sheetView>
  </sheetViews>
  <sheetFormatPr defaultColWidth="9.1796875" defaultRowHeight="14.5" x14ac:dyDescent="0.35"/>
  <cols>
    <col min="1" max="1" width="12.453125" style="7" customWidth="1"/>
    <col min="2" max="2" width="25" style="56" customWidth="1"/>
    <col min="3" max="3" width="26.26953125" style="56" customWidth="1"/>
    <col min="4" max="4" width="9.453125" style="56" customWidth="1"/>
    <col min="5" max="5" width="11.453125" style="7" customWidth="1"/>
    <col min="6" max="6" width="11.26953125" style="7" customWidth="1"/>
    <col min="7" max="8" width="9.1796875" style="7"/>
    <col min="9" max="9" width="10.7265625" style="7" customWidth="1"/>
    <col min="10" max="10" width="13.26953125" style="7" customWidth="1"/>
    <col min="11" max="11" width="11.7265625" style="7" customWidth="1"/>
    <col min="12" max="13" width="9.1796875" style="7"/>
    <col min="14" max="14" width="9.54296875" style="7" customWidth="1"/>
    <col min="15" max="15" width="11.26953125" style="7" customWidth="1"/>
    <col min="16" max="16" width="20.7265625" style="7" customWidth="1"/>
    <col min="17" max="17" width="9.1796875" style="7"/>
    <col min="18" max="18" width="17.453125" style="7" customWidth="1"/>
    <col min="19" max="19" width="18.26953125" style="7" bestFit="1" customWidth="1"/>
    <col min="20" max="16384" width="9.1796875" style="7"/>
  </cols>
  <sheetData>
    <row r="1" spans="1:19" x14ac:dyDescent="0.35">
      <c r="A1" s="4"/>
      <c r="B1" s="5"/>
      <c r="C1" s="5"/>
      <c r="D1" s="5"/>
      <c r="E1" s="59" t="s">
        <v>3</v>
      </c>
      <c r="F1" s="59"/>
      <c r="G1" s="59"/>
      <c r="H1" s="59"/>
      <c r="I1" s="59"/>
      <c r="J1" s="6"/>
      <c r="K1" s="59" t="s">
        <v>4</v>
      </c>
      <c r="L1" s="59"/>
      <c r="M1" s="59"/>
      <c r="N1" s="59"/>
      <c r="O1" s="59"/>
      <c r="P1" s="60"/>
      <c r="Q1" s="61"/>
      <c r="R1" s="61"/>
      <c r="S1" s="61"/>
    </row>
    <row r="2" spans="1:19" ht="22" x14ac:dyDescent="0.35">
      <c r="A2" s="8" t="s">
        <v>0</v>
      </c>
      <c r="B2" s="9" t="s">
        <v>12</v>
      </c>
      <c r="C2" s="9" t="s">
        <v>13</v>
      </c>
      <c r="D2" s="9" t="s">
        <v>69</v>
      </c>
      <c r="E2" s="10" t="s">
        <v>5</v>
      </c>
      <c r="F2" s="9" t="s">
        <v>14</v>
      </c>
      <c r="G2" s="9" t="s">
        <v>1</v>
      </c>
      <c r="H2" s="9" t="s">
        <v>15</v>
      </c>
      <c r="I2" s="9"/>
      <c r="J2" s="9" t="s">
        <v>17</v>
      </c>
      <c r="K2" s="11" t="s">
        <v>18</v>
      </c>
      <c r="L2" s="11" t="s">
        <v>1</v>
      </c>
      <c r="M2" s="11" t="s">
        <v>19</v>
      </c>
      <c r="N2" s="11" t="s">
        <v>16</v>
      </c>
      <c r="O2" s="9" t="s">
        <v>17</v>
      </c>
      <c r="P2" s="11" t="s">
        <v>20</v>
      </c>
      <c r="Q2" s="9" t="s">
        <v>9</v>
      </c>
      <c r="R2" s="9" t="s">
        <v>24</v>
      </c>
      <c r="S2" s="11" t="s">
        <v>21</v>
      </c>
    </row>
    <row r="3" spans="1:19" x14ac:dyDescent="0.35">
      <c r="A3" s="65" t="s">
        <v>39</v>
      </c>
      <c r="B3" s="12" t="s">
        <v>22</v>
      </c>
      <c r="C3" s="12" t="s">
        <v>70</v>
      </c>
      <c r="D3" s="12" t="s">
        <v>88</v>
      </c>
      <c r="E3" s="13">
        <v>3</v>
      </c>
      <c r="F3" s="13">
        <v>3</v>
      </c>
      <c r="G3" s="13">
        <v>1</v>
      </c>
      <c r="H3" s="13">
        <f t="shared" ref="H3:H6" si="0">F3*G3</f>
        <v>3</v>
      </c>
      <c r="I3" s="14">
        <f>105/60</f>
        <v>1.75</v>
      </c>
      <c r="J3" s="15">
        <f t="shared" ref="J3" si="1">H3*I3</f>
        <v>5.25</v>
      </c>
      <c r="K3" s="13">
        <v>0</v>
      </c>
      <c r="L3" s="13">
        <v>0</v>
      </c>
      <c r="M3" s="13">
        <f t="shared" ref="M3" si="2">K3*L3</f>
        <v>0</v>
      </c>
      <c r="N3" s="14">
        <v>0</v>
      </c>
      <c r="O3" s="13">
        <f t="shared" ref="O3" si="3">M3*N3</f>
        <v>0</v>
      </c>
      <c r="P3" s="16">
        <f>J3+O3</f>
        <v>5.25</v>
      </c>
      <c r="Q3" s="17">
        <v>83.18</v>
      </c>
      <c r="R3" s="18" t="s">
        <v>11</v>
      </c>
      <c r="S3" s="17">
        <f t="shared" ref="S3:S34" si="4">P3*Q3</f>
        <v>436.69500000000005</v>
      </c>
    </row>
    <row r="4" spans="1:19" ht="15" customHeight="1" x14ac:dyDescent="0.35">
      <c r="A4" s="65"/>
      <c r="B4" s="12" t="s">
        <v>22</v>
      </c>
      <c r="C4" s="12" t="s">
        <v>25</v>
      </c>
      <c r="D4" s="12" t="s">
        <v>88</v>
      </c>
      <c r="E4" s="13">
        <v>53</v>
      </c>
      <c r="F4" s="13">
        <v>53</v>
      </c>
      <c r="G4" s="13">
        <v>1</v>
      </c>
      <c r="H4" s="13">
        <f t="shared" si="0"/>
        <v>53</v>
      </c>
      <c r="I4" s="14">
        <f>27/60</f>
        <v>0.45</v>
      </c>
      <c r="J4" s="15">
        <f>H4*I4</f>
        <v>23.85</v>
      </c>
      <c r="K4" s="13">
        <v>0</v>
      </c>
      <c r="L4" s="13">
        <v>0</v>
      </c>
      <c r="M4" s="13">
        <f t="shared" ref="M4" si="5">K4*L4</f>
        <v>0</v>
      </c>
      <c r="N4" s="14">
        <v>0</v>
      </c>
      <c r="O4" s="13">
        <f t="shared" ref="O4" si="6">M4*N4</f>
        <v>0</v>
      </c>
      <c r="P4" s="16">
        <f>J4+O4</f>
        <v>23.85</v>
      </c>
      <c r="Q4" s="17">
        <v>83.18</v>
      </c>
      <c r="R4" s="17" t="s">
        <v>11</v>
      </c>
      <c r="S4" s="17">
        <f t="shared" si="4"/>
        <v>1983.8430000000003</v>
      </c>
    </row>
    <row r="5" spans="1:19" ht="25.5" customHeight="1" x14ac:dyDescent="0.35">
      <c r="A5" s="65"/>
      <c r="B5" s="12" t="s">
        <v>48</v>
      </c>
      <c r="C5" s="12" t="s">
        <v>25</v>
      </c>
      <c r="D5" s="12" t="s">
        <v>88</v>
      </c>
      <c r="E5" s="13">
        <v>106</v>
      </c>
      <c r="F5" s="13">
        <v>106</v>
      </c>
      <c r="G5" s="13">
        <v>1</v>
      </c>
      <c r="H5" s="13">
        <f t="shared" si="0"/>
        <v>106</v>
      </c>
      <c r="I5" s="14">
        <f>40/60</f>
        <v>0.66666666666666663</v>
      </c>
      <c r="J5" s="15">
        <f t="shared" ref="J5:J6" si="7">H5*I5</f>
        <v>70.666666666666657</v>
      </c>
      <c r="K5" s="13">
        <v>0</v>
      </c>
      <c r="L5" s="13">
        <v>0</v>
      </c>
      <c r="M5" s="13">
        <f t="shared" ref="M5:M6" si="8">K5*L5</f>
        <v>0</v>
      </c>
      <c r="N5" s="14">
        <v>0</v>
      </c>
      <c r="O5" s="13">
        <f t="shared" ref="O5:O6" si="9">M5*N5</f>
        <v>0</v>
      </c>
      <c r="P5" s="16">
        <f t="shared" ref="P5:P6" si="10">J5+O5</f>
        <v>70.666666666666657</v>
      </c>
      <c r="Q5" s="17">
        <v>52.14</v>
      </c>
      <c r="R5" s="17" t="s">
        <v>11</v>
      </c>
      <c r="S5" s="17">
        <f t="shared" si="4"/>
        <v>3684.5599999999995</v>
      </c>
    </row>
    <row r="6" spans="1:19" ht="15" customHeight="1" x14ac:dyDescent="0.35">
      <c r="A6" s="65"/>
      <c r="B6" s="12" t="s">
        <v>40</v>
      </c>
      <c r="C6" s="12" t="s">
        <v>25</v>
      </c>
      <c r="D6" s="12" t="s">
        <v>88</v>
      </c>
      <c r="E6" s="13">
        <v>53</v>
      </c>
      <c r="F6" s="13">
        <v>53</v>
      </c>
      <c r="G6" s="13">
        <v>1</v>
      </c>
      <c r="H6" s="13">
        <f t="shared" si="0"/>
        <v>53</v>
      </c>
      <c r="I6" s="14">
        <f>8/60</f>
        <v>0.13333333333333333</v>
      </c>
      <c r="J6" s="15">
        <f t="shared" si="7"/>
        <v>7.0666666666666664</v>
      </c>
      <c r="K6" s="13">
        <v>0</v>
      </c>
      <c r="L6" s="13">
        <v>0</v>
      </c>
      <c r="M6" s="13">
        <f t="shared" si="8"/>
        <v>0</v>
      </c>
      <c r="N6" s="14">
        <v>0</v>
      </c>
      <c r="O6" s="13">
        <f t="shared" si="9"/>
        <v>0</v>
      </c>
      <c r="P6" s="16">
        <f t="shared" si="10"/>
        <v>7.0666666666666664</v>
      </c>
      <c r="Q6" s="17">
        <v>51.99</v>
      </c>
      <c r="R6" s="17" t="s">
        <v>11</v>
      </c>
      <c r="S6" s="17">
        <f t="shared" si="4"/>
        <v>367.39600000000002</v>
      </c>
    </row>
    <row r="7" spans="1:19" x14ac:dyDescent="0.35">
      <c r="A7" s="65"/>
      <c r="B7" s="12" t="s">
        <v>22</v>
      </c>
      <c r="C7" s="12" t="s">
        <v>31</v>
      </c>
      <c r="D7" s="12" t="s">
        <v>71</v>
      </c>
      <c r="E7" s="13">
        <v>53</v>
      </c>
      <c r="F7" s="13">
        <v>53</v>
      </c>
      <c r="G7" s="13">
        <v>1</v>
      </c>
      <c r="H7" s="13">
        <f>F7*G7</f>
        <v>53</v>
      </c>
      <c r="I7" s="14">
        <f>4/60</f>
        <v>6.6666666666666666E-2</v>
      </c>
      <c r="J7" s="15">
        <f t="shared" ref="J7:J9" si="11">H7*I7</f>
        <v>3.5333333333333332</v>
      </c>
      <c r="K7" s="13">
        <f t="shared" ref="K7:K8" si="12">E7-F7</f>
        <v>0</v>
      </c>
      <c r="L7" s="13">
        <v>0</v>
      </c>
      <c r="M7" s="13">
        <f t="shared" ref="M7:M75" si="13">K7*L7</f>
        <v>0</v>
      </c>
      <c r="N7" s="14">
        <v>0</v>
      </c>
      <c r="O7" s="13">
        <f t="shared" ref="O7:O75" si="14">M7*N7</f>
        <v>0</v>
      </c>
      <c r="P7" s="16">
        <f>J7+O7</f>
        <v>3.5333333333333332</v>
      </c>
      <c r="Q7" s="17">
        <v>83.18</v>
      </c>
      <c r="R7" s="18" t="s">
        <v>11</v>
      </c>
      <c r="S7" s="17">
        <f t="shared" si="4"/>
        <v>293.90266666666668</v>
      </c>
    </row>
    <row r="8" spans="1:19" ht="21" x14ac:dyDescent="0.35">
      <c r="A8" s="65"/>
      <c r="B8" s="12" t="s">
        <v>22</v>
      </c>
      <c r="C8" s="12" t="s">
        <v>42</v>
      </c>
      <c r="D8" s="12" t="s">
        <v>72</v>
      </c>
      <c r="E8" s="13">
        <v>53</v>
      </c>
      <c r="F8" s="13">
        <v>53</v>
      </c>
      <c r="G8" s="13">
        <v>1</v>
      </c>
      <c r="H8" s="13">
        <f t="shared" ref="H8:H9" si="15">F8*G8</f>
        <v>53</v>
      </c>
      <c r="I8" s="14">
        <f>6/60</f>
        <v>0.1</v>
      </c>
      <c r="J8" s="15">
        <f t="shared" si="11"/>
        <v>5.3000000000000007</v>
      </c>
      <c r="K8" s="13">
        <f t="shared" si="12"/>
        <v>0</v>
      </c>
      <c r="L8" s="13">
        <v>0</v>
      </c>
      <c r="M8" s="13">
        <f t="shared" si="13"/>
        <v>0</v>
      </c>
      <c r="N8" s="14">
        <v>0</v>
      </c>
      <c r="O8" s="13">
        <f t="shared" si="14"/>
        <v>0</v>
      </c>
      <c r="P8" s="16">
        <f t="shared" ref="P8:P9" si="16">J8+O8</f>
        <v>5.3000000000000007</v>
      </c>
      <c r="Q8" s="17">
        <v>83.18</v>
      </c>
      <c r="R8" s="18" t="s">
        <v>11</v>
      </c>
      <c r="S8" s="17">
        <f t="shared" si="4"/>
        <v>440.8540000000001</v>
      </c>
    </row>
    <row r="9" spans="1:19" x14ac:dyDescent="0.35">
      <c r="A9" s="65"/>
      <c r="B9" s="12" t="s">
        <v>22</v>
      </c>
      <c r="C9" s="12" t="s">
        <v>30</v>
      </c>
      <c r="D9" s="12" t="s">
        <v>73</v>
      </c>
      <c r="E9" s="13">
        <v>53</v>
      </c>
      <c r="F9" s="13">
        <v>53</v>
      </c>
      <c r="G9" s="13">
        <v>1</v>
      </c>
      <c r="H9" s="13">
        <f t="shared" si="15"/>
        <v>53</v>
      </c>
      <c r="I9" s="14">
        <f t="shared" ref="I9:I57" si="17">2/60</f>
        <v>3.3333333333333333E-2</v>
      </c>
      <c r="J9" s="15">
        <f t="shared" si="11"/>
        <v>1.7666666666666666</v>
      </c>
      <c r="K9" s="13">
        <f t="shared" ref="K9" si="18">E9-F9</f>
        <v>0</v>
      </c>
      <c r="L9" s="13">
        <v>0</v>
      </c>
      <c r="M9" s="13">
        <f t="shared" ref="M9" si="19">K9*L9</f>
        <v>0</v>
      </c>
      <c r="N9" s="14">
        <v>0</v>
      </c>
      <c r="O9" s="13">
        <f t="shared" ref="O9" si="20">M9*N9</f>
        <v>0</v>
      </c>
      <c r="P9" s="16">
        <f t="shared" si="16"/>
        <v>1.7666666666666666</v>
      </c>
      <c r="Q9" s="17">
        <v>83.18</v>
      </c>
      <c r="R9" s="18" t="s">
        <v>11</v>
      </c>
      <c r="S9" s="17">
        <f t="shared" si="4"/>
        <v>146.95133333333334</v>
      </c>
    </row>
    <row r="10" spans="1:19" ht="25.15" customHeight="1" x14ac:dyDescent="0.35">
      <c r="A10" s="65"/>
      <c r="B10" s="12" t="s">
        <v>22</v>
      </c>
      <c r="C10" s="12" t="s">
        <v>54</v>
      </c>
      <c r="D10" s="12" t="s">
        <v>74</v>
      </c>
      <c r="E10" s="13">
        <v>53</v>
      </c>
      <c r="F10" s="13">
        <v>47</v>
      </c>
      <c r="G10" s="13">
        <v>1</v>
      </c>
      <c r="H10" s="13">
        <f>F10*G10</f>
        <v>47</v>
      </c>
      <c r="I10" s="14">
        <f t="shared" si="17"/>
        <v>3.3333333333333333E-2</v>
      </c>
      <c r="J10" s="15">
        <f>H10*I10</f>
        <v>1.5666666666666667</v>
      </c>
      <c r="K10" s="13">
        <v>0</v>
      </c>
      <c r="L10" s="13">
        <v>0</v>
      </c>
      <c r="M10" s="13">
        <f t="shared" ref="M10:M47" si="21">K10*L10</f>
        <v>0</v>
      </c>
      <c r="N10" s="14">
        <v>0</v>
      </c>
      <c r="O10" s="13">
        <f t="shared" ref="O10:O47" si="22">M10*N10</f>
        <v>0</v>
      </c>
      <c r="P10" s="16">
        <f t="shared" ref="P10:P63" si="23">J10+O10</f>
        <v>1.5666666666666667</v>
      </c>
      <c r="Q10" s="17">
        <v>83.18</v>
      </c>
      <c r="R10" s="18" t="s">
        <v>11</v>
      </c>
      <c r="S10" s="17">
        <f t="shared" si="4"/>
        <v>130.31533333333334</v>
      </c>
    </row>
    <row r="11" spans="1:19" ht="25.15" customHeight="1" x14ac:dyDescent="0.35">
      <c r="A11" s="65"/>
      <c r="B11" s="12" t="s">
        <v>48</v>
      </c>
      <c r="C11" s="12" t="s">
        <v>54</v>
      </c>
      <c r="D11" s="12" t="s">
        <v>85</v>
      </c>
      <c r="E11" s="13">
        <v>106</v>
      </c>
      <c r="F11" s="13">
        <v>94</v>
      </c>
      <c r="G11" s="13">
        <v>1</v>
      </c>
      <c r="H11" s="13">
        <f>F11*G11</f>
        <v>94</v>
      </c>
      <c r="I11" s="14">
        <f t="shared" si="17"/>
        <v>3.3333333333333333E-2</v>
      </c>
      <c r="J11" s="15">
        <f t="shared" ref="J11:J12" si="24">H11*I11</f>
        <v>3.1333333333333333</v>
      </c>
      <c r="K11" s="13">
        <v>0</v>
      </c>
      <c r="L11" s="13">
        <v>0</v>
      </c>
      <c r="M11" s="13">
        <f t="shared" ref="M11:M12" si="25">K11*L11</f>
        <v>0</v>
      </c>
      <c r="N11" s="14">
        <v>0</v>
      </c>
      <c r="O11" s="13">
        <f t="shared" ref="O11:O12" si="26">M11*N11</f>
        <v>0</v>
      </c>
      <c r="P11" s="16">
        <f t="shared" si="23"/>
        <v>3.1333333333333333</v>
      </c>
      <c r="Q11" s="17">
        <v>52.14</v>
      </c>
      <c r="R11" s="18" t="s">
        <v>11</v>
      </c>
      <c r="S11" s="17">
        <f t="shared" si="4"/>
        <v>163.37200000000001</v>
      </c>
    </row>
    <row r="12" spans="1:19" ht="25.15" customHeight="1" x14ac:dyDescent="0.35">
      <c r="A12" s="65"/>
      <c r="B12" s="12" t="s">
        <v>40</v>
      </c>
      <c r="C12" s="12" t="s">
        <v>54</v>
      </c>
      <c r="D12" s="12" t="s">
        <v>85</v>
      </c>
      <c r="E12" s="13">
        <v>53</v>
      </c>
      <c r="F12" s="13">
        <v>47</v>
      </c>
      <c r="G12" s="13">
        <v>1</v>
      </c>
      <c r="H12" s="13">
        <f>F12*G12</f>
        <v>47</v>
      </c>
      <c r="I12" s="14">
        <f t="shared" si="17"/>
        <v>3.3333333333333333E-2</v>
      </c>
      <c r="J12" s="15">
        <f t="shared" si="24"/>
        <v>1.5666666666666667</v>
      </c>
      <c r="K12" s="13">
        <v>0</v>
      </c>
      <c r="L12" s="13">
        <v>0</v>
      </c>
      <c r="M12" s="13">
        <f t="shared" si="25"/>
        <v>0</v>
      </c>
      <c r="N12" s="14">
        <v>0</v>
      </c>
      <c r="O12" s="13">
        <f t="shared" si="26"/>
        <v>0</v>
      </c>
      <c r="P12" s="16">
        <f t="shared" si="23"/>
        <v>1.5666666666666667</v>
      </c>
      <c r="Q12" s="17">
        <v>51.99</v>
      </c>
      <c r="R12" s="18" t="s">
        <v>11</v>
      </c>
      <c r="S12" s="17">
        <f t="shared" si="4"/>
        <v>81.451000000000008</v>
      </c>
    </row>
    <row r="13" spans="1:19" ht="25.15" customHeight="1" x14ac:dyDescent="0.35">
      <c r="A13" s="65"/>
      <c r="B13" s="12" t="s">
        <v>22</v>
      </c>
      <c r="C13" s="12" t="s">
        <v>50</v>
      </c>
      <c r="D13" s="12" t="s">
        <v>74</v>
      </c>
      <c r="E13" s="13">
        <v>53</v>
      </c>
      <c r="F13" s="13">
        <v>41</v>
      </c>
      <c r="G13" s="13">
        <v>1</v>
      </c>
      <c r="H13" s="13">
        <f t="shared" ref="H13:H24" si="27">F13*G13</f>
        <v>41</v>
      </c>
      <c r="I13" s="14">
        <f t="shared" si="17"/>
        <v>3.3333333333333333E-2</v>
      </c>
      <c r="J13" s="15">
        <f t="shared" ref="J13:J24" si="28">H13*I13</f>
        <v>1.3666666666666667</v>
      </c>
      <c r="K13" s="13">
        <v>0</v>
      </c>
      <c r="L13" s="13">
        <v>0</v>
      </c>
      <c r="M13" s="13">
        <f t="shared" ref="M13:M22" si="29">K13*L13</f>
        <v>0</v>
      </c>
      <c r="N13" s="14">
        <v>0</v>
      </c>
      <c r="O13" s="13">
        <f t="shared" ref="O13:O22" si="30">M13*N13</f>
        <v>0</v>
      </c>
      <c r="P13" s="16">
        <f t="shared" si="23"/>
        <v>1.3666666666666667</v>
      </c>
      <c r="Q13" s="17">
        <v>83.18</v>
      </c>
      <c r="R13" s="18" t="s">
        <v>11</v>
      </c>
      <c r="S13" s="17">
        <f t="shared" si="4"/>
        <v>113.67933333333335</v>
      </c>
    </row>
    <row r="14" spans="1:19" ht="25.15" customHeight="1" x14ac:dyDescent="0.35">
      <c r="A14" s="65"/>
      <c r="B14" s="12" t="s">
        <v>48</v>
      </c>
      <c r="C14" s="12" t="s">
        <v>50</v>
      </c>
      <c r="D14" s="12" t="s">
        <v>75</v>
      </c>
      <c r="E14" s="13">
        <v>106</v>
      </c>
      <c r="F14" s="13">
        <v>82</v>
      </c>
      <c r="G14" s="13">
        <v>1</v>
      </c>
      <c r="H14" s="13">
        <f t="shared" ref="H14:H15" si="31">F14*G14</f>
        <v>82</v>
      </c>
      <c r="I14" s="14">
        <f t="shared" si="17"/>
        <v>3.3333333333333333E-2</v>
      </c>
      <c r="J14" s="15">
        <f t="shared" ref="J14:J15" si="32">H14*I14</f>
        <v>2.7333333333333334</v>
      </c>
      <c r="K14" s="13">
        <v>0</v>
      </c>
      <c r="L14" s="13">
        <v>0</v>
      </c>
      <c r="M14" s="13">
        <f t="shared" ref="M14:M15" si="33">K14*L14</f>
        <v>0</v>
      </c>
      <c r="N14" s="14">
        <v>0</v>
      </c>
      <c r="O14" s="13">
        <f t="shared" ref="O14:O15" si="34">M14*N14</f>
        <v>0</v>
      </c>
      <c r="P14" s="16">
        <f t="shared" si="23"/>
        <v>2.7333333333333334</v>
      </c>
      <c r="Q14" s="17">
        <v>52.14</v>
      </c>
      <c r="R14" s="18" t="s">
        <v>11</v>
      </c>
      <c r="S14" s="17">
        <f t="shared" si="4"/>
        <v>142.51599999999999</v>
      </c>
    </row>
    <row r="15" spans="1:19" ht="25.15" customHeight="1" x14ac:dyDescent="0.35">
      <c r="A15" s="65"/>
      <c r="B15" s="12" t="s">
        <v>40</v>
      </c>
      <c r="C15" s="12" t="s">
        <v>50</v>
      </c>
      <c r="D15" s="12" t="s">
        <v>75</v>
      </c>
      <c r="E15" s="13">
        <v>53</v>
      </c>
      <c r="F15" s="13">
        <v>41</v>
      </c>
      <c r="G15" s="13">
        <v>1</v>
      </c>
      <c r="H15" s="13">
        <f t="shared" si="31"/>
        <v>41</v>
      </c>
      <c r="I15" s="14">
        <f t="shared" si="17"/>
        <v>3.3333333333333333E-2</v>
      </c>
      <c r="J15" s="15">
        <f t="shared" si="32"/>
        <v>1.3666666666666667</v>
      </c>
      <c r="K15" s="13">
        <v>0</v>
      </c>
      <c r="L15" s="13">
        <v>0</v>
      </c>
      <c r="M15" s="13">
        <f t="shared" si="33"/>
        <v>0</v>
      </c>
      <c r="N15" s="14">
        <v>0</v>
      </c>
      <c r="O15" s="13">
        <f t="shared" si="34"/>
        <v>0</v>
      </c>
      <c r="P15" s="16">
        <f t="shared" si="23"/>
        <v>1.3666666666666667</v>
      </c>
      <c r="Q15" s="17">
        <v>51.99</v>
      </c>
      <c r="R15" s="18" t="s">
        <v>11</v>
      </c>
      <c r="S15" s="17">
        <f t="shared" si="4"/>
        <v>71.052999999999997</v>
      </c>
    </row>
    <row r="16" spans="1:19" ht="25.15" customHeight="1" x14ac:dyDescent="0.35">
      <c r="A16" s="65"/>
      <c r="B16" s="12" t="s">
        <v>22</v>
      </c>
      <c r="C16" s="12" t="s">
        <v>51</v>
      </c>
      <c r="D16" s="12" t="s">
        <v>74</v>
      </c>
      <c r="E16" s="13">
        <v>53</v>
      </c>
      <c r="F16" s="13">
        <v>35</v>
      </c>
      <c r="G16" s="13">
        <v>1</v>
      </c>
      <c r="H16" s="13">
        <f t="shared" si="27"/>
        <v>35</v>
      </c>
      <c r="I16" s="14">
        <f t="shared" si="17"/>
        <v>3.3333333333333333E-2</v>
      </c>
      <c r="J16" s="15">
        <f t="shared" si="28"/>
        <v>1.1666666666666667</v>
      </c>
      <c r="K16" s="13">
        <v>0</v>
      </c>
      <c r="L16" s="13">
        <v>0</v>
      </c>
      <c r="M16" s="13">
        <f t="shared" si="29"/>
        <v>0</v>
      </c>
      <c r="N16" s="14">
        <v>0</v>
      </c>
      <c r="O16" s="13">
        <f t="shared" si="30"/>
        <v>0</v>
      </c>
      <c r="P16" s="16">
        <f t="shared" si="23"/>
        <v>1.1666666666666667</v>
      </c>
      <c r="Q16" s="17">
        <v>83.18</v>
      </c>
      <c r="R16" s="18" t="s">
        <v>11</v>
      </c>
      <c r="S16" s="17">
        <f t="shared" si="4"/>
        <v>97.043333333333351</v>
      </c>
    </row>
    <row r="17" spans="1:19" ht="25.15" customHeight="1" x14ac:dyDescent="0.35">
      <c r="A17" s="65"/>
      <c r="B17" s="12" t="s">
        <v>48</v>
      </c>
      <c r="C17" s="12" t="s">
        <v>51</v>
      </c>
      <c r="D17" s="12" t="s">
        <v>75</v>
      </c>
      <c r="E17" s="13">
        <v>106</v>
      </c>
      <c r="F17" s="13">
        <v>70</v>
      </c>
      <c r="G17" s="13">
        <v>1</v>
      </c>
      <c r="H17" s="13">
        <f t="shared" si="27"/>
        <v>70</v>
      </c>
      <c r="I17" s="14">
        <f t="shared" si="17"/>
        <v>3.3333333333333333E-2</v>
      </c>
      <c r="J17" s="15">
        <f t="shared" si="28"/>
        <v>2.3333333333333335</v>
      </c>
      <c r="K17" s="13">
        <v>0</v>
      </c>
      <c r="L17" s="13">
        <v>0</v>
      </c>
      <c r="M17" s="13">
        <f t="shared" ref="M17:M18" si="35">K17*L17</f>
        <v>0</v>
      </c>
      <c r="N17" s="14">
        <v>0</v>
      </c>
      <c r="O17" s="13">
        <f t="shared" ref="O17:O18" si="36">M17*N17</f>
        <v>0</v>
      </c>
      <c r="P17" s="16">
        <f t="shared" si="23"/>
        <v>2.3333333333333335</v>
      </c>
      <c r="Q17" s="17">
        <v>52.14</v>
      </c>
      <c r="R17" s="18" t="s">
        <v>11</v>
      </c>
      <c r="S17" s="17">
        <f t="shared" si="4"/>
        <v>121.66000000000001</v>
      </c>
    </row>
    <row r="18" spans="1:19" ht="25.15" customHeight="1" x14ac:dyDescent="0.35">
      <c r="A18" s="65"/>
      <c r="B18" s="12" t="s">
        <v>40</v>
      </c>
      <c r="C18" s="12" t="s">
        <v>51</v>
      </c>
      <c r="D18" s="12" t="s">
        <v>75</v>
      </c>
      <c r="E18" s="13">
        <v>53</v>
      </c>
      <c r="F18" s="13">
        <v>35</v>
      </c>
      <c r="G18" s="13">
        <v>1</v>
      </c>
      <c r="H18" s="13">
        <f t="shared" si="27"/>
        <v>35</v>
      </c>
      <c r="I18" s="14">
        <f t="shared" si="17"/>
        <v>3.3333333333333333E-2</v>
      </c>
      <c r="J18" s="15">
        <f t="shared" si="28"/>
        <v>1.1666666666666667</v>
      </c>
      <c r="K18" s="13">
        <v>0</v>
      </c>
      <c r="L18" s="13">
        <v>0</v>
      </c>
      <c r="M18" s="13">
        <f t="shared" si="35"/>
        <v>0</v>
      </c>
      <c r="N18" s="14">
        <v>0</v>
      </c>
      <c r="O18" s="13">
        <f t="shared" si="36"/>
        <v>0</v>
      </c>
      <c r="P18" s="16">
        <f t="shared" si="23"/>
        <v>1.1666666666666667</v>
      </c>
      <c r="Q18" s="17">
        <v>51.99</v>
      </c>
      <c r="R18" s="18" t="s">
        <v>11</v>
      </c>
      <c r="S18" s="17">
        <f t="shared" si="4"/>
        <v>60.655000000000008</v>
      </c>
    </row>
    <row r="19" spans="1:19" ht="25.15" customHeight="1" x14ac:dyDescent="0.35">
      <c r="A19" s="65"/>
      <c r="B19" s="12" t="s">
        <v>22</v>
      </c>
      <c r="C19" s="12" t="s">
        <v>52</v>
      </c>
      <c r="D19" s="12" t="s">
        <v>74</v>
      </c>
      <c r="E19" s="13">
        <v>53</v>
      </c>
      <c r="F19" s="13">
        <v>29</v>
      </c>
      <c r="G19" s="13">
        <v>1</v>
      </c>
      <c r="H19" s="13">
        <f t="shared" si="27"/>
        <v>29</v>
      </c>
      <c r="I19" s="14">
        <f t="shared" si="17"/>
        <v>3.3333333333333333E-2</v>
      </c>
      <c r="J19" s="15">
        <f t="shared" si="28"/>
        <v>0.96666666666666667</v>
      </c>
      <c r="K19" s="13">
        <v>0</v>
      </c>
      <c r="L19" s="13">
        <v>0</v>
      </c>
      <c r="M19" s="13">
        <f t="shared" si="29"/>
        <v>0</v>
      </c>
      <c r="N19" s="14">
        <v>0</v>
      </c>
      <c r="O19" s="13">
        <f t="shared" si="30"/>
        <v>0</v>
      </c>
      <c r="P19" s="16">
        <f t="shared" si="23"/>
        <v>0.96666666666666667</v>
      </c>
      <c r="Q19" s="17">
        <v>83.18</v>
      </c>
      <c r="R19" s="18" t="s">
        <v>11</v>
      </c>
      <c r="S19" s="17">
        <f t="shared" si="4"/>
        <v>80.407333333333341</v>
      </c>
    </row>
    <row r="20" spans="1:19" ht="25.15" customHeight="1" x14ac:dyDescent="0.35">
      <c r="A20" s="65"/>
      <c r="B20" s="12" t="s">
        <v>48</v>
      </c>
      <c r="C20" s="12" t="s">
        <v>52</v>
      </c>
      <c r="D20" s="12" t="s">
        <v>75</v>
      </c>
      <c r="E20" s="13">
        <v>106</v>
      </c>
      <c r="F20" s="13">
        <v>58</v>
      </c>
      <c r="G20" s="13">
        <v>1</v>
      </c>
      <c r="H20" s="13">
        <f t="shared" si="27"/>
        <v>58</v>
      </c>
      <c r="I20" s="14">
        <f t="shared" si="17"/>
        <v>3.3333333333333333E-2</v>
      </c>
      <c r="J20" s="15">
        <f t="shared" si="28"/>
        <v>1.9333333333333333</v>
      </c>
      <c r="K20" s="13">
        <v>0</v>
      </c>
      <c r="L20" s="13">
        <v>0</v>
      </c>
      <c r="M20" s="13">
        <f t="shared" ref="M20:M21" si="37">K20*L20</f>
        <v>0</v>
      </c>
      <c r="N20" s="14">
        <v>0</v>
      </c>
      <c r="O20" s="13">
        <f t="shared" ref="O20:O21" si="38">M20*N20</f>
        <v>0</v>
      </c>
      <c r="P20" s="16">
        <f t="shared" si="23"/>
        <v>1.9333333333333333</v>
      </c>
      <c r="Q20" s="17">
        <v>52.14</v>
      </c>
      <c r="R20" s="18" t="s">
        <v>11</v>
      </c>
      <c r="S20" s="17">
        <f t="shared" si="4"/>
        <v>100.804</v>
      </c>
    </row>
    <row r="21" spans="1:19" ht="25.15" customHeight="1" x14ac:dyDescent="0.35">
      <c r="A21" s="65"/>
      <c r="B21" s="12" t="s">
        <v>40</v>
      </c>
      <c r="C21" s="12" t="s">
        <v>52</v>
      </c>
      <c r="D21" s="12" t="s">
        <v>75</v>
      </c>
      <c r="E21" s="13">
        <v>53</v>
      </c>
      <c r="F21" s="13">
        <v>29</v>
      </c>
      <c r="G21" s="13">
        <v>1</v>
      </c>
      <c r="H21" s="13">
        <f t="shared" si="27"/>
        <v>29</v>
      </c>
      <c r="I21" s="14">
        <f t="shared" si="17"/>
        <v>3.3333333333333333E-2</v>
      </c>
      <c r="J21" s="15">
        <f t="shared" si="28"/>
        <v>0.96666666666666667</v>
      </c>
      <c r="K21" s="13">
        <v>0</v>
      </c>
      <c r="L21" s="13">
        <v>0</v>
      </c>
      <c r="M21" s="13">
        <f t="shared" si="37"/>
        <v>0</v>
      </c>
      <c r="N21" s="14">
        <v>0</v>
      </c>
      <c r="O21" s="13">
        <f t="shared" si="38"/>
        <v>0</v>
      </c>
      <c r="P21" s="16">
        <f t="shared" si="23"/>
        <v>0.96666666666666667</v>
      </c>
      <c r="Q21" s="17">
        <v>51.99</v>
      </c>
      <c r="R21" s="18" t="s">
        <v>11</v>
      </c>
      <c r="S21" s="17">
        <f t="shared" si="4"/>
        <v>50.257000000000005</v>
      </c>
    </row>
    <row r="22" spans="1:19" ht="25.15" customHeight="1" x14ac:dyDescent="0.35">
      <c r="A22" s="65"/>
      <c r="B22" s="12" t="s">
        <v>22</v>
      </c>
      <c r="C22" s="12" t="s">
        <v>53</v>
      </c>
      <c r="D22" s="12" t="s">
        <v>74</v>
      </c>
      <c r="E22" s="13">
        <v>53</v>
      </c>
      <c r="F22" s="13">
        <v>23</v>
      </c>
      <c r="G22" s="13">
        <v>1</v>
      </c>
      <c r="H22" s="13">
        <f t="shared" si="27"/>
        <v>23</v>
      </c>
      <c r="I22" s="14">
        <f t="shared" si="17"/>
        <v>3.3333333333333333E-2</v>
      </c>
      <c r="J22" s="15">
        <f t="shared" si="28"/>
        <v>0.76666666666666661</v>
      </c>
      <c r="K22" s="13">
        <v>0</v>
      </c>
      <c r="L22" s="13">
        <v>0</v>
      </c>
      <c r="M22" s="13">
        <f t="shared" si="29"/>
        <v>0</v>
      </c>
      <c r="N22" s="14">
        <v>0</v>
      </c>
      <c r="O22" s="13">
        <f t="shared" si="30"/>
        <v>0</v>
      </c>
      <c r="P22" s="16">
        <f t="shared" si="23"/>
        <v>0.76666666666666661</v>
      </c>
      <c r="Q22" s="17">
        <v>83.18</v>
      </c>
      <c r="R22" s="18" t="s">
        <v>11</v>
      </c>
      <c r="S22" s="17">
        <f t="shared" si="4"/>
        <v>63.771333333333331</v>
      </c>
    </row>
    <row r="23" spans="1:19" ht="25.15" customHeight="1" x14ac:dyDescent="0.35">
      <c r="A23" s="65"/>
      <c r="B23" s="12" t="s">
        <v>48</v>
      </c>
      <c r="C23" s="12" t="s">
        <v>53</v>
      </c>
      <c r="D23" s="12" t="s">
        <v>75</v>
      </c>
      <c r="E23" s="13">
        <v>106</v>
      </c>
      <c r="F23" s="13">
        <v>46</v>
      </c>
      <c r="G23" s="13">
        <v>1</v>
      </c>
      <c r="H23" s="13">
        <f t="shared" si="27"/>
        <v>46</v>
      </c>
      <c r="I23" s="14">
        <f t="shared" si="17"/>
        <v>3.3333333333333333E-2</v>
      </c>
      <c r="J23" s="15">
        <f t="shared" si="28"/>
        <v>1.5333333333333332</v>
      </c>
      <c r="K23" s="13">
        <v>0</v>
      </c>
      <c r="L23" s="13">
        <v>0</v>
      </c>
      <c r="M23" s="13">
        <f t="shared" ref="M23:M24" si="39">K23*L23</f>
        <v>0</v>
      </c>
      <c r="N23" s="14">
        <v>0</v>
      </c>
      <c r="O23" s="13">
        <f t="shared" ref="O23:O24" si="40">M23*N23</f>
        <v>0</v>
      </c>
      <c r="P23" s="16">
        <f t="shared" si="23"/>
        <v>1.5333333333333332</v>
      </c>
      <c r="Q23" s="17">
        <v>52.14</v>
      </c>
      <c r="R23" s="18" t="s">
        <v>11</v>
      </c>
      <c r="S23" s="17">
        <f t="shared" si="4"/>
        <v>79.947999999999993</v>
      </c>
    </row>
    <row r="24" spans="1:19" ht="25.15" customHeight="1" x14ac:dyDescent="0.35">
      <c r="A24" s="65"/>
      <c r="B24" s="12" t="s">
        <v>40</v>
      </c>
      <c r="C24" s="12" t="s">
        <v>53</v>
      </c>
      <c r="D24" s="12" t="s">
        <v>75</v>
      </c>
      <c r="E24" s="13">
        <v>53</v>
      </c>
      <c r="F24" s="13">
        <v>23</v>
      </c>
      <c r="G24" s="13">
        <v>1</v>
      </c>
      <c r="H24" s="13">
        <f t="shared" si="27"/>
        <v>23</v>
      </c>
      <c r="I24" s="14">
        <f t="shared" si="17"/>
        <v>3.3333333333333333E-2</v>
      </c>
      <c r="J24" s="15">
        <f t="shared" si="28"/>
        <v>0.76666666666666661</v>
      </c>
      <c r="K24" s="13">
        <v>0</v>
      </c>
      <c r="L24" s="13">
        <v>0</v>
      </c>
      <c r="M24" s="13">
        <f t="shared" si="39"/>
        <v>0</v>
      </c>
      <c r="N24" s="14">
        <v>0</v>
      </c>
      <c r="O24" s="13">
        <f t="shared" si="40"/>
        <v>0</v>
      </c>
      <c r="P24" s="16">
        <f t="shared" si="23"/>
        <v>0.76666666666666661</v>
      </c>
      <c r="Q24" s="17">
        <v>51.99</v>
      </c>
      <c r="R24" s="18" t="s">
        <v>11</v>
      </c>
      <c r="S24" s="17">
        <f t="shared" si="4"/>
        <v>39.859000000000002</v>
      </c>
    </row>
    <row r="25" spans="1:19" ht="26.65" customHeight="1" x14ac:dyDescent="0.35">
      <c r="A25" s="65"/>
      <c r="B25" s="12" t="s">
        <v>22</v>
      </c>
      <c r="C25" s="12" t="s">
        <v>43</v>
      </c>
      <c r="D25" s="12" t="s">
        <v>76</v>
      </c>
      <c r="E25" s="13">
        <v>53</v>
      </c>
      <c r="F25" s="13">
        <v>17</v>
      </c>
      <c r="G25" s="13">
        <v>1</v>
      </c>
      <c r="H25" s="13">
        <f t="shared" ref="H25:H62" si="41">F25*G25</f>
        <v>17</v>
      </c>
      <c r="I25" s="14">
        <f t="shared" si="17"/>
        <v>3.3333333333333333E-2</v>
      </c>
      <c r="J25" s="15">
        <f t="shared" ref="J25:J36" si="42">H25*I25</f>
        <v>0.56666666666666665</v>
      </c>
      <c r="K25" s="13">
        <v>0</v>
      </c>
      <c r="L25" s="13">
        <v>0</v>
      </c>
      <c r="M25" s="13">
        <f t="shared" ref="M25:M35" si="43">K25*L25</f>
        <v>0</v>
      </c>
      <c r="N25" s="14">
        <v>0</v>
      </c>
      <c r="O25" s="13">
        <f t="shared" ref="O25:O35" si="44">M25*N25</f>
        <v>0</v>
      </c>
      <c r="P25" s="16">
        <f t="shared" si="23"/>
        <v>0.56666666666666665</v>
      </c>
      <c r="Q25" s="17">
        <v>83.18</v>
      </c>
      <c r="R25" s="18" t="s">
        <v>11</v>
      </c>
      <c r="S25" s="17">
        <f t="shared" si="4"/>
        <v>47.135333333333335</v>
      </c>
    </row>
    <row r="26" spans="1:19" ht="26.65" customHeight="1" x14ac:dyDescent="0.35">
      <c r="A26" s="65"/>
      <c r="B26" s="12" t="s">
        <v>48</v>
      </c>
      <c r="C26" s="12" t="s">
        <v>43</v>
      </c>
      <c r="D26" s="12" t="s">
        <v>77</v>
      </c>
      <c r="E26" s="13">
        <v>106</v>
      </c>
      <c r="F26" s="13">
        <v>34</v>
      </c>
      <c r="G26" s="13">
        <v>1</v>
      </c>
      <c r="H26" s="13">
        <f t="shared" si="41"/>
        <v>34</v>
      </c>
      <c r="I26" s="14">
        <f t="shared" si="17"/>
        <v>3.3333333333333333E-2</v>
      </c>
      <c r="J26" s="15">
        <f>H26*I26</f>
        <v>1.1333333333333333</v>
      </c>
      <c r="K26" s="13">
        <v>0</v>
      </c>
      <c r="L26" s="13">
        <v>0</v>
      </c>
      <c r="M26" s="13">
        <f t="shared" si="43"/>
        <v>0</v>
      </c>
      <c r="N26" s="14">
        <v>0</v>
      </c>
      <c r="O26" s="13">
        <f t="shared" si="44"/>
        <v>0</v>
      </c>
      <c r="P26" s="16">
        <f t="shared" si="23"/>
        <v>1.1333333333333333</v>
      </c>
      <c r="Q26" s="17">
        <v>52.14</v>
      </c>
      <c r="R26" s="18" t="s">
        <v>11</v>
      </c>
      <c r="S26" s="17">
        <f t="shared" si="4"/>
        <v>59.091999999999999</v>
      </c>
    </row>
    <row r="27" spans="1:19" ht="26.65" customHeight="1" x14ac:dyDescent="0.35">
      <c r="A27" s="65"/>
      <c r="B27" s="12" t="s">
        <v>40</v>
      </c>
      <c r="C27" s="12" t="s">
        <v>43</v>
      </c>
      <c r="D27" s="12" t="s">
        <v>77</v>
      </c>
      <c r="E27" s="13">
        <v>53</v>
      </c>
      <c r="F27" s="13">
        <v>17</v>
      </c>
      <c r="G27" s="13">
        <v>1</v>
      </c>
      <c r="H27" s="13">
        <f t="shared" ref="H27" si="45">F27*G27</f>
        <v>17</v>
      </c>
      <c r="I27" s="14">
        <f t="shared" si="17"/>
        <v>3.3333333333333333E-2</v>
      </c>
      <c r="J27" s="15">
        <f>H27*I27</f>
        <v>0.56666666666666665</v>
      </c>
      <c r="K27" s="13">
        <v>0</v>
      </c>
      <c r="L27" s="13">
        <v>0</v>
      </c>
      <c r="M27" s="13">
        <f t="shared" si="43"/>
        <v>0</v>
      </c>
      <c r="N27" s="14">
        <v>0</v>
      </c>
      <c r="O27" s="13">
        <f t="shared" si="44"/>
        <v>0</v>
      </c>
      <c r="P27" s="16">
        <f t="shared" si="23"/>
        <v>0.56666666666666665</v>
      </c>
      <c r="Q27" s="17">
        <v>51.99</v>
      </c>
      <c r="R27" s="18" t="s">
        <v>11</v>
      </c>
      <c r="S27" s="17">
        <f t="shared" si="4"/>
        <v>29.461000000000002</v>
      </c>
    </row>
    <row r="28" spans="1:19" ht="26.65" customHeight="1" x14ac:dyDescent="0.35">
      <c r="A28" s="65"/>
      <c r="B28" s="12" t="s">
        <v>22</v>
      </c>
      <c r="C28" s="12" t="s">
        <v>44</v>
      </c>
      <c r="D28" s="12" t="s">
        <v>76</v>
      </c>
      <c r="E28" s="13">
        <v>53</v>
      </c>
      <c r="F28" s="13">
        <v>11</v>
      </c>
      <c r="G28" s="13">
        <v>1</v>
      </c>
      <c r="H28" s="13">
        <f t="shared" si="41"/>
        <v>11</v>
      </c>
      <c r="I28" s="14">
        <f t="shared" si="17"/>
        <v>3.3333333333333333E-2</v>
      </c>
      <c r="J28" s="15">
        <f t="shared" si="42"/>
        <v>0.36666666666666664</v>
      </c>
      <c r="K28" s="13">
        <v>0</v>
      </c>
      <c r="L28" s="13">
        <v>0</v>
      </c>
      <c r="M28" s="13">
        <f t="shared" si="43"/>
        <v>0</v>
      </c>
      <c r="N28" s="14">
        <v>0</v>
      </c>
      <c r="O28" s="13">
        <f t="shared" si="44"/>
        <v>0</v>
      </c>
      <c r="P28" s="16">
        <f t="shared" si="23"/>
        <v>0.36666666666666664</v>
      </c>
      <c r="Q28" s="17">
        <v>83.18</v>
      </c>
      <c r="R28" s="18" t="s">
        <v>11</v>
      </c>
      <c r="S28" s="17">
        <f t="shared" si="4"/>
        <v>30.499333333333333</v>
      </c>
    </row>
    <row r="29" spans="1:19" ht="26.65" customHeight="1" x14ac:dyDescent="0.35">
      <c r="A29" s="65"/>
      <c r="B29" s="12" t="s">
        <v>48</v>
      </c>
      <c r="C29" s="12" t="s">
        <v>44</v>
      </c>
      <c r="D29" s="12" t="s">
        <v>77</v>
      </c>
      <c r="E29" s="13">
        <v>106</v>
      </c>
      <c r="F29" s="13">
        <v>22</v>
      </c>
      <c r="G29" s="13">
        <v>1</v>
      </c>
      <c r="H29" s="13">
        <f t="shared" si="41"/>
        <v>22</v>
      </c>
      <c r="I29" s="14">
        <f t="shared" si="17"/>
        <v>3.3333333333333333E-2</v>
      </c>
      <c r="J29" s="15">
        <f t="shared" si="42"/>
        <v>0.73333333333333328</v>
      </c>
      <c r="K29" s="13">
        <v>0</v>
      </c>
      <c r="L29" s="13">
        <v>0</v>
      </c>
      <c r="M29" s="13">
        <f t="shared" si="43"/>
        <v>0</v>
      </c>
      <c r="N29" s="14">
        <v>0</v>
      </c>
      <c r="O29" s="13">
        <f t="shared" si="44"/>
        <v>0</v>
      </c>
      <c r="P29" s="16">
        <f t="shared" si="23"/>
        <v>0.73333333333333328</v>
      </c>
      <c r="Q29" s="17">
        <v>52.14</v>
      </c>
      <c r="R29" s="18" t="s">
        <v>11</v>
      </c>
      <c r="S29" s="17">
        <f t="shared" si="4"/>
        <v>38.235999999999997</v>
      </c>
    </row>
    <row r="30" spans="1:19" ht="26.65" customHeight="1" x14ac:dyDescent="0.35">
      <c r="A30" s="65"/>
      <c r="B30" s="12" t="s">
        <v>40</v>
      </c>
      <c r="C30" s="12" t="s">
        <v>44</v>
      </c>
      <c r="D30" s="12" t="s">
        <v>77</v>
      </c>
      <c r="E30" s="13">
        <v>53</v>
      </c>
      <c r="F30" s="13">
        <v>11</v>
      </c>
      <c r="G30" s="13">
        <v>1</v>
      </c>
      <c r="H30" s="13">
        <f t="shared" ref="H30" si="46">F30*G30</f>
        <v>11</v>
      </c>
      <c r="I30" s="14">
        <f t="shared" si="17"/>
        <v>3.3333333333333333E-2</v>
      </c>
      <c r="J30" s="15">
        <f t="shared" si="42"/>
        <v>0.36666666666666664</v>
      </c>
      <c r="K30" s="13">
        <v>0</v>
      </c>
      <c r="L30" s="13">
        <v>0</v>
      </c>
      <c r="M30" s="13">
        <f t="shared" ref="M30" si="47">K30*L30</f>
        <v>0</v>
      </c>
      <c r="N30" s="14">
        <v>0</v>
      </c>
      <c r="O30" s="13">
        <f t="shared" ref="O30" si="48">M30*N30</f>
        <v>0</v>
      </c>
      <c r="P30" s="16">
        <f t="shared" si="23"/>
        <v>0.36666666666666664</v>
      </c>
      <c r="Q30" s="17">
        <v>51.99</v>
      </c>
      <c r="R30" s="18" t="s">
        <v>11</v>
      </c>
      <c r="S30" s="17">
        <f t="shared" si="4"/>
        <v>19.062999999999999</v>
      </c>
    </row>
    <row r="31" spans="1:19" ht="26.65" customHeight="1" x14ac:dyDescent="0.35">
      <c r="A31" s="65"/>
      <c r="B31" s="12" t="s">
        <v>22</v>
      </c>
      <c r="C31" s="12" t="s">
        <v>45</v>
      </c>
      <c r="D31" s="12" t="s">
        <v>76</v>
      </c>
      <c r="E31" s="13">
        <v>53</v>
      </c>
      <c r="F31" s="13">
        <v>5</v>
      </c>
      <c r="G31" s="13">
        <v>1</v>
      </c>
      <c r="H31" s="13">
        <f t="shared" si="41"/>
        <v>5</v>
      </c>
      <c r="I31" s="14">
        <f t="shared" si="17"/>
        <v>3.3333333333333333E-2</v>
      </c>
      <c r="J31" s="15">
        <f t="shared" si="42"/>
        <v>0.16666666666666666</v>
      </c>
      <c r="K31" s="13">
        <v>0</v>
      </c>
      <c r="L31" s="13">
        <v>0</v>
      </c>
      <c r="M31" s="13">
        <f t="shared" si="43"/>
        <v>0</v>
      </c>
      <c r="N31" s="14">
        <v>0</v>
      </c>
      <c r="O31" s="13">
        <f t="shared" si="44"/>
        <v>0</v>
      </c>
      <c r="P31" s="16">
        <f t="shared" si="23"/>
        <v>0.16666666666666666</v>
      </c>
      <c r="Q31" s="17">
        <v>83.18</v>
      </c>
      <c r="R31" s="18" t="s">
        <v>11</v>
      </c>
      <c r="S31" s="17">
        <f t="shared" si="4"/>
        <v>13.863333333333333</v>
      </c>
    </row>
    <row r="32" spans="1:19" ht="26.65" customHeight="1" x14ac:dyDescent="0.35">
      <c r="A32" s="65"/>
      <c r="B32" s="12" t="s">
        <v>48</v>
      </c>
      <c r="C32" s="12" t="s">
        <v>45</v>
      </c>
      <c r="D32" s="12" t="s">
        <v>77</v>
      </c>
      <c r="E32" s="13">
        <v>106</v>
      </c>
      <c r="F32" s="13">
        <v>10</v>
      </c>
      <c r="G32" s="13">
        <v>1</v>
      </c>
      <c r="H32" s="13">
        <f t="shared" si="41"/>
        <v>10</v>
      </c>
      <c r="I32" s="14">
        <f t="shared" si="17"/>
        <v>3.3333333333333333E-2</v>
      </c>
      <c r="J32" s="15">
        <f t="shared" si="42"/>
        <v>0.33333333333333331</v>
      </c>
      <c r="K32" s="13">
        <v>0</v>
      </c>
      <c r="L32" s="13">
        <v>0</v>
      </c>
      <c r="M32" s="13">
        <f t="shared" si="43"/>
        <v>0</v>
      </c>
      <c r="N32" s="14">
        <v>0</v>
      </c>
      <c r="O32" s="13">
        <f t="shared" si="44"/>
        <v>0</v>
      </c>
      <c r="P32" s="16">
        <f t="shared" si="23"/>
        <v>0.33333333333333331</v>
      </c>
      <c r="Q32" s="17">
        <v>52.14</v>
      </c>
      <c r="R32" s="18" t="s">
        <v>11</v>
      </c>
      <c r="S32" s="17">
        <f t="shared" si="4"/>
        <v>17.38</v>
      </c>
    </row>
    <row r="33" spans="1:19" ht="26.65" customHeight="1" x14ac:dyDescent="0.35">
      <c r="A33" s="65"/>
      <c r="B33" s="12" t="s">
        <v>40</v>
      </c>
      <c r="C33" s="12" t="s">
        <v>45</v>
      </c>
      <c r="D33" s="12" t="s">
        <v>77</v>
      </c>
      <c r="E33" s="13">
        <v>53</v>
      </c>
      <c r="F33" s="13">
        <v>5</v>
      </c>
      <c r="G33" s="13">
        <v>1</v>
      </c>
      <c r="H33" s="13">
        <f t="shared" ref="H33" si="49">F33*G33</f>
        <v>5</v>
      </c>
      <c r="I33" s="14">
        <f t="shared" si="17"/>
        <v>3.3333333333333333E-2</v>
      </c>
      <c r="J33" s="15">
        <f t="shared" si="42"/>
        <v>0.16666666666666666</v>
      </c>
      <c r="K33" s="13">
        <v>0</v>
      </c>
      <c r="L33" s="13">
        <v>0</v>
      </c>
      <c r="M33" s="13">
        <f t="shared" ref="M33" si="50">K33*L33</f>
        <v>0</v>
      </c>
      <c r="N33" s="14">
        <v>0</v>
      </c>
      <c r="O33" s="13">
        <f t="shared" ref="O33" si="51">M33*N33</f>
        <v>0</v>
      </c>
      <c r="P33" s="16">
        <f t="shared" si="23"/>
        <v>0.16666666666666666</v>
      </c>
      <c r="Q33" s="17">
        <v>51.99</v>
      </c>
      <c r="R33" s="18" t="s">
        <v>11</v>
      </c>
      <c r="S33" s="17">
        <f t="shared" si="4"/>
        <v>8.6649999999999991</v>
      </c>
    </row>
    <row r="34" spans="1:19" ht="26.65" customHeight="1" x14ac:dyDescent="0.35">
      <c r="A34" s="65"/>
      <c r="B34" s="12" t="s">
        <v>22</v>
      </c>
      <c r="C34" s="12" t="s">
        <v>46</v>
      </c>
      <c r="D34" s="12" t="s">
        <v>76</v>
      </c>
      <c r="E34" s="13">
        <v>53</v>
      </c>
      <c r="F34" s="13">
        <v>1</v>
      </c>
      <c r="G34" s="13">
        <v>1</v>
      </c>
      <c r="H34" s="13">
        <f t="shared" si="41"/>
        <v>1</v>
      </c>
      <c r="I34" s="14">
        <f t="shared" si="17"/>
        <v>3.3333333333333333E-2</v>
      </c>
      <c r="J34" s="15">
        <f t="shared" si="42"/>
        <v>3.3333333333333333E-2</v>
      </c>
      <c r="K34" s="13">
        <v>0</v>
      </c>
      <c r="L34" s="13">
        <v>0</v>
      </c>
      <c r="M34" s="13">
        <f t="shared" si="43"/>
        <v>0</v>
      </c>
      <c r="N34" s="14">
        <v>0</v>
      </c>
      <c r="O34" s="13">
        <f t="shared" si="44"/>
        <v>0</v>
      </c>
      <c r="P34" s="16">
        <f t="shared" si="23"/>
        <v>3.3333333333333333E-2</v>
      </c>
      <c r="Q34" s="17">
        <v>83.18</v>
      </c>
      <c r="R34" s="18" t="s">
        <v>11</v>
      </c>
      <c r="S34" s="17">
        <f t="shared" si="4"/>
        <v>2.7726666666666668</v>
      </c>
    </row>
    <row r="35" spans="1:19" ht="26.65" customHeight="1" x14ac:dyDescent="0.35">
      <c r="A35" s="65"/>
      <c r="B35" s="12" t="s">
        <v>48</v>
      </c>
      <c r="C35" s="12" t="s">
        <v>46</v>
      </c>
      <c r="D35" s="12" t="s">
        <v>77</v>
      </c>
      <c r="E35" s="13">
        <v>106</v>
      </c>
      <c r="F35" s="13">
        <v>2</v>
      </c>
      <c r="G35" s="13">
        <v>1</v>
      </c>
      <c r="H35" s="13">
        <f t="shared" si="41"/>
        <v>2</v>
      </c>
      <c r="I35" s="14">
        <f t="shared" si="17"/>
        <v>3.3333333333333333E-2</v>
      </c>
      <c r="J35" s="15">
        <f t="shared" si="42"/>
        <v>6.6666666666666666E-2</v>
      </c>
      <c r="K35" s="13">
        <v>0</v>
      </c>
      <c r="L35" s="13">
        <v>0</v>
      </c>
      <c r="M35" s="13">
        <f t="shared" si="43"/>
        <v>0</v>
      </c>
      <c r="N35" s="14">
        <v>0</v>
      </c>
      <c r="O35" s="13">
        <f t="shared" si="44"/>
        <v>0</v>
      </c>
      <c r="P35" s="16">
        <f t="shared" si="23"/>
        <v>6.6666666666666666E-2</v>
      </c>
      <c r="Q35" s="17">
        <v>52.14</v>
      </c>
      <c r="R35" s="18" t="s">
        <v>11</v>
      </c>
      <c r="S35" s="17">
        <f t="shared" ref="S35:S66" si="52">P35*Q35</f>
        <v>3.476</v>
      </c>
    </row>
    <row r="36" spans="1:19" ht="26.65" customHeight="1" x14ac:dyDescent="0.35">
      <c r="A36" s="65"/>
      <c r="B36" s="12" t="s">
        <v>40</v>
      </c>
      <c r="C36" s="12" t="s">
        <v>46</v>
      </c>
      <c r="D36" s="12" t="s">
        <v>77</v>
      </c>
      <c r="E36" s="13">
        <v>53</v>
      </c>
      <c r="F36" s="13">
        <v>1</v>
      </c>
      <c r="G36" s="13">
        <v>1</v>
      </c>
      <c r="H36" s="13">
        <f t="shared" ref="H36" si="53">F36*G36</f>
        <v>1</v>
      </c>
      <c r="I36" s="14">
        <f t="shared" si="17"/>
        <v>3.3333333333333333E-2</v>
      </c>
      <c r="J36" s="15">
        <f t="shared" si="42"/>
        <v>3.3333333333333333E-2</v>
      </c>
      <c r="K36" s="13">
        <v>0</v>
      </c>
      <c r="L36" s="13">
        <v>0</v>
      </c>
      <c r="M36" s="13">
        <f t="shared" ref="M36" si="54">K36*L36</f>
        <v>0</v>
      </c>
      <c r="N36" s="14">
        <v>0</v>
      </c>
      <c r="O36" s="13">
        <f t="shared" ref="O36" si="55">M36*N36</f>
        <v>0</v>
      </c>
      <c r="P36" s="16">
        <f t="shared" si="23"/>
        <v>3.3333333333333333E-2</v>
      </c>
      <c r="Q36" s="17">
        <v>51.99</v>
      </c>
      <c r="R36" s="18" t="s">
        <v>11</v>
      </c>
      <c r="S36" s="17">
        <f t="shared" si="52"/>
        <v>1.7330000000000001</v>
      </c>
    </row>
    <row r="37" spans="1:19" ht="25.15" customHeight="1" x14ac:dyDescent="0.35">
      <c r="A37" s="65"/>
      <c r="B37" s="12" t="s">
        <v>22</v>
      </c>
      <c r="C37" s="12" t="s">
        <v>32</v>
      </c>
      <c r="D37" s="12" t="s">
        <v>78</v>
      </c>
      <c r="E37" s="13">
        <v>53</v>
      </c>
      <c r="F37" s="13">
        <v>47</v>
      </c>
      <c r="G37" s="13">
        <v>1</v>
      </c>
      <c r="H37" s="13">
        <f t="shared" si="41"/>
        <v>47</v>
      </c>
      <c r="I37" s="14">
        <f t="shared" si="17"/>
        <v>3.3333333333333333E-2</v>
      </c>
      <c r="J37" s="15">
        <f>H37*I37</f>
        <v>1.5666666666666667</v>
      </c>
      <c r="K37" s="13">
        <v>0</v>
      </c>
      <c r="L37" s="13">
        <v>0</v>
      </c>
      <c r="M37" s="13">
        <f t="shared" si="21"/>
        <v>0</v>
      </c>
      <c r="N37" s="14">
        <v>0</v>
      </c>
      <c r="O37" s="13">
        <f t="shared" si="22"/>
        <v>0</v>
      </c>
      <c r="P37" s="16">
        <f t="shared" si="23"/>
        <v>1.5666666666666667</v>
      </c>
      <c r="Q37" s="17">
        <v>83.18</v>
      </c>
      <c r="R37" s="18" t="s">
        <v>11</v>
      </c>
      <c r="S37" s="17">
        <f t="shared" si="52"/>
        <v>130.31533333333334</v>
      </c>
    </row>
    <row r="38" spans="1:19" ht="25.15" customHeight="1" x14ac:dyDescent="0.35">
      <c r="A38" s="65"/>
      <c r="B38" s="12" t="s">
        <v>48</v>
      </c>
      <c r="C38" s="12" t="s">
        <v>32</v>
      </c>
      <c r="D38" s="12" t="s">
        <v>78</v>
      </c>
      <c r="E38" s="13">
        <v>106</v>
      </c>
      <c r="F38" s="13">
        <v>94</v>
      </c>
      <c r="G38" s="13">
        <v>1</v>
      </c>
      <c r="H38" s="13">
        <f t="shared" si="41"/>
        <v>94</v>
      </c>
      <c r="I38" s="14">
        <f t="shared" si="17"/>
        <v>3.3333333333333333E-2</v>
      </c>
      <c r="J38" s="15">
        <f>H38*I38</f>
        <v>3.1333333333333333</v>
      </c>
      <c r="K38" s="13">
        <v>0</v>
      </c>
      <c r="L38" s="13">
        <v>0</v>
      </c>
      <c r="M38" s="13">
        <f t="shared" si="21"/>
        <v>0</v>
      </c>
      <c r="N38" s="14">
        <v>0</v>
      </c>
      <c r="O38" s="13">
        <f t="shared" si="22"/>
        <v>0</v>
      </c>
      <c r="P38" s="16">
        <f t="shared" si="23"/>
        <v>3.1333333333333333</v>
      </c>
      <c r="Q38" s="17">
        <v>52.14</v>
      </c>
      <c r="R38" s="18" t="s">
        <v>11</v>
      </c>
      <c r="S38" s="17">
        <f t="shared" si="52"/>
        <v>163.37200000000001</v>
      </c>
    </row>
    <row r="39" spans="1:19" ht="25.15" customHeight="1" x14ac:dyDescent="0.35">
      <c r="A39" s="65"/>
      <c r="B39" s="12" t="s">
        <v>40</v>
      </c>
      <c r="C39" s="12" t="s">
        <v>32</v>
      </c>
      <c r="D39" s="12" t="s">
        <v>78</v>
      </c>
      <c r="E39" s="13">
        <v>53</v>
      </c>
      <c r="F39" s="13">
        <v>47</v>
      </c>
      <c r="G39" s="13">
        <v>1</v>
      </c>
      <c r="H39" s="13">
        <f t="shared" ref="H39" si="56">F39*G39</f>
        <v>47</v>
      </c>
      <c r="I39" s="14">
        <f t="shared" si="17"/>
        <v>3.3333333333333333E-2</v>
      </c>
      <c r="J39" s="15">
        <f>H39*I39</f>
        <v>1.5666666666666667</v>
      </c>
      <c r="K39" s="13">
        <v>0</v>
      </c>
      <c r="L39" s="13">
        <v>0</v>
      </c>
      <c r="M39" s="13">
        <f t="shared" ref="M39" si="57">K39*L39</f>
        <v>0</v>
      </c>
      <c r="N39" s="14">
        <v>0</v>
      </c>
      <c r="O39" s="13">
        <f t="shared" ref="O39" si="58">M39*N39</f>
        <v>0</v>
      </c>
      <c r="P39" s="16">
        <f t="shared" si="23"/>
        <v>1.5666666666666667</v>
      </c>
      <c r="Q39" s="17">
        <v>51.99</v>
      </c>
      <c r="R39" s="18" t="s">
        <v>11</v>
      </c>
      <c r="S39" s="17">
        <f t="shared" si="52"/>
        <v>81.451000000000008</v>
      </c>
    </row>
    <row r="40" spans="1:19" ht="25.15" customHeight="1" x14ac:dyDescent="0.35">
      <c r="A40" s="65"/>
      <c r="B40" s="12" t="s">
        <v>22</v>
      </c>
      <c r="C40" s="12" t="s">
        <v>33</v>
      </c>
      <c r="D40" s="12" t="s">
        <v>78</v>
      </c>
      <c r="E40" s="13">
        <v>53</v>
      </c>
      <c r="F40" s="13">
        <v>41</v>
      </c>
      <c r="G40" s="13">
        <v>1</v>
      </c>
      <c r="H40" s="13">
        <f t="shared" si="41"/>
        <v>41</v>
      </c>
      <c r="I40" s="14">
        <f t="shared" si="17"/>
        <v>3.3333333333333333E-2</v>
      </c>
      <c r="J40" s="15">
        <f t="shared" ref="J40:J63" si="59">H40*I40</f>
        <v>1.3666666666666667</v>
      </c>
      <c r="K40" s="13">
        <v>0</v>
      </c>
      <c r="L40" s="13">
        <v>0</v>
      </c>
      <c r="M40" s="13">
        <f t="shared" si="21"/>
        <v>0</v>
      </c>
      <c r="N40" s="14">
        <v>0</v>
      </c>
      <c r="O40" s="13">
        <f t="shared" si="22"/>
        <v>0</v>
      </c>
      <c r="P40" s="16">
        <f t="shared" si="23"/>
        <v>1.3666666666666667</v>
      </c>
      <c r="Q40" s="17">
        <v>83.18</v>
      </c>
      <c r="R40" s="18" t="s">
        <v>11</v>
      </c>
      <c r="S40" s="17">
        <f t="shared" si="52"/>
        <v>113.67933333333335</v>
      </c>
    </row>
    <row r="41" spans="1:19" ht="25.15" customHeight="1" x14ac:dyDescent="0.35">
      <c r="A41" s="65"/>
      <c r="B41" s="12" t="s">
        <v>48</v>
      </c>
      <c r="C41" s="12" t="s">
        <v>33</v>
      </c>
      <c r="D41" s="12" t="s">
        <v>78</v>
      </c>
      <c r="E41" s="13">
        <v>106</v>
      </c>
      <c r="F41" s="13">
        <v>82</v>
      </c>
      <c r="G41" s="13">
        <v>1</v>
      </c>
      <c r="H41" s="13">
        <f t="shared" si="41"/>
        <v>82</v>
      </c>
      <c r="I41" s="14">
        <f t="shared" si="17"/>
        <v>3.3333333333333333E-2</v>
      </c>
      <c r="J41" s="15">
        <f t="shared" si="59"/>
        <v>2.7333333333333334</v>
      </c>
      <c r="K41" s="13">
        <v>0</v>
      </c>
      <c r="L41" s="13">
        <v>0</v>
      </c>
      <c r="M41" s="13">
        <f t="shared" si="21"/>
        <v>0</v>
      </c>
      <c r="N41" s="14">
        <v>0</v>
      </c>
      <c r="O41" s="13">
        <f t="shared" si="22"/>
        <v>0</v>
      </c>
      <c r="P41" s="16">
        <f t="shared" si="23"/>
        <v>2.7333333333333334</v>
      </c>
      <c r="Q41" s="17">
        <v>52.14</v>
      </c>
      <c r="R41" s="18" t="s">
        <v>11</v>
      </c>
      <c r="S41" s="17">
        <f t="shared" si="52"/>
        <v>142.51599999999999</v>
      </c>
    </row>
    <row r="42" spans="1:19" ht="25.15" customHeight="1" x14ac:dyDescent="0.35">
      <c r="A42" s="65"/>
      <c r="B42" s="12" t="s">
        <v>40</v>
      </c>
      <c r="C42" s="12" t="s">
        <v>33</v>
      </c>
      <c r="D42" s="12" t="s">
        <v>78</v>
      </c>
      <c r="E42" s="13">
        <v>53</v>
      </c>
      <c r="F42" s="13">
        <v>41</v>
      </c>
      <c r="G42" s="13">
        <v>1</v>
      </c>
      <c r="H42" s="13">
        <f t="shared" ref="H42" si="60">F42*G42</f>
        <v>41</v>
      </c>
      <c r="I42" s="14">
        <f t="shared" si="17"/>
        <v>3.3333333333333333E-2</v>
      </c>
      <c r="J42" s="15">
        <f t="shared" si="59"/>
        <v>1.3666666666666667</v>
      </c>
      <c r="K42" s="13">
        <v>0</v>
      </c>
      <c r="L42" s="13">
        <v>0</v>
      </c>
      <c r="M42" s="13">
        <f t="shared" ref="M42" si="61">K42*L42</f>
        <v>0</v>
      </c>
      <c r="N42" s="14">
        <v>0</v>
      </c>
      <c r="O42" s="13">
        <f t="shared" ref="O42" si="62">M42*N42</f>
        <v>0</v>
      </c>
      <c r="P42" s="16">
        <f t="shared" si="23"/>
        <v>1.3666666666666667</v>
      </c>
      <c r="Q42" s="17">
        <v>51.99</v>
      </c>
      <c r="R42" s="18" t="s">
        <v>11</v>
      </c>
      <c r="S42" s="17">
        <f t="shared" si="52"/>
        <v>71.052999999999997</v>
      </c>
    </row>
    <row r="43" spans="1:19" ht="25.15" customHeight="1" x14ac:dyDescent="0.35">
      <c r="A43" s="65"/>
      <c r="B43" s="12" t="s">
        <v>22</v>
      </c>
      <c r="C43" s="12" t="s">
        <v>34</v>
      </c>
      <c r="D43" s="12" t="s">
        <v>78</v>
      </c>
      <c r="E43" s="13">
        <v>53</v>
      </c>
      <c r="F43" s="13">
        <v>35</v>
      </c>
      <c r="G43" s="13">
        <v>1</v>
      </c>
      <c r="H43" s="13">
        <f t="shared" si="41"/>
        <v>35</v>
      </c>
      <c r="I43" s="14">
        <f t="shared" si="17"/>
        <v>3.3333333333333333E-2</v>
      </c>
      <c r="J43" s="15">
        <f t="shared" si="59"/>
        <v>1.1666666666666667</v>
      </c>
      <c r="K43" s="13">
        <v>0</v>
      </c>
      <c r="L43" s="13">
        <v>0</v>
      </c>
      <c r="M43" s="13">
        <f t="shared" si="21"/>
        <v>0</v>
      </c>
      <c r="N43" s="14">
        <v>0</v>
      </c>
      <c r="O43" s="13">
        <f t="shared" si="22"/>
        <v>0</v>
      </c>
      <c r="P43" s="16">
        <f t="shared" si="23"/>
        <v>1.1666666666666667</v>
      </c>
      <c r="Q43" s="17">
        <v>83.18</v>
      </c>
      <c r="R43" s="18" t="s">
        <v>11</v>
      </c>
      <c r="S43" s="17">
        <f t="shared" si="52"/>
        <v>97.043333333333351</v>
      </c>
    </row>
    <row r="44" spans="1:19" ht="25.15" customHeight="1" x14ac:dyDescent="0.35">
      <c r="A44" s="65"/>
      <c r="B44" s="12" t="s">
        <v>48</v>
      </c>
      <c r="C44" s="12" t="s">
        <v>34</v>
      </c>
      <c r="D44" s="12" t="s">
        <v>78</v>
      </c>
      <c r="E44" s="13">
        <v>106</v>
      </c>
      <c r="F44" s="13">
        <v>70</v>
      </c>
      <c r="G44" s="13">
        <v>1</v>
      </c>
      <c r="H44" s="13">
        <f t="shared" si="41"/>
        <v>70</v>
      </c>
      <c r="I44" s="14">
        <f t="shared" si="17"/>
        <v>3.3333333333333333E-2</v>
      </c>
      <c r="J44" s="15">
        <f t="shared" si="59"/>
        <v>2.3333333333333335</v>
      </c>
      <c r="K44" s="13">
        <v>0</v>
      </c>
      <c r="L44" s="13">
        <v>0</v>
      </c>
      <c r="M44" s="13">
        <f t="shared" si="21"/>
        <v>0</v>
      </c>
      <c r="N44" s="14">
        <v>0</v>
      </c>
      <c r="O44" s="13">
        <f t="shared" si="22"/>
        <v>0</v>
      </c>
      <c r="P44" s="16">
        <f t="shared" si="23"/>
        <v>2.3333333333333335</v>
      </c>
      <c r="Q44" s="17">
        <v>52.14</v>
      </c>
      <c r="R44" s="18" t="s">
        <v>11</v>
      </c>
      <c r="S44" s="17">
        <f t="shared" si="52"/>
        <v>121.66000000000001</v>
      </c>
    </row>
    <row r="45" spans="1:19" ht="25.15" customHeight="1" x14ac:dyDescent="0.35">
      <c r="A45" s="65"/>
      <c r="B45" s="12" t="s">
        <v>40</v>
      </c>
      <c r="C45" s="12" t="s">
        <v>34</v>
      </c>
      <c r="D45" s="12" t="s">
        <v>78</v>
      </c>
      <c r="E45" s="13">
        <v>53</v>
      </c>
      <c r="F45" s="13">
        <v>35</v>
      </c>
      <c r="G45" s="13">
        <v>1</v>
      </c>
      <c r="H45" s="13">
        <f t="shared" ref="H45" si="63">F45*G45</f>
        <v>35</v>
      </c>
      <c r="I45" s="14">
        <f t="shared" si="17"/>
        <v>3.3333333333333333E-2</v>
      </c>
      <c r="J45" s="15">
        <f t="shared" si="59"/>
        <v>1.1666666666666667</v>
      </c>
      <c r="K45" s="13">
        <v>0</v>
      </c>
      <c r="L45" s="13">
        <v>0</v>
      </c>
      <c r="M45" s="13">
        <f t="shared" ref="M45" si="64">K45*L45</f>
        <v>0</v>
      </c>
      <c r="N45" s="14">
        <v>0</v>
      </c>
      <c r="O45" s="13">
        <f t="shared" ref="O45" si="65">M45*N45</f>
        <v>0</v>
      </c>
      <c r="P45" s="16">
        <f t="shared" si="23"/>
        <v>1.1666666666666667</v>
      </c>
      <c r="Q45" s="17">
        <v>51.99</v>
      </c>
      <c r="R45" s="18" t="s">
        <v>11</v>
      </c>
      <c r="S45" s="17">
        <f t="shared" si="52"/>
        <v>60.655000000000008</v>
      </c>
    </row>
    <row r="46" spans="1:19" ht="25.15" customHeight="1" x14ac:dyDescent="0.35">
      <c r="A46" s="65"/>
      <c r="B46" s="12" t="s">
        <v>22</v>
      </c>
      <c r="C46" s="12" t="s">
        <v>35</v>
      </c>
      <c r="D46" s="12" t="s">
        <v>78</v>
      </c>
      <c r="E46" s="13">
        <v>53</v>
      </c>
      <c r="F46" s="13">
        <v>29</v>
      </c>
      <c r="G46" s="13">
        <v>1</v>
      </c>
      <c r="H46" s="13">
        <f t="shared" si="41"/>
        <v>29</v>
      </c>
      <c r="I46" s="14">
        <f t="shared" si="17"/>
        <v>3.3333333333333333E-2</v>
      </c>
      <c r="J46" s="15">
        <f t="shared" si="59"/>
        <v>0.96666666666666667</v>
      </c>
      <c r="K46" s="13">
        <v>0</v>
      </c>
      <c r="L46" s="13">
        <v>0</v>
      </c>
      <c r="M46" s="13">
        <f t="shared" si="21"/>
        <v>0</v>
      </c>
      <c r="N46" s="14">
        <v>0</v>
      </c>
      <c r="O46" s="13">
        <f t="shared" si="22"/>
        <v>0</v>
      </c>
      <c r="P46" s="16">
        <f t="shared" si="23"/>
        <v>0.96666666666666667</v>
      </c>
      <c r="Q46" s="17">
        <v>83.18</v>
      </c>
      <c r="R46" s="18" t="s">
        <v>11</v>
      </c>
      <c r="S46" s="17">
        <f t="shared" si="52"/>
        <v>80.407333333333341</v>
      </c>
    </row>
    <row r="47" spans="1:19" ht="25.15" customHeight="1" x14ac:dyDescent="0.35">
      <c r="A47" s="65"/>
      <c r="B47" s="12" t="s">
        <v>48</v>
      </c>
      <c r="C47" s="12" t="s">
        <v>35</v>
      </c>
      <c r="D47" s="12" t="s">
        <v>78</v>
      </c>
      <c r="E47" s="13">
        <v>106</v>
      </c>
      <c r="F47" s="13">
        <v>58</v>
      </c>
      <c r="G47" s="13">
        <v>1</v>
      </c>
      <c r="H47" s="13">
        <f t="shared" si="41"/>
        <v>58</v>
      </c>
      <c r="I47" s="14">
        <f t="shared" si="17"/>
        <v>3.3333333333333333E-2</v>
      </c>
      <c r="J47" s="15">
        <f t="shared" si="59"/>
        <v>1.9333333333333333</v>
      </c>
      <c r="K47" s="13">
        <v>0</v>
      </c>
      <c r="L47" s="13">
        <v>0</v>
      </c>
      <c r="M47" s="13">
        <f t="shared" si="21"/>
        <v>0</v>
      </c>
      <c r="N47" s="14">
        <v>0</v>
      </c>
      <c r="O47" s="13">
        <f t="shared" si="22"/>
        <v>0</v>
      </c>
      <c r="P47" s="16">
        <f t="shared" si="23"/>
        <v>1.9333333333333333</v>
      </c>
      <c r="Q47" s="17">
        <v>52.14</v>
      </c>
      <c r="R47" s="18" t="s">
        <v>11</v>
      </c>
      <c r="S47" s="17">
        <f t="shared" si="52"/>
        <v>100.804</v>
      </c>
    </row>
    <row r="48" spans="1:19" ht="25.15" customHeight="1" x14ac:dyDescent="0.35">
      <c r="A48" s="65"/>
      <c r="B48" s="12" t="s">
        <v>40</v>
      </c>
      <c r="C48" s="12" t="s">
        <v>35</v>
      </c>
      <c r="D48" s="12" t="s">
        <v>78</v>
      </c>
      <c r="E48" s="13">
        <v>53</v>
      </c>
      <c r="F48" s="13">
        <v>29</v>
      </c>
      <c r="G48" s="13">
        <v>1</v>
      </c>
      <c r="H48" s="13">
        <f t="shared" si="41"/>
        <v>29</v>
      </c>
      <c r="I48" s="14">
        <f t="shared" si="17"/>
        <v>3.3333333333333333E-2</v>
      </c>
      <c r="J48" s="15">
        <f t="shared" si="59"/>
        <v>0.96666666666666667</v>
      </c>
      <c r="K48" s="13">
        <v>0</v>
      </c>
      <c r="L48" s="13">
        <v>0</v>
      </c>
      <c r="M48" s="13">
        <f t="shared" ref="M48" si="66">K48*L48</f>
        <v>0</v>
      </c>
      <c r="N48" s="14">
        <v>0</v>
      </c>
      <c r="O48" s="13">
        <f t="shared" ref="O48" si="67">M48*N48</f>
        <v>0</v>
      </c>
      <c r="P48" s="16">
        <f t="shared" si="23"/>
        <v>0.96666666666666667</v>
      </c>
      <c r="Q48" s="17">
        <v>51.99</v>
      </c>
      <c r="R48" s="18" t="s">
        <v>11</v>
      </c>
      <c r="S48" s="17">
        <f t="shared" si="52"/>
        <v>50.257000000000005</v>
      </c>
    </row>
    <row r="49" spans="1:19" ht="25.15" customHeight="1" x14ac:dyDescent="0.35">
      <c r="A49" s="65"/>
      <c r="B49" s="12" t="s">
        <v>22</v>
      </c>
      <c r="C49" s="12" t="s">
        <v>36</v>
      </c>
      <c r="D49" s="12" t="s">
        <v>78</v>
      </c>
      <c r="E49" s="13">
        <v>53</v>
      </c>
      <c r="F49" s="13">
        <v>23</v>
      </c>
      <c r="G49" s="13">
        <v>1</v>
      </c>
      <c r="H49" s="13">
        <f t="shared" si="41"/>
        <v>23</v>
      </c>
      <c r="I49" s="14">
        <f t="shared" si="17"/>
        <v>3.3333333333333333E-2</v>
      </c>
      <c r="J49" s="15">
        <f t="shared" si="59"/>
        <v>0.76666666666666661</v>
      </c>
      <c r="K49" s="13">
        <v>0</v>
      </c>
      <c r="L49" s="13">
        <v>0</v>
      </c>
      <c r="M49" s="13">
        <f t="shared" ref="M49:M50" si="68">K49*L49</f>
        <v>0</v>
      </c>
      <c r="N49" s="14">
        <v>0</v>
      </c>
      <c r="O49" s="13">
        <f t="shared" ref="O49:O50" si="69">M49*N49</f>
        <v>0</v>
      </c>
      <c r="P49" s="16">
        <f t="shared" si="23"/>
        <v>0.76666666666666661</v>
      </c>
      <c r="Q49" s="17">
        <v>83.18</v>
      </c>
      <c r="R49" s="18" t="s">
        <v>11</v>
      </c>
      <c r="S49" s="17">
        <f t="shared" si="52"/>
        <v>63.771333333333331</v>
      </c>
    </row>
    <row r="50" spans="1:19" ht="25.15" customHeight="1" x14ac:dyDescent="0.35">
      <c r="A50" s="65"/>
      <c r="B50" s="12" t="s">
        <v>48</v>
      </c>
      <c r="C50" s="12" t="s">
        <v>36</v>
      </c>
      <c r="D50" s="12" t="s">
        <v>78</v>
      </c>
      <c r="E50" s="13">
        <v>106</v>
      </c>
      <c r="F50" s="13">
        <v>46</v>
      </c>
      <c r="G50" s="13">
        <v>1</v>
      </c>
      <c r="H50" s="13">
        <f t="shared" si="41"/>
        <v>46</v>
      </c>
      <c r="I50" s="14">
        <f t="shared" si="17"/>
        <v>3.3333333333333333E-2</v>
      </c>
      <c r="J50" s="15">
        <f t="shared" si="59"/>
        <v>1.5333333333333332</v>
      </c>
      <c r="K50" s="13">
        <v>0</v>
      </c>
      <c r="L50" s="13">
        <v>0</v>
      </c>
      <c r="M50" s="13">
        <f t="shared" si="68"/>
        <v>0</v>
      </c>
      <c r="N50" s="14">
        <v>0</v>
      </c>
      <c r="O50" s="13">
        <f t="shared" si="69"/>
        <v>0</v>
      </c>
      <c r="P50" s="16">
        <f t="shared" si="23"/>
        <v>1.5333333333333332</v>
      </c>
      <c r="Q50" s="17">
        <v>52.14</v>
      </c>
      <c r="R50" s="18" t="s">
        <v>11</v>
      </c>
      <c r="S50" s="17">
        <f t="shared" si="52"/>
        <v>79.947999999999993</v>
      </c>
    </row>
    <row r="51" spans="1:19" ht="25.15" customHeight="1" x14ac:dyDescent="0.35">
      <c r="A51" s="65"/>
      <c r="B51" s="12" t="s">
        <v>40</v>
      </c>
      <c r="C51" s="12" t="s">
        <v>36</v>
      </c>
      <c r="D51" s="12" t="s">
        <v>78</v>
      </c>
      <c r="E51" s="13">
        <v>53</v>
      </c>
      <c r="F51" s="13">
        <v>23</v>
      </c>
      <c r="G51" s="13">
        <v>1</v>
      </c>
      <c r="H51" s="13">
        <f t="shared" si="41"/>
        <v>23</v>
      </c>
      <c r="I51" s="14">
        <f t="shared" si="17"/>
        <v>3.3333333333333333E-2</v>
      </c>
      <c r="J51" s="15">
        <f t="shared" si="59"/>
        <v>0.76666666666666661</v>
      </c>
      <c r="K51" s="13">
        <v>0</v>
      </c>
      <c r="L51" s="13">
        <v>0</v>
      </c>
      <c r="M51" s="13">
        <f t="shared" ref="M51" si="70">K51*L51</f>
        <v>0</v>
      </c>
      <c r="N51" s="14">
        <v>0</v>
      </c>
      <c r="O51" s="13">
        <f t="shared" ref="O51" si="71">M51*N51</f>
        <v>0</v>
      </c>
      <c r="P51" s="16">
        <f t="shared" si="23"/>
        <v>0.76666666666666661</v>
      </c>
      <c r="Q51" s="17">
        <v>51.99</v>
      </c>
      <c r="R51" s="18" t="s">
        <v>11</v>
      </c>
      <c r="S51" s="17">
        <f t="shared" si="52"/>
        <v>39.859000000000002</v>
      </c>
    </row>
    <row r="52" spans="1:19" ht="25.15" customHeight="1" x14ac:dyDescent="0.35">
      <c r="A52" s="65"/>
      <c r="B52" s="12" t="s">
        <v>22</v>
      </c>
      <c r="C52" s="12" t="s">
        <v>37</v>
      </c>
      <c r="D52" s="12" t="s">
        <v>78</v>
      </c>
      <c r="E52" s="13">
        <v>53</v>
      </c>
      <c r="F52" s="13">
        <v>17</v>
      </c>
      <c r="G52" s="13">
        <v>1</v>
      </c>
      <c r="H52" s="13">
        <f t="shared" si="41"/>
        <v>17</v>
      </c>
      <c r="I52" s="14">
        <f t="shared" si="17"/>
        <v>3.3333333333333333E-2</v>
      </c>
      <c r="J52" s="15">
        <f t="shared" si="59"/>
        <v>0.56666666666666665</v>
      </c>
      <c r="K52" s="13">
        <v>0</v>
      </c>
      <c r="L52" s="13">
        <v>0</v>
      </c>
      <c r="M52" s="13">
        <f t="shared" ref="M52:M59" si="72">K52*L52</f>
        <v>0</v>
      </c>
      <c r="N52" s="14">
        <v>0</v>
      </c>
      <c r="O52" s="13">
        <f t="shared" ref="O52:O59" si="73">M52*N52</f>
        <v>0</v>
      </c>
      <c r="P52" s="16">
        <f t="shared" si="23"/>
        <v>0.56666666666666665</v>
      </c>
      <c r="Q52" s="17">
        <v>83.18</v>
      </c>
      <c r="R52" s="18" t="s">
        <v>11</v>
      </c>
      <c r="S52" s="17">
        <f t="shared" si="52"/>
        <v>47.135333333333335</v>
      </c>
    </row>
    <row r="53" spans="1:19" ht="25.15" customHeight="1" x14ac:dyDescent="0.35">
      <c r="A53" s="65"/>
      <c r="B53" s="12" t="s">
        <v>48</v>
      </c>
      <c r="C53" s="12" t="s">
        <v>37</v>
      </c>
      <c r="D53" s="12" t="s">
        <v>78</v>
      </c>
      <c r="E53" s="13">
        <v>106</v>
      </c>
      <c r="F53" s="13">
        <v>34</v>
      </c>
      <c r="G53" s="13">
        <v>1</v>
      </c>
      <c r="H53" s="13">
        <f t="shared" si="41"/>
        <v>34</v>
      </c>
      <c r="I53" s="14">
        <f t="shared" si="17"/>
        <v>3.3333333333333333E-2</v>
      </c>
      <c r="J53" s="15">
        <f t="shared" si="59"/>
        <v>1.1333333333333333</v>
      </c>
      <c r="K53" s="13">
        <v>0</v>
      </c>
      <c r="L53" s="13">
        <v>0</v>
      </c>
      <c r="M53" s="13">
        <f t="shared" si="72"/>
        <v>0</v>
      </c>
      <c r="N53" s="14">
        <v>0</v>
      </c>
      <c r="O53" s="13">
        <f t="shared" si="73"/>
        <v>0</v>
      </c>
      <c r="P53" s="16">
        <f t="shared" si="23"/>
        <v>1.1333333333333333</v>
      </c>
      <c r="Q53" s="17">
        <v>52.14</v>
      </c>
      <c r="R53" s="18" t="s">
        <v>11</v>
      </c>
      <c r="S53" s="17">
        <f t="shared" si="52"/>
        <v>59.091999999999999</v>
      </c>
    </row>
    <row r="54" spans="1:19" ht="25.15" customHeight="1" x14ac:dyDescent="0.35">
      <c r="A54" s="65"/>
      <c r="B54" s="12" t="s">
        <v>40</v>
      </c>
      <c r="C54" s="12" t="s">
        <v>37</v>
      </c>
      <c r="D54" s="12" t="s">
        <v>78</v>
      </c>
      <c r="E54" s="13">
        <v>53</v>
      </c>
      <c r="F54" s="13">
        <v>17</v>
      </c>
      <c r="G54" s="13">
        <v>1</v>
      </c>
      <c r="H54" s="13">
        <f t="shared" si="41"/>
        <v>17</v>
      </c>
      <c r="I54" s="14">
        <f t="shared" si="17"/>
        <v>3.3333333333333333E-2</v>
      </c>
      <c r="J54" s="15">
        <f t="shared" si="59"/>
        <v>0.56666666666666665</v>
      </c>
      <c r="K54" s="13">
        <v>0</v>
      </c>
      <c r="L54" s="13">
        <v>0</v>
      </c>
      <c r="M54" s="13">
        <f t="shared" ref="M54" si="74">K54*L54</f>
        <v>0</v>
      </c>
      <c r="N54" s="14">
        <v>0</v>
      </c>
      <c r="O54" s="13">
        <f t="shared" ref="O54" si="75">M54*N54</f>
        <v>0</v>
      </c>
      <c r="P54" s="16">
        <f t="shared" si="23"/>
        <v>0.56666666666666665</v>
      </c>
      <c r="Q54" s="17">
        <v>51.99</v>
      </c>
      <c r="R54" s="18" t="s">
        <v>11</v>
      </c>
      <c r="S54" s="17">
        <f t="shared" si="52"/>
        <v>29.461000000000002</v>
      </c>
    </row>
    <row r="55" spans="1:19" ht="25.15" customHeight="1" x14ac:dyDescent="0.35">
      <c r="A55" s="65"/>
      <c r="B55" s="12" t="s">
        <v>22</v>
      </c>
      <c r="C55" s="12" t="s">
        <v>55</v>
      </c>
      <c r="D55" s="12" t="s">
        <v>78</v>
      </c>
      <c r="E55" s="13">
        <v>53</v>
      </c>
      <c r="F55" s="13">
        <v>11</v>
      </c>
      <c r="G55" s="13">
        <v>1</v>
      </c>
      <c r="H55" s="13">
        <f t="shared" si="41"/>
        <v>11</v>
      </c>
      <c r="I55" s="14">
        <f t="shared" si="17"/>
        <v>3.3333333333333333E-2</v>
      </c>
      <c r="J55" s="15">
        <f t="shared" si="59"/>
        <v>0.36666666666666664</v>
      </c>
      <c r="K55" s="13">
        <v>0</v>
      </c>
      <c r="L55" s="13">
        <v>0</v>
      </c>
      <c r="M55" s="13">
        <f t="shared" ref="M55" si="76">K55*L55</f>
        <v>0</v>
      </c>
      <c r="N55" s="14">
        <v>0</v>
      </c>
      <c r="O55" s="13">
        <f t="shared" ref="O55" si="77">M55*N55</f>
        <v>0</v>
      </c>
      <c r="P55" s="16">
        <f t="shared" si="23"/>
        <v>0.36666666666666664</v>
      </c>
      <c r="Q55" s="17">
        <v>83.18</v>
      </c>
      <c r="R55" s="18" t="s">
        <v>11</v>
      </c>
      <c r="S55" s="17">
        <f t="shared" si="52"/>
        <v>30.499333333333333</v>
      </c>
    </row>
    <row r="56" spans="1:19" ht="25.15" customHeight="1" x14ac:dyDescent="0.35">
      <c r="A56" s="65"/>
      <c r="B56" s="12" t="s">
        <v>48</v>
      </c>
      <c r="C56" s="12" t="s">
        <v>55</v>
      </c>
      <c r="D56" s="12" t="s">
        <v>78</v>
      </c>
      <c r="E56" s="13">
        <v>106</v>
      </c>
      <c r="F56" s="13">
        <v>22</v>
      </c>
      <c r="G56" s="13">
        <v>1</v>
      </c>
      <c r="H56" s="13">
        <f t="shared" si="41"/>
        <v>22</v>
      </c>
      <c r="I56" s="14">
        <f t="shared" si="17"/>
        <v>3.3333333333333333E-2</v>
      </c>
      <c r="J56" s="15">
        <f t="shared" si="59"/>
        <v>0.73333333333333328</v>
      </c>
      <c r="K56" s="13">
        <v>0</v>
      </c>
      <c r="L56" s="13">
        <v>0</v>
      </c>
      <c r="M56" s="13">
        <f t="shared" si="72"/>
        <v>0</v>
      </c>
      <c r="N56" s="14">
        <v>0</v>
      </c>
      <c r="O56" s="13">
        <f t="shared" si="73"/>
        <v>0</v>
      </c>
      <c r="P56" s="16">
        <f t="shared" si="23"/>
        <v>0.73333333333333328</v>
      </c>
      <c r="Q56" s="17">
        <v>52.14</v>
      </c>
      <c r="R56" s="18" t="s">
        <v>11</v>
      </c>
      <c r="S56" s="17">
        <f t="shared" si="52"/>
        <v>38.235999999999997</v>
      </c>
    </row>
    <row r="57" spans="1:19" ht="25.15" customHeight="1" x14ac:dyDescent="0.35">
      <c r="A57" s="65"/>
      <c r="B57" s="12" t="s">
        <v>40</v>
      </c>
      <c r="C57" s="12" t="s">
        <v>55</v>
      </c>
      <c r="D57" s="12" t="s">
        <v>78</v>
      </c>
      <c r="E57" s="13">
        <v>53</v>
      </c>
      <c r="F57" s="13">
        <v>11</v>
      </c>
      <c r="G57" s="13">
        <v>1</v>
      </c>
      <c r="H57" s="13">
        <f t="shared" si="41"/>
        <v>11</v>
      </c>
      <c r="I57" s="14">
        <f t="shared" si="17"/>
        <v>3.3333333333333333E-2</v>
      </c>
      <c r="J57" s="15">
        <f t="shared" si="59"/>
        <v>0.36666666666666664</v>
      </c>
      <c r="K57" s="13">
        <v>0</v>
      </c>
      <c r="L57" s="13">
        <v>0</v>
      </c>
      <c r="M57" s="13">
        <f t="shared" ref="M57" si="78">K57*L57</f>
        <v>0</v>
      </c>
      <c r="N57" s="14">
        <v>0</v>
      </c>
      <c r="O57" s="13">
        <f t="shared" ref="O57" si="79">M57*N57</f>
        <v>0</v>
      </c>
      <c r="P57" s="16">
        <f t="shared" si="23"/>
        <v>0.36666666666666664</v>
      </c>
      <c r="Q57" s="17">
        <v>51.99</v>
      </c>
      <c r="R57" s="18" t="s">
        <v>11</v>
      </c>
      <c r="S57" s="17">
        <f t="shared" si="52"/>
        <v>19.062999999999999</v>
      </c>
    </row>
    <row r="58" spans="1:19" ht="25.15" customHeight="1" x14ac:dyDescent="0.35">
      <c r="A58" s="65"/>
      <c r="B58" s="12" t="s">
        <v>22</v>
      </c>
      <c r="C58" s="12" t="s">
        <v>56</v>
      </c>
      <c r="D58" s="12" t="s">
        <v>78</v>
      </c>
      <c r="E58" s="13">
        <v>53</v>
      </c>
      <c r="F58" s="13">
        <v>5</v>
      </c>
      <c r="G58" s="13">
        <v>1</v>
      </c>
      <c r="H58" s="13">
        <f t="shared" si="41"/>
        <v>5</v>
      </c>
      <c r="I58" s="14">
        <f t="shared" ref="I58:I63" si="80">2/60</f>
        <v>3.3333333333333333E-2</v>
      </c>
      <c r="J58" s="15">
        <f t="shared" si="59"/>
        <v>0.16666666666666666</v>
      </c>
      <c r="K58" s="13">
        <v>0</v>
      </c>
      <c r="L58" s="13">
        <v>0</v>
      </c>
      <c r="M58" s="13">
        <f t="shared" si="72"/>
        <v>0</v>
      </c>
      <c r="N58" s="14">
        <v>0</v>
      </c>
      <c r="O58" s="13">
        <f t="shared" si="73"/>
        <v>0</v>
      </c>
      <c r="P58" s="16">
        <f t="shared" si="23"/>
        <v>0.16666666666666666</v>
      </c>
      <c r="Q58" s="17">
        <v>83.18</v>
      </c>
      <c r="R58" s="18" t="s">
        <v>11</v>
      </c>
      <c r="S58" s="17">
        <f t="shared" si="52"/>
        <v>13.863333333333333</v>
      </c>
    </row>
    <row r="59" spans="1:19" ht="25.15" customHeight="1" x14ac:dyDescent="0.35">
      <c r="A59" s="65"/>
      <c r="B59" s="12" t="s">
        <v>48</v>
      </c>
      <c r="C59" s="12" t="s">
        <v>56</v>
      </c>
      <c r="D59" s="12" t="s">
        <v>78</v>
      </c>
      <c r="E59" s="13">
        <v>106</v>
      </c>
      <c r="F59" s="13">
        <v>10</v>
      </c>
      <c r="G59" s="13">
        <v>1</v>
      </c>
      <c r="H59" s="13">
        <f t="shared" si="41"/>
        <v>10</v>
      </c>
      <c r="I59" s="14">
        <f t="shared" si="80"/>
        <v>3.3333333333333333E-2</v>
      </c>
      <c r="J59" s="15">
        <f t="shared" ref="J59:J60" si="81">H59*I59</f>
        <v>0.33333333333333331</v>
      </c>
      <c r="K59" s="13">
        <v>0</v>
      </c>
      <c r="L59" s="13">
        <v>0</v>
      </c>
      <c r="M59" s="13">
        <f t="shared" si="72"/>
        <v>0</v>
      </c>
      <c r="N59" s="14">
        <v>0</v>
      </c>
      <c r="O59" s="13">
        <f t="shared" si="73"/>
        <v>0</v>
      </c>
      <c r="P59" s="16">
        <f t="shared" si="23"/>
        <v>0.33333333333333331</v>
      </c>
      <c r="Q59" s="17">
        <v>52.14</v>
      </c>
      <c r="R59" s="18" t="s">
        <v>11</v>
      </c>
      <c r="S59" s="17">
        <f t="shared" si="52"/>
        <v>17.38</v>
      </c>
    </row>
    <row r="60" spans="1:19" ht="25.15" customHeight="1" x14ac:dyDescent="0.35">
      <c r="A60" s="65"/>
      <c r="B60" s="12" t="s">
        <v>40</v>
      </c>
      <c r="C60" s="12" t="s">
        <v>56</v>
      </c>
      <c r="D60" s="12" t="s">
        <v>78</v>
      </c>
      <c r="E60" s="13">
        <v>53</v>
      </c>
      <c r="F60" s="13">
        <v>5</v>
      </c>
      <c r="G60" s="13">
        <v>1</v>
      </c>
      <c r="H60" s="13">
        <f t="shared" ref="H60" si="82">F60*G60</f>
        <v>5</v>
      </c>
      <c r="I60" s="14">
        <f t="shared" si="80"/>
        <v>3.3333333333333333E-2</v>
      </c>
      <c r="J60" s="15">
        <f t="shared" si="81"/>
        <v>0.16666666666666666</v>
      </c>
      <c r="K60" s="13">
        <v>0</v>
      </c>
      <c r="L60" s="13">
        <v>0</v>
      </c>
      <c r="M60" s="13">
        <f t="shared" ref="M60" si="83">K60*L60</f>
        <v>0</v>
      </c>
      <c r="N60" s="14">
        <v>0</v>
      </c>
      <c r="O60" s="13">
        <f t="shared" ref="O60" si="84">M60*N60</f>
        <v>0</v>
      </c>
      <c r="P60" s="16">
        <f t="shared" si="23"/>
        <v>0.16666666666666666</v>
      </c>
      <c r="Q60" s="17">
        <v>51.99</v>
      </c>
      <c r="R60" s="18" t="s">
        <v>11</v>
      </c>
      <c r="S60" s="17">
        <f t="shared" si="52"/>
        <v>8.6649999999999991</v>
      </c>
    </row>
    <row r="61" spans="1:19" ht="25.15" customHeight="1" x14ac:dyDescent="0.35">
      <c r="A61" s="65"/>
      <c r="B61" s="12" t="s">
        <v>22</v>
      </c>
      <c r="C61" s="12" t="s">
        <v>57</v>
      </c>
      <c r="D61" s="12" t="s">
        <v>78</v>
      </c>
      <c r="E61" s="13">
        <v>53</v>
      </c>
      <c r="F61" s="13">
        <v>1</v>
      </c>
      <c r="G61" s="13">
        <v>1</v>
      </c>
      <c r="H61" s="13">
        <f t="shared" si="41"/>
        <v>1</v>
      </c>
      <c r="I61" s="14">
        <f t="shared" si="80"/>
        <v>3.3333333333333333E-2</v>
      </c>
      <c r="J61" s="15">
        <f t="shared" si="59"/>
        <v>3.3333333333333333E-2</v>
      </c>
      <c r="K61" s="13">
        <v>0</v>
      </c>
      <c r="L61" s="13">
        <v>0</v>
      </c>
      <c r="M61" s="13">
        <f t="shared" ref="M61" si="85">K61*L61</f>
        <v>0</v>
      </c>
      <c r="N61" s="14">
        <v>0</v>
      </c>
      <c r="O61" s="13">
        <f t="shared" ref="O61" si="86">M61*N61</f>
        <v>0</v>
      </c>
      <c r="P61" s="16">
        <f t="shared" si="23"/>
        <v>3.3333333333333333E-2</v>
      </c>
      <c r="Q61" s="17">
        <v>83.18</v>
      </c>
      <c r="R61" s="18" t="s">
        <v>11</v>
      </c>
      <c r="S61" s="17">
        <f t="shared" si="52"/>
        <v>2.7726666666666668</v>
      </c>
    </row>
    <row r="62" spans="1:19" ht="25.15" customHeight="1" x14ac:dyDescent="0.35">
      <c r="A62" s="65"/>
      <c r="B62" s="12" t="s">
        <v>48</v>
      </c>
      <c r="C62" s="12" t="s">
        <v>57</v>
      </c>
      <c r="D62" s="12" t="s">
        <v>78</v>
      </c>
      <c r="E62" s="13">
        <v>106</v>
      </c>
      <c r="F62" s="13">
        <v>2</v>
      </c>
      <c r="G62" s="13">
        <v>1</v>
      </c>
      <c r="H62" s="13">
        <f t="shared" si="41"/>
        <v>2</v>
      </c>
      <c r="I62" s="14">
        <f t="shared" si="80"/>
        <v>3.3333333333333333E-2</v>
      </c>
      <c r="J62" s="15">
        <f t="shared" si="59"/>
        <v>6.6666666666666666E-2</v>
      </c>
      <c r="K62" s="13">
        <v>0</v>
      </c>
      <c r="L62" s="13">
        <v>0</v>
      </c>
      <c r="M62" s="13">
        <f t="shared" ref="M62:M63" si="87">K62*L62</f>
        <v>0</v>
      </c>
      <c r="N62" s="14">
        <v>0</v>
      </c>
      <c r="O62" s="13">
        <f t="shared" ref="O62:O63" si="88">M62*N62</f>
        <v>0</v>
      </c>
      <c r="P62" s="16">
        <f t="shared" si="23"/>
        <v>6.6666666666666666E-2</v>
      </c>
      <c r="Q62" s="17">
        <v>52.14</v>
      </c>
      <c r="R62" s="18" t="s">
        <v>11</v>
      </c>
      <c r="S62" s="17">
        <f t="shared" si="52"/>
        <v>3.476</v>
      </c>
    </row>
    <row r="63" spans="1:19" ht="25.15" customHeight="1" x14ac:dyDescent="0.35">
      <c r="A63" s="65"/>
      <c r="B63" s="12" t="s">
        <v>40</v>
      </c>
      <c r="C63" s="12" t="s">
        <v>57</v>
      </c>
      <c r="D63" s="12" t="s">
        <v>78</v>
      </c>
      <c r="E63" s="13">
        <v>53</v>
      </c>
      <c r="F63" s="13">
        <v>1</v>
      </c>
      <c r="G63" s="13">
        <v>1</v>
      </c>
      <c r="H63" s="13">
        <f t="shared" ref="H63" si="89">F63*G63</f>
        <v>1</v>
      </c>
      <c r="I63" s="14">
        <f t="shared" si="80"/>
        <v>3.3333333333333333E-2</v>
      </c>
      <c r="J63" s="15">
        <f t="shared" si="59"/>
        <v>3.3333333333333333E-2</v>
      </c>
      <c r="K63" s="13">
        <v>0</v>
      </c>
      <c r="L63" s="13">
        <v>0</v>
      </c>
      <c r="M63" s="13">
        <f t="shared" si="87"/>
        <v>0</v>
      </c>
      <c r="N63" s="14">
        <v>0</v>
      </c>
      <c r="O63" s="13">
        <f t="shared" si="88"/>
        <v>0</v>
      </c>
      <c r="P63" s="16">
        <f t="shared" si="23"/>
        <v>3.3333333333333333E-2</v>
      </c>
      <c r="Q63" s="17">
        <v>51.99</v>
      </c>
      <c r="R63" s="18" t="s">
        <v>11</v>
      </c>
      <c r="S63" s="17">
        <f t="shared" si="52"/>
        <v>1.7330000000000001</v>
      </c>
    </row>
    <row r="64" spans="1:19" ht="26.65" customHeight="1" x14ac:dyDescent="0.35">
      <c r="A64" s="65"/>
      <c r="B64" s="12" t="s">
        <v>22</v>
      </c>
      <c r="C64" s="12" t="s">
        <v>29</v>
      </c>
      <c r="D64" s="12" t="s">
        <v>79</v>
      </c>
      <c r="E64" s="13">
        <v>53</v>
      </c>
      <c r="F64" s="13">
        <v>53</v>
      </c>
      <c r="G64" s="13">
        <v>1</v>
      </c>
      <c r="H64" s="13">
        <f t="shared" ref="H64:H66" si="90">F64*G64</f>
        <v>53</v>
      </c>
      <c r="I64" s="14">
        <v>0.08</v>
      </c>
      <c r="J64" s="15">
        <f t="shared" ref="J64:J66" si="91">H64*I64</f>
        <v>4.24</v>
      </c>
      <c r="K64" s="13">
        <v>0</v>
      </c>
      <c r="L64" s="13">
        <v>0</v>
      </c>
      <c r="M64" s="13">
        <f t="shared" ref="M64" si="92">K64*L64</f>
        <v>0</v>
      </c>
      <c r="N64" s="14">
        <v>0</v>
      </c>
      <c r="O64" s="13">
        <f t="shared" ref="O64" si="93">M64*N64</f>
        <v>0</v>
      </c>
      <c r="P64" s="16">
        <f t="shared" ref="P64:P66" si="94">J64+O64</f>
        <v>4.24</v>
      </c>
      <c r="Q64" s="17">
        <v>83.18</v>
      </c>
      <c r="R64" s="18" t="s">
        <v>11</v>
      </c>
      <c r="S64" s="17">
        <f t="shared" si="52"/>
        <v>352.68320000000006</v>
      </c>
    </row>
    <row r="65" spans="1:19" ht="26.65" customHeight="1" x14ac:dyDescent="0.35">
      <c r="A65" s="65"/>
      <c r="B65" s="12" t="s">
        <v>48</v>
      </c>
      <c r="C65" s="12" t="s">
        <v>29</v>
      </c>
      <c r="D65" s="12" t="s">
        <v>79</v>
      </c>
      <c r="E65" s="13">
        <v>106</v>
      </c>
      <c r="F65" s="13">
        <v>106</v>
      </c>
      <c r="G65" s="13">
        <v>1</v>
      </c>
      <c r="H65" s="13">
        <f t="shared" si="90"/>
        <v>106</v>
      </c>
      <c r="I65" s="14">
        <v>0.08</v>
      </c>
      <c r="J65" s="15">
        <f t="shared" si="91"/>
        <v>8.48</v>
      </c>
      <c r="K65" s="13">
        <v>0</v>
      </c>
      <c r="L65" s="13">
        <v>0</v>
      </c>
      <c r="M65" s="13">
        <f t="shared" ref="M65:M66" si="95">K65*L65</f>
        <v>0</v>
      </c>
      <c r="N65" s="14">
        <v>0</v>
      </c>
      <c r="O65" s="13">
        <f t="shared" ref="O65:O66" si="96">M65*N65</f>
        <v>0</v>
      </c>
      <c r="P65" s="16">
        <f t="shared" si="94"/>
        <v>8.48</v>
      </c>
      <c r="Q65" s="17">
        <v>52.14</v>
      </c>
      <c r="R65" s="18" t="s">
        <v>11</v>
      </c>
      <c r="S65" s="17">
        <f t="shared" si="52"/>
        <v>442.14720000000005</v>
      </c>
    </row>
    <row r="66" spans="1:19" s="25" customFormat="1" ht="26.65" customHeight="1" thickBot="1" x14ac:dyDescent="0.4">
      <c r="A66" s="65"/>
      <c r="B66" s="19" t="s">
        <v>40</v>
      </c>
      <c r="C66" s="19" t="s">
        <v>29</v>
      </c>
      <c r="D66" s="19" t="s">
        <v>79</v>
      </c>
      <c r="E66" s="20">
        <v>53</v>
      </c>
      <c r="F66" s="20">
        <v>56</v>
      </c>
      <c r="G66" s="20">
        <v>1</v>
      </c>
      <c r="H66" s="20">
        <f t="shared" si="90"/>
        <v>56</v>
      </c>
      <c r="I66" s="21">
        <v>0.08</v>
      </c>
      <c r="J66" s="22">
        <f t="shared" si="91"/>
        <v>4.4800000000000004</v>
      </c>
      <c r="K66" s="20">
        <v>0</v>
      </c>
      <c r="L66" s="20">
        <v>0</v>
      </c>
      <c r="M66" s="20">
        <f t="shared" si="95"/>
        <v>0</v>
      </c>
      <c r="N66" s="21">
        <v>0</v>
      </c>
      <c r="O66" s="20">
        <f t="shared" si="96"/>
        <v>0</v>
      </c>
      <c r="P66" s="23">
        <f t="shared" si="94"/>
        <v>4.4800000000000004</v>
      </c>
      <c r="Q66" s="24">
        <v>51.99</v>
      </c>
      <c r="R66" s="18" t="s">
        <v>11</v>
      </c>
      <c r="S66" s="24">
        <f t="shared" si="52"/>
        <v>232.91520000000003</v>
      </c>
    </row>
    <row r="67" spans="1:19" ht="26.65" customHeight="1" x14ac:dyDescent="0.35">
      <c r="A67" s="65"/>
      <c r="B67" s="12" t="s">
        <v>22</v>
      </c>
      <c r="C67" s="12" t="s">
        <v>49</v>
      </c>
      <c r="D67" s="12" t="s">
        <v>80</v>
      </c>
      <c r="E67" s="13">
        <v>1</v>
      </c>
      <c r="F67" s="13">
        <v>1</v>
      </c>
      <c r="G67" s="13">
        <v>1</v>
      </c>
      <c r="H67" s="13">
        <v>1</v>
      </c>
      <c r="I67" s="14">
        <v>1.5</v>
      </c>
      <c r="J67" s="15">
        <f t="shared" ref="J67" si="97">H67*I67</f>
        <v>1.5</v>
      </c>
      <c r="K67" s="13">
        <v>0</v>
      </c>
      <c r="L67" s="13">
        <v>0</v>
      </c>
      <c r="M67" s="13">
        <v>0</v>
      </c>
      <c r="N67" s="14">
        <v>0</v>
      </c>
      <c r="O67" s="13">
        <v>0</v>
      </c>
      <c r="P67" s="16">
        <f>J67+O67</f>
        <v>1.5</v>
      </c>
      <c r="Q67" s="17">
        <v>83.18</v>
      </c>
      <c r="R67" s="26" t="s">
        <v>11</v>
      </c>
      <c r="S67" s="17">
        <f t="shared" ref="S67:S77" si="98">P67*Q67</f>
        <v>124.77000000000001</v>
      </c>
    </row>
    <row r="68" spans="1:19" ht="26.65" customHeight="1" x14ac:dyDescent="0.35">
      <c r="A68" s="65"/>
      <c r="B68" s="12" t="s">
        <v>22</v>
      </c>
      <c r="C68" s="12" t="s">
        <v>47</v>
      </c>
      <c r="D68" s="12" t="s">
        <v>81</v>
      </c>
      <c r="E68" s="13">
        <v>9</v>
      </c>
      <c r="F68" s="13">
        <v>5</v>
      </c>
      <c r="G68" s="13">
        <v>1</v>
      </c>
      <c r="H68" s="13">
        <f t="shared" ref="H68" si="99">F68*G68</f>
        <v>5</v>
      </c>
      <c r="I68" s="14">
        <f>2/60</f>
        <v>3.3333333333333333E-2</v>
      </c>
      <c r="J68" s="15">
        <f>H68*I68</f>
        <v>0.16666666666666666</v>
      </c>
      <c r="K68" s="13">
        <f>E68-F68</f>
        <v>4</v>
      </c>
      <c r="L68" s="13">
        <v>1</v>
      </c>
      <c r="M68" s="13">
        <f>K68*L68</f>
        <v>4</v>
      </c>
      <c r="N68" s="14">
        <v>0.1</v>
      </c>
      <c r="O68" s="16">
        <f>M68*N68</f>
        <v>0.4</v>
      </c>
      <c r="P68" s="16">
        <f>J68+O68</f>
        <v>0.56666666666666665</v>
      </c>
      <c r="Q68" s="17">
        <v>83.18</v>
      </c>
      <c r="R68" s="17" t="s">
        <v>11</v>
      </c>
      <c r="S68" s="17">
        <f t="shared" si="98"/>
        <v>47.135333333333335</v>
      </c>
    </row>
    <row r="69" spans="1:19" ht="31.15" customHeight="1" x14ac:dyDescent="0.35">
      <c r="A69" s="65"/>
      <c r="B69" s="12" t="s">
        <v>22</v>
      </c>
      <c r="C69" s="12" t="s">
        <v>38</v>
      </c>
      <c r="D69" s="12" t="s">
        <v>82</v>
      </c>
      <c r="E69" s="13">
        <v>9</v>
      </c>
      <c r="F69" s="13">
        <v>5</v>
      </c>
      <c r="G69" s="13">
        <v>1</v>
      </c>
      <c r="H69" s="13">
        <v>5</v>
      </c>
      <c r="I69" s="14">
        <f>2/60</f>
        <v>3.3333333333333333E-2</v>
      </c>
      <c r="J69" s="15">
        <f>H69*I69</f>
        <v>0.16666666666666666</v>
      </c>
      <c r="K69" s="13">
        <f>E69-F69</f>
        <v>4</v>
      </c>
      <c r="L69" s="13">
        <v>1</v>
      </c>
      <c r="M69" s="13">
        <f>K69*L69</f>
        <v>4</v>
      </c>
      <c r="N69" s="14">
        <v>0.1</v>
      </c>
      <c r="O69" s="16">
        <f>M69*N69</f>
        <v>0.4</v>
      </c>
      <c r="P69" s="16">
        <f>J69+O69</f>
        <v>0.56666666666666665</v>
      </c>
      <c r="Q69" s="17">
        <v>83.18</v>
      </c>
      <c r="R69" s="17" t="s">
        <v>11</v>
      </c>
      <c r="S69" s="17">
        <f t="shared" si="98"/>
        <v>47.135333333333335</v>
      </c>
    </row>
    <row r="70" spans="1:19" ht="31.15" customHeight="1" x14ac:dyDescent="0.35">
      <c r="A70" s="65"/>
      <c r="B70" s="12" t="s">
        <v>22</v>
      </c>
      <c r="C70" s="12" t="s">
        <v>30</v>
      </c>
      <c r="D70" s="12" t="s">
        <v>73</v>
      </c>
      <c r="E70" s="13">
        <v>9</v>
      </c>
      <c r="F70" s="13">
        <v>5</v>
      </c>
      <c r="G70" s="13">
        <v>1</v>
      </c>
      <c r="H70" s="13">
        <v>5</v>
      </c>
      <c r="I70" s="14">
        <f>2/60</f>
        <v>3.3333333333333333E-2</v>
      </c>
      <c r="J70" s="15">
        <f>H70*I70</f>
        <v>0.16666666666666666</v>
      </c>
      <c r="K70" s="13">
        <f t="shared" ref="K70:K73" si="100">E70-F70</f>
        <v>4</v>
      </c>
      <c r="L70" s="13">
        <v>1</v>
      </c>
      <c r="M70" s="13">
        <v>4</v>
      </c>
      <c r="N70" s="14">
        <v>0.1</v>
      </c>
      <c r="O70" s="16">
        <f>M70*N70</f>
        <v>0.4</v>
      </c>
      <c r="P70" s="16">
        <f t="shared" ref="P70:P75" si="101">J70+O70</f>
        <v>0.56666666666666665</v>
      </c>
      <c r="Q70" s="17">
        <v>83.18</v>
      </c>
      <c r="R70" s="18" t="s">
        <v>11</v>
      </c>
      <c r="S70" s="17">
        <f t="shared" si="98"/>
        <v>47.135333333333335</v>
      </c>
    </row>
    <row r="71" spans="1:19" ht="31.15" customHeight="1" x14ac:dyDescent="0.35">
      <c r="A71" s="65"/>
      <c r="B71" s="12" t="s">
        <v>22</v>
      </c>
      <c r="C71" s="12" t="s">
        <v>58</v>
      </c>
      <c r="D71" s="12" t="s">
        <v>83</v>
      </c>
      <c r="E71" s="13">
        <v>5</v>
      </c>
      <c r="F71" s="13">
        <v>5</v>
      </c>
      <c r="G71" s="13">
        <v>1</v>
      </c>
      <c r="H71" s="13">
        <v>5</v>
      </c>
      <c r="I71" s="14">
        <f>2/60</f>
        <v>3.3333333333333333E-2</v>
      </c>
      <c r="J71" s="15">
        <f t="shared" ref="J71" si="102">H71*I71</f>
        <v>0.16666666666666666</v>
      </c>
      <c r="K71" s="13">
        <f t="shared" ref="K71:K72" si="103">E71-F71</f>
        <v>0</v>
      </c>
      <c r="L71" s="13">
        <v>0</v>
      </c>
      <c r="M71" s="13">
        <v>0</v>
      </c>
      <c r="N71" s="14">
        <v>0</v>
      </c>
      <c r="O71" s="13">
        <v>0</v>
      </c>
      <c r="P71" s="16">
        <f t="shared" si="101"/>
        <v>0.16666666666666666</v>
      </c>
      <c r="Q71" s="17">
        <v>83.18</v>
      </c>
      <c r="R71" s="17" t="s">
        <v>11</v>
      </c>
      <c r="S71" s="17">
        <f>P71*Q71</f>
        <v>13.863333333333333</v>
      </c>
    </row>
    <row r="72" spans="1:19" ht="31.15" customHeight="1" x14ac:dyDescent="0.35">
      <c r="A72" s="65"/>
      <c r="B72" s="12" t="s">
        <v>22</v>
      </c>
      <c r="C72" s="12" t="s">
        <v>86</v>
      </c>
      <c r="D72" s="12" t="s">
        <v>84</v>
      </c>
      <c r="E72" s="13">
        <v>5</v>
      </c>
      <c r="F72" s="13">
        <v>5</v>
      </c>
      <c r="G72" s="13">
        <v>1</v>
      </c>
      <c r="H72" s="13">
        <v>5</v>
      </c>
      <c r="I72" s="14">
        <v>1</v>
      </c>
      <c r="J72" s="15">
        <f>H72*I72</f>
        <v>5</v>
      </c>
      <c r="K72" s="13">
        <f t="shared" si="103"/>
        <v>0</v>
      </c>
      <c r="L72" s="13">
        <v>0</v>
      </c>
      <c r="M72" s="13">
        <v>0</v>
      </c>
      <c r="N72" s="14">
        <v>0</v>
      </c>
      <c r="O72" s="13">
        <v>0</v>
      </c>
      <c r="P72" s="16">
        <f t="shared" si="101"/>
        <v>5</v>
      </c>
      <c r="Q72" s="17">
        <v>83.18</v>
      </c>
      <c r="R72" s="17" t="s">
        <v>11</v>
      </c>
      <c r="S72" s="17">
        <f>P72*Q72</f>
        <v>415.90000000000003</v>
      </c>
    </row>
    <row r="73" spans="1:19" ht="21" customHeight="1" x14ac:dyDescent="0.35">
      <c r="A73" s="65"/>
      <c r="B73" s="12" t="s">
        <v>22</v>
      </c>
      <c r="C73" s="12" t="s">
        <v>26</v>
      </c>
      <c r="D73" s="12" t="s">
        <v>80</v>
      </c>
      <c r="E73" s="13">
        <v>5</v>
      </c>
      <c r="F73" s="13">
        <v>5</v>
      </c>
      <c r="G73" s="13">
        <v>1</v>
      </c>
      <c r="H73" s="13">
        <v>5</v>
      </c>
      <c r="I73" s="14">
        <f>90/60</f>
        <v>1.5</v>
      </c>
      <c r="J73" s="15">
        <f>H73*I73</f>
        <v>7.5</v>
      </c>
      <c r="K73" s="13">
        <f t="shared" si="100"/>
        <v>0</v>
      </c>
      <c r="L73" s="13">
        <v>0</v>
      </c>
      <c r="M73" s="13">
        <f t="shared" si="13"/>
        <v>0</v>
      </c>
      <c r="N73" s="14">
        <v>0</v>
      </c>
      <c r="O73" s="13">
        <f t="shared" si="14"/>
        <v>0</v>
      </c>
      <c r="P73" s="16">
        <f t="shared" si="101"/>
        <v>7.5</v>
      </c>
      <c r="Q73" s="17">
        <v>83.18</v>
      </c>
      <c r="R73" s="18" t="s">
        <v>11</v>
      </c>
      <c r="S73" s="17">
        <f t="shared" si="98"/>
        <v>623.85</v>
      </c>
    </row>
    <row r="74" spans="1:19" ht="21" customHeight="1" x14ac:dyDescent="0.35">
      <c r="A74" s="65"/>
      <c r="B74" s="12" t="s">
        <v>48</v>
      </c>
      <c r="C74" s="12" t="s">
        <v>49</v>
      </c>
      <c r="D74" s="12" t="s">
        <v>80</v>
      </c>
      <c r="E74" s="13">
        <v>1</v>
      </c>
      <c r="F74" s="13">
        <v>1</v>
      </c>
      <c r="G74" s="13">
        <v>1</v>
      </c>
      <c r="H74" s="13">
        <v>1</v>
      </c>
      <c r="I74" s="14">
        <v>1.5</v>
      </c>
      <c r="J74" s="15">
        <f t="shared" ref="J74:J77" si="104">H74*I74</f>
        <v>1.5</v>
      </c>
      <c r="K74" s="13">
        <f>E74-F74</f>
        <v>0</v>
      </c>
      <c r="L74" s="13">
        <v>0</v>
      </c>
      <c r="M74" s="13">
        <f t="shared" ref="M74" si="105">K74*L74</f>
        <v>0</v>
      </c>
      <c r="N74" s="14">
        <v>0</v>
      </c>
      <c r="O74" s="13">
        <f t="shared" ref="O74" si="106">M74*N74</f>
        <v>0</v>
      </c>
      <c r="P74" s="16">
        <f t="shared" ref="P74" si="107">J74+O74</f>
        <v>1.5</v>
      </c>
      <c r="Q74" s="17">
        <v>52.14</v>
      </c>
      <c r="R74" s="18" t="s">
        <v>11</v>
      </c>
      <c r="S74" s="17">
        <f t="shared" si="98"/>
        <v>78.210000000000008</v>
      </c>
    </row>
    <row r="75" spans="1:19" ht="22.15" customHeight="1" x14ac:dyDescent="0.35">
      <c r="A75" s="65"/>
      <c r="B75" s="12" t="s">
        <v>48</v>
      </c>
      <c r="C75" s="12" t="s">
        <v>26</v>
      </c>
      <c r="D75" s="12" t="s">
        <v>80</v>
      </c>
      <c r="E75" s="13">
        <v>20</v>
      </c>
      <c r="F75" s="13">
        <v>20</v>
      </c>
      <c r="G75" s="13">
        <v>1</v>
      </c>
      <c r="H75" s="13">
        <v>20</v>
      </c>
      <c r="I75" s="14">
        <f>60/60</f>
        <v>1</v>
      </c>
      <c r="J75" s="15">
        <f t="shared" si="104"/>
        <v>20</v>
      </c>
      <c r="K75" s="13">
        <f t="shared" ref="K75:K77" si="108">E75-F75</f>
        <v>0</v>
      </c>
      <c r="L75" s="13">
        <v>0</v>
      </c>
      <c r="M75" s="13">
        <f t="shared" si="13"/>
        <v>0</v>
      </c>
      <c r="N75" s="14">
        <v>0</v>
      </c>
      <c r="O75" s="13">
        <f t="shared" si="14"/>
        <v>0</v>
      </c>
      <c r="P75" s="16">
        <f t="shared" si="101"/>
        <v>20</v>
      </c>
      <c r="Q75" s="17">
        <v>52.14</v>
      </c>
      <c r="R75" s="18" t="s">
        <v>11</v>
      </c>
      <c r="S75" s="17">
        <f t="shared" si="98"/>
        <v>1042.8</v>
      </c>
    </row>
    <row r="76" spans="1:19" ht="22.15" customHeight="1" x14ac:dyDescent="0.35">
      <c r="A76" s="65"/>
      <c r="B76" s="12" t="s">
        <v>28</v>
      </c>
      <c r="C76" s="12" t="s">
        <v>26</v>
      </c>
      <c r="D76" s="12" t="s">
        <v>80</v>
      </c>
      <c r="E76" s="13">
        <v>5</v>
      </c>
      <c r="F76" s="13">
        <v>5</v>
      </c>
      <c r="G76" s="13">
        <v>1</v>
      </c>
      <c r="H76" s="13">
        <v>5</v>
      </c>
      <c r="I76" s="14">
        <f>60/60</f>
        <v>1</v>
      </c>
      <c r="J76" s="15">
        <f t="shared" si="104"/>
        <v>5</v>
      </c>
      <c r="K76" s="13">
        <f t="shared" si="108"/>
        <v>0</v>
      </c>
      <c r="L76" s="13">
        <v>0</v>
      </c>
      <c r="M76" s="13">
        <f t="shared" ref="M76:M77" si="109">K76*L76</f>
        <v>0</v>
      </c>
      <c r="N76" s="14">
        <v>0</v>
      </c>
      <c r="O76" s="13">
        <f t="shared" ref="O76:O77" si="110">M76*N76</f>
        <v>0</v>
      </c>
      <c r="P76" s="16">
        <f t="shared" ref="P76:P77" si="111">J76+O76</f>
        <v>5</v>
      </c>
      <c r="Q76" s="17">
        <v>51.99</v>
      </c>
      <c r="R76" s="18" t="s">
        <v>11</v>
      </c>
      <c r="S76" s="17">
        <f t="shared" si="98"/>
        <v>259.95</v>
      </c>
    </row>
    <row r="77" spans="1:19" s="25" customFormat="1" ht="22.15" customHeight="1" thickBot="1" x14ac:dyDescent="0.4">
      <c r="A77" s="65"/>
      <c r="B77" s="19" t="s">
        <v>40</v>
      </c>
      <c r="C77" s="19" t="s">
        <v>87</v>
      </c>
      <c r="D77" s="19" t="s">
        <v>80</v>
      </c>
      <c r="E77" s="20">
        <v>5</v>
      </c>
      <c r="F77" s="20">
        <v>5</v>
      </c>
      <c r="G77" s="20">
        <v>1</v>
      </c>
      <c r="H77" s="20">
        <v>5</v>
      </c>
      <c r="I77" s="21">
        <v>20</v>
      </c>
      <c r="J77" s="22">
        <f t="shared" si="104"/>
        <v>100</v>
      </c>
      <c r="K77" s="20">
        <f t="shared" si="108"/>
        <v>0</v>
      </c>
      <c r="L77" s="20">
        <v>0</v>
      </c>
      <c r="M77" s="20">
        <f t="shared" si="109"/>
        <v>0</v>
      </c>
      <c r="N77" s="21">
        <v>0</v>
      </c>
      <c r="O77" s="20">
        <f t="shared" si="110"/>
        <v>0</v>
      </c>
      <c r="P77" s="23">
        <f t="shared" si="111"/>
        <v>100</v>
      </c>
      <c r="Q77" s="24">
        <v>51.99</v>
      </c>
      <c r="R77" s="18" t="s">
        <v>11</v>
      </c>
      <c r="S77" s="24">
        <f t="shared" si="98"/>
        <v>5199</v>
      </c>
    </row>
    <row r="78" spans="1:19" x14ac:dyDescent="0.35">
      <c r="A78" s="65"/>
      <c r="B78" s="64" t="s">
        <v>60</v>
      </c>
      <c r="C78" s="64"/>
      <c r="D78" s="27"/>
      <c r="E78" s="28">
        <f>SUM(E4,E5, E6,E74,E75,E76,E77,K78)</f>
        <v>247</v>
      </c>
      <c r="F78" s="29">
        <f>SUM(F4,F5, F6,F74,F75,F76,F77)</f>
        <v>243</v>
      </c>
      <c r="G78" s="30">
        <f>H78/F78</f>
        <v>9.5473251028806576</v>
      </c>
      <c r="H78" s="31">
        <f>SUM(H4:H77)</f>
        <v>2320</v>
      </c>
      <c r="I78" s="32">
        <f>J78/H78</f>
        <v>0.1406393678160919</v>
      </c>
      <c r="J78" s="33">
        <f>SUM(J4:J77)</f>
        <v>326.28333333333319</v>
      </c>
      <c r="K78" s="1">
        <f>K68</f>
        <v>4</v>
      </c>
      <c r="L78" s="1">
        <f>M78/K78</f>
        <v>3</v>
      </c>
      <c r="M78" s="1">
        <f>SUM(M7:M77)</f>
        <v>12</v>
      </c>
      <c r="N78" s="32">
        <f>O78/M78</f>
        <v>0.10000000000000002</v>
      </c>
      <c r="O78" s="33">
        <f>SUM(O3:O77)</f>
        <v>1.2000000000000002</v>
      </c>
      <c r="P78" s="34">
        <f>J78+O78</f>
        <v>327.48333333333318</v>
      </c>
      <c r="Q78" s="3" t="s">
        <v>11</v>
      </c>
      <c r="R78" s="35" t="s">
        <v>11</v>
      </c>
      <c r="S78" s="3">
        <f>SUM(S4:S77)</f>
        <v>19181.338599999999</v>
      </c>
    </row>
    <row r="79" spans="1:19" x14ac:dyDescent="0.35">
      <c r="A79" s="65"/>
      <c r="B79" s="12" t="s">
        <v>41</v>
      </c>
      <c r="C79" s="12" t="s">
        <v>49</v>
      </c>
      <c r="D79" s="12" t="s">
        <v>80</v>
      </c>
      <c r="E79" s="13">
        <v>1</v>
      </c>
      <c r="F79" s="13">
        <v>1</v>
      </c>
      <c r="G79" s="13">
        <v>1</v>
      </c>
      <c r="H79" s="13">
        <v>1</v>
      </c>
      <c r="I79" s="14">
        <v>1.5</v>
      </c>
      <c r="J79" s="15">
        <f>H79*I79</f>
        <v>1.5</v>
      </c>
      <c r="K79" s="13">
        <f>E79-F79</f>
        <v>0</v>
      </c>
      <c r="L79" s="13">
        <v>0</v>
      </c>
      <c r="M79" s="13">
        <f t="shared" ref="M79:M81" si="112">K79*L79</f>
        <v>0</v>
      </c>
      <c r="N79" s="14">
        <v>0</v>
      </c>
      <c r="O79" s="13">
        <f t="shared" ref="O79:O81" si="113">M79*N79</f>
        <v>0</v>
      </c>
      <c r="P79" s="16">
        <f t="shared" ref="P79:P81" si="114">J79+O79</f>
        <v>1.5</v>
      </c>
      <c r="Q79" s="17">
        <v>83.18</v>
      </c>
      <c r="R79" s="18" t="s">
        <v>11</v>
      </c>
      <c r="S79" s="17">
        <f>P79*Q79</f>
        <v>124.77000000000001</v>
      </c>
    </row>
    <row r="80" spans="1:19" x14ac:dyDescent="0.35">
      <c r="A80" s="65"/>
      <c r="B80" s="12" t="s">
        <v>41</v>
      </c>
      <c r="C80" s="12" t="s">
        <v>58</v>
      </c>
      <c r="D80" s="12" t="s">
        <v>83</v>
      </c>
      <c r="E80" s="13">
        <v>10</v>
      </c>
      <c r="F80" s="13">
        <v>10</v>
      </c>
      <c r="G80" s="13">
        <v>1</v>
      </c>
      <c r="H80" s="13">
        <v>10</v>
      </c>
      <c r="I80" s="14">
        <f>2/60</f>
        <v>3.3333333333333333E-2</v>
      </c>
      <c r="J80" s="15">
        <f>H80*I80</f>
        <v>0.33333333333333331</v>
      </c>
      <c r="K80" s="13">
        <f>E80-F80</f>
        <v>0</v>
      </c>
      <c r="L80" s="13">
        <v>0</v>
      </c>
      <c r="M80" s="13">
        <f t="shared" si="112"/>
        <v>0</v>
      </c>
      <c r="N80" s="14">
        <v>0</v>
      </c>
      <c r="O80" s="13">
        <f t="shared" si="113"/>
        <v>0</v>
      </c>
      <c r="P80" s="16">
        <f t="shared" si="114"/>
        <v>0.33333333333333331</v>
      </c>
      <c r="Q80" s="17">
        <v>83.18</v>
      </c>
      <c r="R80" s="17" t="s">
        <v>11</v>
      </c>
      <c r="S80" s="17">
        <f>P80*Q80</f>
        <v>27.726666666666667</v>
      </c>
    </row>
    <row r="81" spans="1:19" x14ac:dyDescent="0.35">
      <c r="A81" s="36"/>
      <c r="B81" s="12" t="s">
        <v>41</v>
      </c>
      <c r="C81" s="12" t="s">
        <v>26</v>
      </c>
      <c r="D81" s="12" t="s">
        <v>80</v>
      </c>
      <c r="E81" s="13">
        <v>10</v>
      </c>
      <c r="F81" s="13">
        <v>10</v>
      </c>
      <c r="G81" s="13">
        <v>1</v>
      </c>
      <c r="H81" s="13">
        <v>10</v>
      </c>
      <c r="I81" s="14">
        <v>1.5</v>
      </c>
      <c r="J81" s="15">
        <f t="shared" ref="J81" si="115">H81*I81</f>
        <v>15</v>
      </c>
      <c r="K81" s="13">
        <f t="shared" ref="K81" si="116">E81-F81</f>
        <v>0</v>
      </c>
      <c r="L81" s="13">
        <v>0</v>
      </c>
      <c r="M81" s="13">
        <f t="shared" si="112"/>
        <v>0</v>
      </c>
      <c r="N81" s="14">
        <v>0</v>
      </c>
      <c r="O81" s="13">
        <f t="shared" si="113"/>
        <v>0</v>
      </c>
      <c r="P81" s="16">
        <f t="shared" si="114"/>
        <v>15</v>
      </c>
      <c r="Q81" s="17">
        <v>83.18</v>
      </c>
      <c r="R81" s="18" t="s">
        <v>11</v>
      </c>
      <c r="S81" s="17">
        <f>P81*Q81</f>
        <v>1247.7</v>
      </c>
    </row>
    <row r="82" spans="1:19" x14ac:dyDescent="0.35">
      <c r="A82" s="36"/>
      <c r="B82" s="12" t="s">
        <v>23</v>
      </c>
      <c r="C82" s="37" t="s">
        <v>26</v>
      </c>
      <c r="D82" s="37" t="s">
        <v>80</v>
      </c>
      <c r="E82" s="13">
        <v>15</v>
      </c>
      <c r="F82" s="13">
        <v>15</v>
      </c>
      <c r="G82" s="13">
        <v>1</v>
      </c>
      <c r="H82" s="13">
        <v>15</v>
      </c>
      <c r="I82" s="14">
        <v>1.5</v>
      </c>
      <c r="J82" s="15">
        <f t="shared" ref="J82" si="117">H82*I82</f>
        <v>22.5</v>
      </c>
      <c r="K82" s="13">
        <f>E82-F82</f>
        <v>0</v>
      </c>
      <c r="L82" s="13">
        <v>0</v>
      </c>
      <c r="M82" s="13">
        <f t="shared" ref="M82" si="118">K82*L82</f>
        <v>0</v>
      </c>
      <c r="N82" s="14">
        <v>0</v>
      </c>
      <c r="O82" s="13">
        <f t="shared" ref="O82" si="119">M82*N82</f>
        <v>0</v>
      </c>
      <c r="P82" s="16">
        <f>J82+O82</f>
        <v>22.5</v>
      </c>
      <c r="Q82" s="17">
        <v>26.81</v>
      </c>
      <c r="R82" s="18" t="s">
        <v>11</v>
      </c>
      <c r="S82" s="17">
        <f>P82*Q82</f>
        <v>603.22500000000002</v>
      </c>
    </row>
    <row r="83" spans="1:19" x14ac:dyDescent="0.35">
      <c r="A83" s="36"/>
      <c r="B83" s="12" t="s">
        <v>27</v>
      </c>
      <c r="C83" s="12" t="s">
        <v>26</v>
      </c>
      <c r="D83" s="12" t="s">
        <v>80</v>
      </c>
      <c r="E83" s="13">
        <v>15</v>
      </c>
      <c r="F83" s="13">
        <v>15</v>
      </c>
      <c r="G83" s="13">
        <v>1</v>
      </c>
      <c r="H83" s="13">
        <v>15</v>
      </c>
      <c r="I83" s="14">
        <v>1.5</v>
      </c>
      <c r="J83" s="15">
        <f t="shared" ref="J83" si="120">H83*I83</f>
        <v>22.5</v>
      </c>
      <c r="K83" s="13">
        <v>0</v>
      </c>
      <c r="L83" s="13">
        <v>0</v>
      </c>
      <c r="M83" s="13">
        <f t="shared" ref="M83" si="121">K83*L83</f>
        <v>0</v>
      </c>
      <c r="N83" s="14">
        <v>0</v>
      </c>
      <c r="O83" s="13">
        <f t="shared" ref="O83" si="122">M83*N83</f>
        <v>0</v>
      </c>
      <c r="P83" s="16">
        <f t="shared" ref="P83" si="123">J83+O83</f>
        <v>22.5</v>
      </c>
      <c r="Q83" s="17">
        <v>83.18</v>
      </c>
      <c r="R83" s="18" t="s">
        <v>11</v>
      </c>
      <c r="S83" s="17">
        <f>P83*Q83</f>
        <v>1871.5500000000002</v>
      </c>
    </row>
    <row r="84" spans="1:19" ht="15" customHeight="1" x14ac:dyDescent="0.35">
      <c r="A84" s="38"/>
      <c r="B84" s="63" t="s">
        <v>59</v>
      </c>
      <c r="C84" s="63"/>
      <c r="D84" s="39"/>
      <c r="E84" s="29">
        <f>SUM(E79,E81,E82,E83)</f>
        <v>41</v>
      </c>
      <c r="F84" s="29">
        <f>SUM(F79,F81,F82,F83)</f>
        <v>41</v>
      </c>
      <c r="G84" s="34">
        <f>H84/F84</f>
        <v>1</v>
      </c>
      <c r="H84" s="29">
        <f>SUM(H79,H81,H82,H83)</f>
        <v>41</v>
      </c>
      <c r="I84" s="40">
        <f>J84/H84</f>
        <v>1.5081300813008129</v>
      </c>
      <c r="J84" s="41">
        <f>SUM(J79:J83)</f>
        <v>61.833333333333329</v>
      </c>
      <c r="K84" s="29">
        <f>SUM(,K79:K83)</f>
        <v>0</v>
      </c>
      <c r="L84" s="29" t="e">
        <f>M84/K84</f>
        <v>#DIV/0!</v>
      </c>
      <c r="M84" s="28">
        <f>SUM(M79:M83)</f>
        <v>0</v>
      </c>
      <c r="N84" s="40" t="e">
        <f>O84/M84</f>
        <v>#DIV/0!</v>
      </c>
      <c r="O84" s="34">
        <f>SUM(O79:O83)</f>
        <v>0</v>
      </c>
      <c r="P84" s="16">
        <f>J84+O84</f>
        <v>61.833333333333329</v>
      </c>
      <c r="Q84" s="17" t="s">
        <v>11</v>
      </c>
      <c r="R84" s="3" t="s">
        <v>11</v>
      </c>
      <c r="S84" s="3">
        <f>SUM(S79:S83)</f>
        <v>3874.9716666666668</v>
      </c>
    </row>
    <row r="85" spans="1:19" x14ac:dyDescent="0.35">
      <c r="A85" s="62" t="s">
        <v>61</v>
      </c>
      <c r="B85" s="62"/>
      <c r="C85" s="62"/>
      <c r="D85" s="42"/>
      <c r="E85" s="13">
        <f>SUM(E78,E84)</f>
        <v>288</v>
      </c>
      <c r="F85" s="13">
        <f>SUM(F78,F84)</f>
        <v>284</v>
      </c>
      <c r="G85" s="34">
        <f>H85/F85</f>
        <v>8.3133802816901401</v>
      </c>
      <c r="H85" s="43">
        <f>SUM(H78,H84)</f>
        <v>2361</v>
      </c>
      <c r="I85" s="40">
        <f>J85/H85</f>
        <v>0.16438655936749957</v>
      </c>
      <c r="J85" s="33">
        <f>SUM(J78,J84)</f>
        <v>388.1166666666665</v>
      </c>
      <c r="K85" s="1">
        <f>K78</f>
        <v>4</v>
      </c>
      <c r="L85" s="44">
        <f>M85/K85</f>
        <v>3</v>
      </c>
      <c r="M85" s="45">
        <f>SUM(,M78,M84)</f>
        <v>12</v>
      </c>
      <c r="N85" s="32">
        <f>SUM(N3:N78)</f>
        <v>0.40000000000000008</v>
      </c>
      <c r="O85" s="33">
        <f>SUM(,O78,O84)</f>
        <v>1.2000000000000002</v>
      </c>
      <c r="P85" s="34">
        <f>J85+O85</f>
        <v>389.31666666666649</v>
      </c>
      <c r="Q85" s="46" t="s">
        <v>10</v>
      </c>
      <c r="R85" s="2" t="s">
        <v>11</v>
      </c>
      <c r="S85" s="2">
        <f>SUM(,S78,S84)</f>
        <v>23056.310266666667</v>
      </c>
    </row>
    <row r="86" spans="1:19" s="50" customFormat="1" x14ac:dyDescent="0.35">
      <c r="A86" s="47"/>
      <c r="B86" s="57" t="s">
        <v>2</v>
      </c>
      <c r="C86" s="57"/>
      <c r="D86" s="48"/>
      <c r="E86" s="28">
        <f>E78+E84</f>
        <v>288</v>
      </c>
      <c r="F86" s="29">
        <f>F85</f>
        <v>284</v>
      </c>
      <c r="G86" s="49">
        <f>G85</f>
        <v>8.3133802816901401</v>
      </c>
      <c r="H86" s="29">
        <f>H85</f>
        <v>2361</v>
      </c>
      <c r="I86" s="49">
        <f>I85</f>
        <v>0.16438655936749957</v>
      </c>
      <c r="J86" s="34">
        <f t="shared" ref="J86:Q86" si="124">J85</f>
        <v>388.1166666666665</v>
      </c>
      <c r="K86" s="29">
        <f t="shared" si="124"/>
        <v>4</v>
      </c>
      <c r="L86" s="29">
        <f t="shared" si="124"/>
        <v>3</v>
      </c>
      <c r="M86" s="29">
        <f t="shared" si="124"/>
        <v>12</v>
      </c>
      <c r="N86" s="49">
        <f>N85</f>
        <v>0.40000000000000008</v>
      </c>
      <c r="O86" s="34">
        <f t="shared" si="124"/>
        <v>1.2000000000000002</v>
      </c>
      <c r="P86" s="34">
        <f t="shared" si="124"/>
        <v>389.31666666666649</v>
      </c>
      <c r="Q86" s="29" t="str">
        <f t="shared" si="124"/>
        <v>n/a</v>
      </c>
      <c r="R86" s="3">
        <f>(S86*0.33)+S86</f>
        <v>30664.89265466667</v>
      </c>
      <c r="S86" s="3">
        <f>S85</f>
        <v>23056.310266666667</v>
      </c>
    </row>
    <row r="87" spans="1:19" ht="53.15" customHeight="1" x14ac:dyDescent="0.35">
      <c r="A87" s="58" t="s">
        <v>89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</row>
    <row r="88" spans="1:19" x14ac:dyDescent="0.35">
      <c r="A88" s="4"/>
      <c r="B88" s="5"/>
      <c r="C88" s="5"/>
      <c r="D88" s="5"/>
      <c r="E88" s="51"/>
      <c r="F88" s="52"/>
      <c r="G88" s="52"/>
      <c r="H88" s="52"/>
      <c r="I88" s="52"/>
      <c r="J88" s="52"/>
      <c r="K88" s="53"/>
      <c r="L88" s="53"/>
      <c r="M88" s="53"/>
      <c r="N88" s="53"/>
      <c r="O88" s="53"/>
      <c r="P88" s="53"/>
      <c r="Q88" s="52"/>
      <c r="R88" s="52"/>
      <c r="S88" s="52"/>
    </row>
    <row r="89" spans="1:19" x14ac:dyDescent="0.35">
      <c r="A89" s="4"/>
      <c r="B89" s="5"/>
      <c r="C89" s="5"/>
      <c r="D89" s="5"/>
      <c r="E89" s="51"/>
      <c r="F89" s="52"/>
      <c r="G89" s="52"/>
      <c r="H89" s="52"/>
      <c r="I89" s="52"/>
      <c r="J89" s="52"/>
      <c r="K89" s="53"/>
      <c r="L89" s="53"/>
      <c r="M89" s="53"/>
      <c r="N89" s="53"/>
      <c r="O89" s="53"/>
      <c r="P89" s="53"/>
      <c r="Q89" s="52"/>
      <c r="R89" s="52"/>
      <c r="S89" s="52"/>
    </row>
    <row r="90" spans="1:19" x14ac:dyDescent="0.35">
      <c r="A90" s="4"/>
      <c r="B90" s="5"/>
      <c r="C90" s="5"/>
      <c r="D90" s="5"/>
      <c r="E90" s="51"/>
      <c r="F90" s="52"/>
      <c r="G90" s="52"/>
      <c r="H90" s="52"/>
      <c r="I90" s="52"/>
      <c r="J90" s="52"/>
      <c r="K90" s="53"/>
      <c r="L90" s="53"/>
      <c r="M90" s="53"/>
      <c r="N90" s="53"/>
      <c r="O90" s="53"/>
      <c r="P90" s="53"/>
      <c r="Q90" s="52"/>
      <c r="R90" s="52"/>
      <c r="S90" s="52"/>
    </row>
    <row r="91" spans="1:19" x14ac:dyDescent="0.35">
      <c r="A91" s="4"/>
      <c r="B91" s="5"/>
      <c r="C91" s="5"/>
      <c r="D91" s="5"/>
      <c r="E91" s="51" t="s">
        <v>6</v>
      </c>
      <c r="F91" s="52"/>
      <c r="G91" s="52"/>
      <c r="H91" s="52"/>
      <c r="I91" s="52"/>
      <c r="J91" s="54">
        <f>F86+K86</f>
        <v>288</v>
      </c>
      <c r="K91" s="53"/>
      <c r="L91" s="53"/>
      <c r="M91" s="53"/>
      <c r="N91" s="53"/>
      <c r="O91" s="53"/>
      <c r="P91" s="53"/>
      <c r="Q91" s="52"/>
      <c r="R91" s="52"/>
      <c r="S91" s="52"/>
    </row>
    <row r="92" spans="1:19" x14ac:dyDescent="0.35">
      <c r="A92" s="4"/>
      <c r="B92" s="5"/>
      <c r="C92" s="5"/>
      <c r="D92" s="5"/>
      <c r="E92" s="51" t="s">
        <v>7</v>
      </c>
      <c r="F92" s="52"/>
      <c r="G92" s="52"/>
      <c r="H92" s="52"/>
      <c r="I92" s="52"/>
      <c r="J92" s="54">
        <f>SUM(H86+M86)</f>
        <v>2373</v>
      </c>
      <c r="K92" s="53"/>
      <c r="L92" s="53"/>
      <c r="M92" s="53"/>
      <c r="N92" s="53"/>
      <c r="O92" s="53"/>
      <c r="P92" s="53"/>
      <c r="Q92" s="52"/>
      <c r="R92" s="52"/>
      <c r="S92" s="52"/>
    </row>
    <row r="93" spans="1:19" x14ac:dyDescent="0.35">
      <c r="A93" s="4"/>
      <c r="B93" s="5"/>
      <c r="C93" s="5"/>
      <c r="D93" s="5"/>
      <c r="E93" s="51" t="s">
        <v>8</v>
      </c>
      <c r="F93" s="52"/>
      <c r="G93" s="52"/>
      <c r="H93" s="52"/>
      <c r="I93" s="52"/>
      <c r="J93" s="51">
        <f>SUM(J86+O86)</f>
        <v>389.31666666666649</v>
      </c>
      <c r="K93" s="53"/>
      <c r="L93" s="53"/>
      <c r="M93" s="53"/>
      <c r="N93" s="53"/>
      <c r="O93" s="53"/>
      <c r="P93" s="53"/>
      <c r="Q93" s="52"/>
      <c r="R93" s="52"/>
      <c r="S93" s="52"/>
    </row>
    <row r="94" spans="1:19" x14ac:dyDescent="0.35">
      <c r="A94" s="4"/>
      <c r="B94" s="5"/>
      <c r="C94" s="5"/>
      <c r="D94" s="5"/>
      <c r="E94" s="51" t="s">
        <v>65</v>
      </c>
      <c r="F94" s="52"/>
      <c r="G94" s="52"/>
      <c r="H94" s="52"/>
      <c r="I94" s="52"/>
      <c r="J94" s="55">
        <f>J92/J91</f>
        <v>8.2395833333333339</v>
      </c>
      <c r="K94" s="53"/>
      <c r="L94" s="53"/>
      <c r="M94" s="53"/>
      <c r="N94" s="53"/>
      <c r="O94" s="53"/>
      <c r="P94" s="53"/>
      <c r="Q94" s="52"/>
      <c r="R94" s="52"/>
      <c r="S94" s="52"/>
    </row>
    <row r="95" spans="1:19" x14ac:dyDescent="0.35">
      <c r="A95" s="4"/>
      <c r="B95" s="5"/>
      <c r="C95" s="5"/>
      <c r="D95" s="5"/>
      <c r="E95" s="51" t="s">
        <v>66</v>
      </c>
      <c r="F95" s="52"/>
      <c r="G95" s="52"/>
      <c r="H95" s="52"/>
      <c r="I95" s="52"/>
      <c r="J95" s="55">
        <f>SUM(I86+N86)</f>
        <v>0.56438655936749971</v>
      </c>
      <c r="K95" s="53"/>
      <c r="L95" s="53"/>
      <c r="M95" s="53"/>
      <c r="N95" s="53"/>
      <c r="O95" s="53"/>
      <c r="P95" s="53"/>
      <c r="Q95" s="52"/>
      <c r="R95" s="52"/>
      <c r="S95" s="52"/>
    </row>
    <row r="97" spans="5:10" x14ac:dyDescent="0.35">
      <c r="E97" s="51" t="s">
        <v>62</v>
      </c>
      <c r="J97" s="51">
        <f>F86</f>
        <v>284</v>
      </c>
    </row>
    <row r="98" spans="5:10" x14ac:dyDescent="0.35">
      <c r="E98" s="51" t="s">
        <v>63</v>
      </c>
      <c r="J98" s="51">
        <f>H86</f>
        <v>2361</v>
      </c>
    </row>
    <row r="99" spans="5:10" x14ac:dyDescent="0.35">
      <c r="E99" s="51" t="s">
        <v>68</v>
      </c>
      <c r="J99" s="51">
        <f>J86</f>
        <v>388.1166666666665</v>
      </c>
    </row>
    <row r="100" spans="5:10" x14ac:dyDescent="0.35">
      <c r="E100" s="51" t="s">
        <v>64</v>
      </c>
      <c r="J100" s="55">
        <f>J98/J97</f>
        <v>8.3133802816901401</v>
      </c>
    </row>
    <row r="101" spans="5:10" x14ac:dyDescent="0.35">
      <c r="E101" s="51" t="s">
        <v>67</v>
      </c>
      <c r="J101" s="55">
        <f>N86</f>
        <v>0.40000000000000008</v>
      </c>
    </row>
  </sheetData>
  <autoFilter ref="A2:S87" xr:uid="{68B4703E-8C4D-45D0-9AFB-6F5B9D561AAA}"/>
  <mergeCells count="9">
    <mergeCell ref="B86:C86"/>
    <mergeCell ref="A87:S87"/>
    <mergeCell ref="E1:I1"/>
    <mergeCell ref="K1:O1"/>
    <mergeCell ref="P1:S1"/>
    <mergeCell ref="A85:C85"/>
    <mergeCell ref="B84:C84"/>
    <mergeCell ref="B78:C78"/>
    <mergeCell ref="A3:A80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Burden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Rachel Sutton-Heisey</cp:lastModifiedBy>
  <cp:lastPrinted>2023-02-22T18:02:48Z</cp:lastPrinted>
  <dcterms:created xsi:type="dcterms:W3CDTF">2014-11-27T00:00:56Z</dcterms:created>
  <dcterms:modified xsi:type="dcterms:W3CDTF">2023-11-09T19:15:15Z</dcterms:modified>
</cp:coreProperties>
</file>