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defaultThemeVersion="166925"/>
  <mc:AlternateContent xmlns:mc="http://schemas.openxmlformats.org/markup-compatibility/2006">
    <mc:Choice Requires="x15">
      <x15ac:absPath xmlns:x15ac="http://schemas.microsoft.com/office/spreadsheetml/2010/11/ac" url="C:\Users\Steven.andrews\Documents\"/>
    </mc:Choice>
  </mc:AlternateContent>
  <xr:revisionPtr revIDLastSave="0" documentId="8_{3370E6C8-AF80-4CEB-8CF4-B001B9EF1311}" xr6:coauthVersionLast="47" xr6:coauthVersionMax="47" xr10:uidLastSave="{00000000-0000-0000-0000-000000000000}"/>
  <bookViews>
    <workbookView xWindow="-110" yWindow="-110" windowWidth="19420" windowHeight="10420"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70" i="1" l="1"/>
  <c r="G9" i="1" s="1"/>
  <c r="D71" i="1"/>
  <c r="G22" i="1" s="1"/>
  <c r="G10" i="1" l="1"/>
  <c r="G59" i="1"/>
  <c r="E46" i="1"/>
  <c r="G4" i="1"/>
  <c r="E54" i="1"/>
  <c r="G58" i="1"/>
  <c r="G28" i="1"/>
  <c r="G20" i="1"/>
  <c r="E14" i="1"/>
  <c r="E15" i="1"/>
  <c r="G39" i="1"/>
  <c r="G40" i="1"/>
  <c r="E64" i="1"/>
  <c r="G34" i="1"/>
  <c r="G35" i="1"/>
  <c r="E52" i="1"/>
  <c r="E47" i="1"/>
  <c r="G41" i="1"/>
  <c r="G26" i="1"/>
  <c r="G21" i="1"/>
  <c r="E16" i="1"/>
  <c r="G5" i="1"/>
  <c r="G60" i="1"/>
  <c r="E53" i="1"/>
  <c r="E48" i="1"/>
  <c r="G33" i="1"/>
  <c r="G27" i="1"/>
  <c r="B59" i="1" l="1"/>
  <c r="B60" i="1"/>
  <c r="B58" i="1"/>
  <c r="B34" i="1"/>
  <c r="B35" i="1"/>
  <c r="B33" i="1"/>
  <c r="B21" i="1"/>
  <c r="B22" i="1"/>
  <c r="B20" i="1"/>
  <c r="B27" i="1" l="1"/>
  <c r="B40" i="1"/>
  <c r="B26" i="1"/>
  <c r="B39" i="1"/>
  <c r="B28" i="1"/>
  <c r="B41" i="1"/>
  <c r="C64" i="1"/>
  <c r="B29" i="1" l="1"/>
  <c r="B42" i="1"/>
  <c r="D64" i="1"/>
  <c r="F28" i="1" l="1"/>
  <c r="F41" i="1"/>
  <c r="F26" i="1"/>
  <c r="H26" i="1" s="1"/>
  <c r="F27" i="1"/>
  <c r="F40" i="1"/>
  <c r="D29" i="1"/>
  <c r="F39" i="1"/>
  <c r="D42" i="1"/>
  <c r="H64" i="1"/>
  <c r="F64" i="1"/>
  <c r="D34" i="1"/>
  <c r="D35" i="1"/>
  <c r="D22" i="1"/>
  <c r="D21" i="1"/>
  <c r="D20" i="1"/>
  <c r="D33" i="1"/>
  <c r="D60" i="1"/>
  <c r="D59" i="1"/>
  <c r="D58" i="1"/>
  <c r="B36" i="1"/>
  <c r="B23" i="1"/>
  <c r="F20" i="1" l="1"/>
  <c r="J20" i="1" s="1"/>
  <c r="J41" i="1"/>
  <c r="H41" i="1"/>
  <c r="F29" i="1"/>
  <c r="H28" i="1"/>
  <c r="J28" i="1"/>
  <c r="J40" i="1"/>
  <c r="H40" i="1"/>
  <c r="J26" i="1"/>
  <c r="H27" i="1"/>
  <c r="J27" i="1"/>
  <c r="F42" i="1"/>
  <c r="H39" i="1"/>
  <c r="J39" i="1"/>
  <c r="B61" i="1"/>
  <c r="B11" i="1"/>
  <c r="B6" i="1"/>
  <c r="D61" i="1"/>
  <c r="F60" i="1"/>
  <c r="F59" i="1"/>
  <c r="F58" i="1"/>
  <c r="J58" i="1" s="1"/>
  <c r="B53" i="1"/>
  <c r="D53" i="1" s="1"/>
  <c r="B54" i="1"/>
  <c r="D54" i="1" s="1"/>
  <c r="B52" i="1"/>
  <c r="D52" i="1" s="1"/>
  <c r="H52" i="1" s="1"/>
  <c r="B47" i="1"/>
  <c r="B48" i="1"/>
  <c r="D48" i="1" s="1"/>
  <c r="B46" i="1"/>
  <c r="D46" i="1" s="1"/>
  <c r="D36" i="1"/>
  <c r="F35" i="1"/>
  <c r="F34" i="1"/>
  <c r="J34" i="1" s="1"/>
  <c r="F33" i="1"/>
  <c r="D23" i="1"/>
  <c r="F22" i="1"/>
  <c r="F21" i="1"/>
  <c r="J21" i="1" s="1"/>
  <c r="H20" i="1"/>
  <c r="D15" i="1"/>
  <c r="D16" i="1"/>
  <c r="H16" i="1" s="1"/>
  <c r="D14" i="1"/>
  <c r="H14" i="1" s="1"/>
  <c r="B17" i="1"/>
  <c r="D10" i="1"/>
  <c r="D5" i="1"/>
  <c r="F5" i="1" s="1"/>
  <c r="D9" i="1"/>
  <c r="F9" i="1" s="1"/>
  <c r="J9" i="1" s="1"/>
  <c r="D4" i="1"/>
  <c r="F4" i="1" s="1"/>
  <c r="H29" i="1" l="1"/>
  <c r="J42" i="1"/>
  <c r="H42" i="1"/>
  <c r="J29" i="1"/>
  <c r="F54" i="1"/>
  <c r="H54" i="1"/>
  <c r="H60" i="1"/>
  <c r="J60" i="1"/>
  <c r="F15" i="1"/>
  <c r="H15" i="1"/>
  <c r="H17" i="1" s="1"/>
  <c r="H22" i="1"/>
  <c r="J22" i="1"/>
  <c r="J23" i="1" s="1"/>
  <c r="H35" i="1"/>
  <c r="J35" i="1"/>
  <c r="F53" i="1"/>
  <c r="H53" i="1"/>
  <c r="F16" i="1"/>
  <c r="F48" i="1"/>
  <c r="H48" i="1"/>
  <c r="H33" i="1"/>
  <c r="J33" i="1"/>
  <c r="F46" i="1"/>
  <c r="H46" i="1"/>
  <c r="H59" i="1"/>
  <c r="J59" i="1"/>
  <c r="H5" i="1"/>
  <c r="J5" i="1"/>
  <c r="H4" i="1"/>
  <c r="J4" i="1"/>
  <c r="D17" i="1"/>
  <c r="D11" i="1"/>
  <c r="B49" i="1"/>
  <c r="D47" i="1"/>
  <c r="F61" i="1"/>
  <c r="H58" i="1"/>
  <c r="B55" i="1"/>
  <c r="D55" i="1"/>
  <c r="F52" i="1"/>
  <c r="F36" i="1"/>
  <c r="H34" i="1"/>
  <c r="F23" i="1"/>
  <c r="H21" i="1"/>
  <c r="F14" i="1"/>
  <c r="F10" i="1"/>
  <c r="H9" i="1"/>
  <c r="D6" i="1"/>
  <c r="F6" i="1"/>
  <c r="B67" i="1" l="1"/>
  <c r="C67" i="1"/>
  <c r="H23" i="1"/>
  <c r="H6" i="1"/>
  <c r="J61" i="1"/>
  <c r="J6" i="1"/>
  <c r="J36" i="1"/>
  <c r="D49" i="1"/>
  <c r="H47" i="1"/>
  <c r="H49" i="1" s="1"/>
  <c r="F17" i="1"/>
  <c r="H61" i="1"/>
  <c r="H55" i="1"/>
  <c r="F55" i="1"/>
  <c r="H10" i="1"/>
  <c r="H11" i="1" s="1"/>
  <c r="J10" i="1"/>
  <c r="J11" i="1" s="1"/>
  <c r="H36" i="1"/>
  <c r="F47" i="1"/>
  <c r="F49" i="1" s="1"/>
  <c r="F11" i="1"/>
  <c r="D67" i="1" l="1"/>
  <c r="F67" i="1"/>
  <c r="E67" i="1"/>
</calcChain>
</file>

<file path=xl/sharedStrings.xml><?xml version="1.0" encoding="utf-8"?>
<sst xmlns="http://schemas.openxmlformats.org/spreadsheetml/2006/main" count="149" uniqueCount="40">
  <si>
    <t>2137-0612 Calculations</t>
  </si>
  <si>
    <t>New Security Plan</t>
  </si>
  <si>
    <t>Number of Companies</t>
  </si>
  <si>
    <t>Number of Locations per Company</t>
  </si>
  <si>
    <t>Total Number of New Plans</t>
  </si>
  <si>
    <t>Hours per Response</t>
  </si>
  <si>
    <t>Total Burden Hours</t>
  </si>
  <si>
    <t>Salary Cost per Hour</t>
  </si>
  <si>
    <t>Total Salary Cost</t>
  </si>
  <si>
    <t>Burden Cost per Hour</t>
  </si>
  <si>
    <t>Total Burden Cost</t>
  </si>
  <si>
    <t>Large Companies</t>
  </si>
  <si>
    <t>Small Companies</t>
  </si>
  <si>
    <t>Total</t>
  </si>
  <si>
    <t>Updating Security Plan (per year)</t>
  </si>
  <si>
    <t>Compilation of Commodity Data - 172.820(b)</t>
  </si>
  <si>
    <t>Number of Railroads</t>
  </si>
  <si>
    <t>Burden Hours per Railroad</t>
  </si>
  <si>
    <t>Class I Railroads</t>
  </si>
  <si>
    <t>Class II Railroads</t>
  </si>
  <si>
    <t>Class III Railroads</t>
  </si>
  <si>
    <t>Primary Route Analysis - 172.820(c)</t>
  </si>
  <si>
    <t>Number of Routes per Railroad</t>
  </si>
  <si>
    <t>Number of Routes</t>
  </si>
  <si>
    <t>Burden Hours per Route</t>
  </si>
  <si>
    <t>Alternate Route Analysis - 172.820(d)</t>
  </si>
  <si>
    <t>Route Selection - 172.820(e); Completion of Route Analysis - 172.820(f)</t>
  </si>
  <si>
    <t>Storage, Delays in transit, and Notification - 172.820(h)</t>
  </si>
  <si>
    <t>Notifying a Consignee in the Event of Significant Delay - 172.820(h)(5)</t>
  </si>
  <si>
    <t>Number of Notifications</t>
  </si>
  <si>
    <t>Burden Hours per Notification</t>
  </si>
  <si>
    <t>Inspection - 1782.802(d); 172.820(i)</t>
  </si>
  <si>
    <t>Total Number of Respondents</t>
  </si>
  <si>
    <t>Total Number of Annual Responses</t>
  </si>
  <si>
    <t>Total Annual Burden Hours</t>
  </si>
  <si>
    <t>Total Annual Salary Costs</t>
  </si>
  <si>
    <t xml:space="preserve">Occupation labor rates based on 2019 Occupational and Employment Statistics Survey (OES) for “Office Clerks, General (43-9061).” https://www.bls.gov/oes/current/oes439061.htm The hourly mean wage for this occupation ($17.48) is adjusted to reflect the total costs of employee compensation based on the BLS Employer Costs for Employee Compensation Summary, which indicates that wages for civilian workers are 68.3 percent of total compensation (total wage = wage rate/wage % of total compensation). </t>
  </si>
  <si>
    <t>Occupation labor rates based on 2019 Occupational and Employment Statistics Survey (OES) for “Transportation, Storage, and Distribution Managers (11-3071)” in the Transportation and Warehousing industry. https://www.bls.gov/oes/current/oes113071.htm The hourly mean wage for this occupation ($49.67) is adjusted to reflect the total costs of employee compensation based on the BLS Employer Costs for Employee Compensation Summary, which indicates that wages for civilian workers are 68.3 percent of total compensation (total wage = wage rate/wage % of total compensation).</t>
  </si>
  <si>
    <t>Primary Route Analysis Without LNG - 172.820(c)</t>
  </si>
  <si>
    <t>Alternate Route Analysis Without LNG - 172.820(d)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</si>
</sst>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quot;$&quot;#,##0.00_);[Red]\(&quot;$&quot;#,##0.00\)"/>
    <numFmt numFmtId="164" formatCode="&quot;$&quot;#,##0.00"/>
    <numFmt numFmtId="165" formatCode="&quot;$&quot;#,##0"/>
    <numFmt numFmtId="166" formatCode="#,##0.000"/>
  </numFmts>
  <fonts count="7" x14ac:knownFonts="1">
    <font>
      <sz val="11"/>
      <color theme="1"/>
      <name val="Calibri"/>
      <family val="2"/>
      <scheme val="minor"/>
    </font>
    <font>
      <b/>
      <u/>
      <sz val="12"/>
      <color theme="1"/>
      <name val="Times New Roman"/>
      <family val="1"/>
    </font>
    <font>
      <sz val="11"/>
      <color theme="1"/>
      <name val="Times New Roman"/>
      <family val="1"/>
    </font>
    <font>
      <b/>
      <u/>
      <sz val="11"/>
      <color theme="1"/>
      <name val="Times New Roman"/>
      <family val="1"/>
    </font>
    <font>
      <u/>
      <sz val="11"/>
      <color theme="1"/>
      <name val="Times New Roman"/>
      <family val="1"/>
    </font>
    <font>
      <b/>
      <sz val="11"/>
      <color theme="1"/>
      <name val="Times New Roman"/>
      <family val="1"/>
    </font>
    <font>
      <sz val="12"/>
      <color rgb="FF000000"/>
      <name val="Times New Roman"/>
      <family val="1"/>
    </font>
  </fonts>
  <fills count="4">
    <fill>
      <patternFill patternType="none"/>
    </fill>
    <fill>
      <patternFill patternType="gray125"/>
    </fill>
    <fill>
      <patternFill patternType="solid">
        <fgColor rgb="FFFFFF00"/>
        <bgColor indexed="64"/>
      </patternFill>
    </fill>
    <fill>
      <patternFill patternType="solid">
        <fgColor rgb="FFFFFFFF"/>
        <bgColor rgb="FF000000"/>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8">
    <xf numFmtId="0" fontId="0" fillId="0" borderId="0" xfId="0"/>
    <xf numFmtId="0" fontId="1" fillId="0" borderId="0" xfId="0" applyFont="1" applyAlignment="1">
      <alignment horizontal="left" wrapText="1"/>
    </xf>
    <xf numFmtId="0" fontId="2" fillId="0" borderId="0" xfId="0" applyFont="1" applyAlignment="1">
      <alignment horizontal="left" wrapText="1"/>
    </xf>
    <xf numFmtId="0" fontId="3" fillId="0" borderId="1" xfId="0" applyFont="1" applyBorder="1" applyAlignment="1">
      <alignment horizontal="left" wrapText="1"/>
    </xf>
    <xf numFmtId="0" fontId="4" fillId="0" borderId="1" xfId="0" applyFont="1" applyBorder="1" applyAlignment="1">
      <alignment horizontal="center" wrapText="1"/>
    </xf>
    <xf numFmtId="0" fontId="2" fillId="0" borderId="1" xfId="0" applyFont="1" applyBorder="1" applyAlignment="1">
      <alignment horizontal="left" wrapText="1"/>
    </xf>
    <xf numFmtId="3" fontId="2" fillId="0" borderId="1" xfId="0" applyNumberFormat="1" applyFont="1" applyBorder="1" applyAlignment="1">
      <alignment horizontal="left" wrapText="1"/>
    </xf>
    <xf numFmtId="164" fontId="2" fillId="0" borderId="1" xfId="0" applyNumberFormat="1" applyFont="1" applyBorder="1" applyAlignment="1">
      <alignment horizontal="left" wrapText="1"/>
    </xf>
    <xf numFmtId="165" fontId="2" fillId="0" borderId="1" xfId="0" applyNumberFormat="1" applyFont="1" applyBorder="1" applyAlignment="1">
      <alignment horizontal="left" wrapText="1"/>
    </xf>
    <xf numFmtId="0" fontId="5" fillId="0" borderId="1" xfId="0" applyFont="1" applyBorder="1" applyAlignment="1">
      <alignment horizontal="left" wrapText="1"/>
    </xf>
    <xf numFmtId="3" fontId="5" fillId="0" borderId="1" xfId="0" applyNumberFormat="1" applyFont="1" applyBorder="1" applyAlignment="1">
      <alignment horizontal="left" wrapText="1"/>
    </xf>
    <xf numFmtId="164" fontId="5" fillId="0" borderId="1" xfId="0" applyNumberFormat="1" applyFont="1" applyBorder="1" applyAlignment="1">
      <alignment horizontal="left" wrapText="1"/>
    </xf>
    <xf numFmtId="0" fontId="5" fillId="0" borderId="0" xfId="0" applyFont="1" applyAlignment="1">
      <alignment horizontal="left" wrapText="1"/>
    </xf>
    <xf numFmtId="3" fontId="2" fillId="0" borderId="0" xfId="0" applyNumberFormat="1" applyFont="1" applyAlignment="1">
      <alignment horizontal="left" wrapText="1"/>
    </xf>
    <xf numFmtId="164" fontId="2" fillId="0" borderId="0" xfId="0" applyNumberFormat="1" applyFont="1" applyAlignment="1">
      <alignment horizontal="left" wrapText="1"/>
    </xf>
    <xf numFmtId="165" fontId="5" fillId="0" borderId="1" xfId="0" applyNumberFormat="1" applyFont="1" applyBorder="1" applyAlignment="1">
      <alignment horizontal="left" wrapText="1"/>
    </xf>
    <xf numFmtId="0" fontId="3" fillId="0" borderId="1" xfId="0" applyFont="1" applyFill="1" applyBorder="1" applyAlignment="1">
      <alignment horizontal="left" wrapText="1"/>
    </xf>
    <xf numFmtId="0" fontId="2" fillId="0" borderId="0" xfId="0" applyFont="1" applyBorder="1" applyAlignment="1">
      <alignment horizontal="left" wrapText="1"/>
    </xf>
    <xf numFmtId="3" fontId="2" fillId="0" borderId="0" xfId="0" applyNumberFormat="1" applyFont="1" applyBorder="1" applyAlignment="1">
      <alignment horizontal="left" wrapText="1"/>
    </xf>
    <xf numFmtId="164" fontId="2" fillId="0" borderId="0" xfId="0" applyNumberFormat="1" applyFont="1" applyBorder="1" applyAlignment="1">
      <alignment horizontal="left" wrapText="1"/>
    </xf>
    <xf numFmtId="2" fontId="2" fillId="0" borderId="1" xfId="0" applyNumberFormat="1" applyFont="1" applyBorder="1" applyAlignment="1">
      <alignment horizontal="left" wrapText="1"/>
    </xf>
    <xf numFmtId="0" fontId="3" fillId="0" borderId="1" xfId="0" applyFont="1" applyBorder="1" applyAlignment="1">
      <alignment horizontal="center" wrapText="1"/>
    </xf>
    <xf numFmtId="3" fontId="2" fillId="0" borderId="1" xfId="0" applyNumberFormat="1" applyFont="1" applyFill="1" applyBorder="1" applyAlignment="1">
      <alignment horizontal="left" wrapText="1"/>
    </xf>
    <xf numFmtId="0" fontId="5" fillId="0" borderId="0" xfId="0" applyFont="1" applyBorder="1" applyAlignment="1">
      <alignment horizontal="left" wrapText="1"/>
    </xf>
    <xf numFmtId="3" fontId="5" fillId="0" borderId="0" xfId="0" applyNumberFormat="1" applyFont="1" applyBorder="1" applyAlignment="1">
      <alignment horizontal="left" wrapText="1"/>
    </xf>
    <xf numFmtId="164" fontId="5" fillId="0" borderId="0" xfId="0" applyNumberFormat="1" applyFont="1" applyBorder="1" applyAlignment="1">
      <alignment horizontal="left" wrapText="1"/>
    </xf>
    <xf numFmtId="165" fontId="2" fillId="0" borderId="0" xfId="0" applyNumberFormat="1" applyFont="1" applyBorder="1" applyAlignment="1">
      <alignment horizontal="left" wrapText="1"/>
    </xf>
    <xf numFmtId="3" fontId="5" fillId="0" borderId="0" xfId="0" applyNumberFormat="1" applyFont="1" applyAlignment="1">
      <alignment horizontal="left" wrapText="1"/>
    </xf>
    <xf numFmtId="3" fontId="5" fillId="0" borderId="1" xfId="0" applyNumberFormat="1" applyFont="1" applyFill="1" applyBorder="1" applyAlignment="1">
      <alignment horizontal="left" wrapText="1"/>
    </xf>
    <xf numFmtId="166" fontId="2" fillId="0" borderId="1" xfId="0" applyNumberFormat="1" applyFont="1" applyFill="1" applyBorder="1" applyAlignment="1">
      <alignment horizontal="left" wrapText="1"/>
    </xf>
    <xf numFmtId="0" fontId="3" fillId="2" borderId="1" xfId="0" applyFont="1" applyFill="1" applyBorder="1" applyAlignment="1">
      <alignment horizontal="left" wrapText="1"/>
    </xf>
    <xf numFmtId="0" fontId="6" fillId="0" borderId="1" xfId="0" applyFont="1" applyBorder="1" applyAlignment="1">
      <alignment horizontal="left" wrapText="1"/>
    </xf>
    <xf numFmtId="8" fontId="6" fillId="0" borderId="1" xfId="0" applyNumberFormat="1" applyFont="1" applyBorder="1" applyAlignment="1">
      <alignment horizontal="right" wrapText="1"/>
    </xf>
    <xf numFmtId="10" fontId="6" fillId="0" borderId="1" xfId="0" applyNumberFormat="1" applyFont="1" applyBorder="1" applyAlignment="1">
      <alignment horizontal="right" wrapText="1"/>
    </xf>
    <xf numFmtId="8" fontId="6" fillId="3" borderId="1" xfId="0" applyNumberFormat="1" applyFont="1" applyFill="1" applyBorder="1" applyAlignment="1">
      <alignment horizontal="right" wrapText="1"/>
    </xf>
    <xf numFmtId="0" fontId="6" fillId="3" borderId="1" xfId="0" applyFont="1" applyFill="1" applyBorder="1" applyAlignment="1">
      <alignment wrapText="1"/>
    </xf>
    <xf numFmtId="10" fontId="6" fillId="0" borderId="1" xfId="0" applyNumberFormat="1" applyFont="1" applyBorder="1"/>
    <xf numFmtId="8" fontId="6" fillId="0" borderId="1" xfId="0" applyNumberFormat="1"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71"/>
  <sheetViews>
    <sheetView tabSelected="1" topLeftCell="A23" zoomScale="90" zoomScaleNormal="90" workbookViewId="0">
      <selection activeCell="A31" sqref="A31"/>
    </sheetView>
  </sheetViews>
  <sheetFormatPr defaultColWidth="9.08984375" defaultRowHeight="14" x14ac:dyDescent="0.3"/>
  <cols>
    <col min="1" max="1" width="35.08984375" style="2" customWidth="1"/>
    <col min="2" max="2" width="16.90625" style="2" customWidth="1"/>
    <col min="3" max="3" width="21.453125" style="2" customWidth="1"/>
    <col min="4" max="4" width="17.453125" style="2" customWidth="1"/>
    <col min="5" max="5" width="16.54296875" style="2" customWidth="1"/>
    <col min="6" max="6" width="16.90625" style="2" customWidth="1"/>
    <col min="7" max="8" width="16.54296875" style="2" customWidth="1"/>
    <col min="9" max="9" width="15.453125" style="2" customWidth="1"/>
    <col min="10" max="10" width="13.54296875" style="2" bestFit="1" customWidth="1"/>
    <col min="11" max="11" width="12" style="2" bestFit="1" customWidth="1"/>
    <col min="12" max="16384" width="9.08984375" style="2"/>
  </cols>
  <sheetData>
    <row r="1" spans="1:10" ht="15" x14ac:dyDescent="0.3">
      <c r="A1" s="1" t="s">
        <v>0</v>
      </c>
    </row>
    <row r="3" spans="1:10" ht="28" x14ac:dyDescent="0.3">
      <c r="A3" s="3" t="s">
        <v>1</v>
      </c>
      <c r="B3" s="4" t="s">
        <v>2</v>
      </c>
      <c r="C3" s="4" t="s">
        <v>3</v>
      </c>
      <c r="D3" s="4" t="s">
        <v>4</v>
      </c>
      <c r="E3" s="4" t="s">
        <v>5</v>
      </c>
      <c r="F3" s="4" t="s">
        <v>6</v>
      </c>
      <c r="G3" s="4" t="s">
        <v>7</v>
      </c>
      <c r="H3" s="4" t="s">
        <v>8</v>
      </c>
      <c r="I3" s="4" t="s">
        <v>9</v>
      </c>
      <c r="J3" s="4" t="s">
        <v>10</v>
      </c>
    </row>
    <row r="4" spans="1:10" x14ac:dyDescent="0.3">
      <c r="A4" s="5" t="s">
        <v>11</v>
      </c>
      <c r="B4" s="6">
        <v>30</v>
      </c>
      <c r="C4" s="6">
        <v>3</v>
      </c>
      <c r="D4" s="6">
        <f>B4*C4</f>
        <v>90</v>
      </c>
      <c r="E4" s="6">
        <v>50</v>
      </c>
      <c r="F4" s="6">
        <f>D4*E4</f>
        <v>4500</v>
      </c>
      <c r="G4" s="7">
        <f>$D$70</f>
        <v>25.592972181551975</v>
      </c>
      <c r="H4" s="8">
        <f>F4*G4</f>
        <v>115168.37481698388</v>
      </c>
      <c r="I4" s="7">
        <v>0</v>
      </c>
      <c r="J4" s="8">
        <f>F4*I4</f>
        <v>0</v>
      </c>
    </row>
    <row r="5" spans="1:10" x14ac:dyDescent="0.3">
      <c r="A5" s="5" t="s">
        <v>12</v>
      </c>
      <c r="B5" s="6">
        <v>170</v>
      </c>
      <c r="C5" s="6">
        <v>1</v>
      </c>
      <c r="D5" s="6">
        <f>B5*C5</f>
        <v>170</v>
      </c>
      <c r="E5" s="6">
        <v>25</v>
      </c>
      <c r="F5" s="6">
        <f>D5*E5</f>
        <v>4250</v>
      </c>
      <c r="G5" s="7">
        <f>$D$70</f>
        <v>25.592972181551975</v>
      </c>
      <c r="H5" s="8">
        <f>F5*G5</f>
        <v>108770.13177159589</v>
      </c>
      <c r="I5" s="7">
        <v>0</v>
      </c>
      <c r="J5" s="8">
        <f>F5*I5</f>
        <v>0</v>
      </c>
    </row>
    <row r="6" spans="1:10" s="12" customFormat="1" x14ac:dyDescent="0.3">
      <c r="A6" s="9" t="s">
        <v>13</v>
      </c>
      <c r="B6" s="10">
        <f>B4+B5</f>
        <v>200</v>
      </c>
      <c r="C6" s="10"/>
      <c r="D6" s="10">
        <f>SUM(D4:D5)</f>
        <v>260</v>
      </c>
      <c r="E6" s="10"/>
      <c r="F6" s="10">
        <f>SUM(F4:F5)</f>
        <v>8750</v>
      </c>
      <c r="G6" s="11"/>
      <c r="H6" s="8">
        <f>SUM(H4:H5)</f>
        <v>223938.50658857977</v>
      </c>
      <c r="I6" s="9"/>
      <c r="J6" s="15">
        <f>SUM(J4:J5)</f>
        <v>0</v>
      </c>
    </row>
    <row r="7" spans="1:10" x14ac:dyDescent="0.3">
      <c r="D7" s="13"/>
      <c r="E7" s="13"/>
      <c r="F7" s="13"/>
      <c r="G7" s="14"/>
      <c r="H7" s="14"/>
      <c r="I7" s="14"/>
    </row>
    <row r="8" spans="1:10" ht="28" x14ac:dyDescent="0.3">
      <c r="A8" s="3" t="s">
        <v>14</v>
      </c>
      <c r="B8" s="4" t="s">
        <v>2</v>
      </c>
      <c r="C8" s="4" t="s">
        <v>3</v>
      </c>
      <c r="D8" s="4" t="s">
        <v>4</v>
      </c>
      <c r="E8" s="4" t="s">
        <v>5</v>
      </c>
      <c r="F8" s="4" t="s">
        <v>6</v>
      </c>
      <c r="G8" s="4" t="s">
        <v>7</v>
      </c>
      <c r="H8" s="4" t="s">
        <v>8</v>
      </c>
      <c r="I8" s="4" t="s">
        <v>9</v>
      </c>
      <c r="J8" s="4" t="s">
        <v>10</v>
      </c>
    </row>
    <row r="9" spans="1:10" x14ac:dyDescent="0.3">
      <c r="A9" s="5" t="s">
        <v>11</v>
      </c>
      <c r="B9" s="6">
        <v>6300</v>
      </c>
      <c r="C9" s="6">
        <v>3</v>
      </c>
      <c r="D9" s="6">
        <f>B9*C9</f>
        <v>18900</v>
      </c>
      <c r="E9" s="22">
        <v>9.9999900000000004</v>
      </c>
      <c r="F9" s="6">
        <f>D9*E9</f>
        <v>188999.81100000002</v>
      </c>
      <c r="G9" s="7">
        <f>$D$70</f>
        <v>25.592972181551975</v>
      </c>
      <c r="H9" s="8">
        <f>F9*G9</f>
        <v>4837066.9052415816</v>
      </c>
      <c r="I9" s="7">
        <v>0</v>
      </c>
      <c r="J9" s="8">
        <f>F9*I9</f>
        <v>0</v>
      </c>
    </row>
    <row r="10" spans="1:10" x14ac:dyDescent="0.3">
      <c r="A10" s="5" t="s">
        <v>12</v>
      </c>
      <c r="B10" s="6">
        <v>35700</v>
      </c>
      <c r="C10" s="6">
        <v>1</v>
      </c>
      <c r="D10" s="6">
        <f>B10*C10</f>
        <v>35700</v>
      </c>
      <c r="E10" s="22">
        <v>4.9999799999999999</v>
      </c>
      <c r="F10" s="6">
        <f>D10*E10</f>
        <v>178499.28599999999</v>
      </c>
      <c r="G10" s="7">
        <f>$D$70</f>
        <v>25.592972181551975</v>
      </c>
      <c r="H10" s="8">
        <f>F10*G10</f>
        <v>4568327.2610248895</v>
      </c>
      <c r="I10" s="7">
        <v>0</v>
      </c>
      <c r="J10" s="8">
        <f>F10*I10</f>
        <v>0</v>
      </c>
    </row>
    <row r="11" spans="1:10" x14ac:dyDescent="0.3">
      <c r="A11" s="9" t="s">
        <v>13</v>
      </c>
      <c r="B11" s="10">
        <f>B9+B10</f>
        <v>42000</v>
      </c>
      <c r="C11" s="10"/>
      <c r="D11" s="10">
        <f>SUM(D9:D10)</f>
        <v>54600</v>
      </c>
      <c r="E11" s="10"/>
      <c r="F11" s="10">
        <f>SUM(F9:F10)</f>
        <v>367499.09700000001</v>
      </c>
      <c r="G11" s="11"/>
      <c r="H11" s="8">
        <f>SUM(H9:H10)</f>
        <v>9405394.1662664711</v>
      </c>
      <c r="I11" s="9"/>
      <c r="J11" s="15">
        <f>SUM(J9:J10)</f>
        <v>0</v>
      </c>
    </row>
    <row r="13" spans="1:10" ht="28" x14ac:dyDescent="0.3">
      <c r="A13" s="16" t="s">
        <v>15</v>
      </c>
      <c r="B13" s="4" t="s">
        <v>16</v>
      </c>
      <c r="C13" s="4" t="s">
        <v>17</v>
      </c>
      <c r="D13" s="4" t="s">
        <v>6</v>
      </c>
      <c r="E13" s="4" t="s">
        <v>7</v>
      </c>
      <c r="F13" s="4" t="s">
        <v>8</v>
      </c>
      <c r="G13" s="4" t="s">
        <v>9</v>
      </c>
      <c r="H13" s="4" t="s">
        <v>10</v>
      </c>
    </row>
    <row r="14" spans="1:10" x14ac:dyDescent="0.3">
      <c r="A14" s="5" t="s">
        <v>18</v>
      </c>
      <c r="B14" s="6">
        <v>7</v>
      </c>
      <c r="C14" s="6">
        <v>40</v>
      </c>
      <c r="D14" s="6">
        <f>B14*C14</f>
        <v>280</v>
      </c>
      <c r="E14" s="7">
        <f>$D$71</f>
        <v>72.723279648609079</v>
      </c>
      <c r="F14" s="8">
        <f>D14*E14</f>
        <v>20362.518301610544</v>
      </c>
      <c r="G14" s="7">
        <v>0</v>
      </c>
      <c r="H14" s="8">
        <f>D14*G14</f>
        <v>0</v>
      </c>
    </row>
    <row r="15" spans="1:10" x14ac:dyDescent="0.3">
      <c r="A15" s="5" t="s">
        <v>19</v>
      </c>
      <c r="B15" s="6">
        <v>32</v>
      </c>
      <c r="C15" s="6">
        <v>40</v>
      </c>
      <c r="D15" s="6">
        <f>B15*C15</f>
        <v>1280</v>
      </c>
      <c r="E15" s="7">
        <f>$D$71</f>
        <v>72.723279648609079</v>
      </c>
      <c r="F15" s="8">
        <f>D15*E15</f>
        <v>93085.797950219625</v>
      </c>
      <c r="G15" s="7">
        <v>0</v>
      </c>
      <c r="H15" s="8">
        <f>D15*G15</f>
        <v>0</v>
      </c>
    </row>
    <row r="16" spans="1:10" x14ac:dyDescent="0.3">
      <c r="A16" s="5" t="s">
        <v>20</v>
      </c>
      <c r="B16" s="6">
        <v>100</v>
      </c>
      <c r="C16" s="6">
        <v>40</v>
      </c>
      <c r="D16" s="6">
        <f>B16*C16</f>
        <v>4000</v>
      </c>
      <c r="E16" s="7">
        <f>$D$71</f>
        <v>72.723279648609079</v>
      </c>
      <c r="F16" s="8">
        <f>D16*E16</f>
        <v>290893.11859443632</v>
      </c>
      <c r="G16" s="7">
        <v>0</v>
      </c>
      <c r="H16" s="8">
        <f>D16*G16</f>
        <v>0</v>
      </c>
    </row>
    <row r="17" spans="1:13" x14ac:dyDescent="0.3">
      <c r="A17" s="9" t="s">
        <v>13</v>
      </c>
      <c r="B17" s="10">
        <f>SUM(B14:B16)</f>
        <v>139</v>
      </c>
      <c r="C17" s="10"/>
      <c r="D17" s="10">
        <f>SUM(D14:D16)</f>
        <v>5560</v>
      </c>
      <c r="E17" s="11"/>
      <c r="F17" s="8">
        <f>SUM(F14:F16)</f>
        <v>404341.43484626652</v>
      </c>
      <c r="G17" s="5"/>
      <c r="H17" s="15">
        <f>SUM(H14:H16)</f>
        <v>0</v>
      </c>
    </row>
    <row r="19" spans="1:13" ht="28" x14ac:dyDescent="0.3">
      <c r="A19" s="3" t="s">
        <v>21</v>
      </c>
      <c r="B19" s="4" t="s">
        <v>16</v>
      </c>
      <c r="C19" s="4" t="s">
        <v>22</v>
      </c>
      <c r="D19" s="4" t="s">
        <v>23</v>
      </c>
      <c r="E19" s="4" t="s">
        <v>24</v>
      </c>
      <c r="F19" s="4" t="s">
        <v>6</v>
      </c>
      <c r="G19" s="4" t="s">
        <v>7</v>
      </c>
      <c r="H19" s="4" t="s">
        <v>8</v>
      </c>
      <c r="I19" s="4" t="s">
        <v>9</v>
      </c>
      <c r="J19" s="4" t="s">
        <v>10</v>
      </c>
    </row>
    <row r="20" spans="1:13" x14ac:dyDescent="0.3">
      <c r="A20" s="5" t="s">
        <v>18</v>
      </c>
      <c r="B20" s="6">
        <f>B14</f>
        <v>7</v>
      </c>
      <c r="C20" s="5">
        <v>8.57</v>
      </c>
      <c r="D20" s="6">
        <f>ROUND(B20*C20, 0)</f>
        <v>60</v>
      </c>
      <c r="E20" s="6">
        <v>80</v>
      </c>
      <c r="F20" s="6">
        <f>D20*E20</f>
        <v>4800</v>
      </c>
      <c r="G20" s="7">
        <f>$D$71</f>
        <v>72.723279648609079</v>
      </c>
      <c r="H20" s="8">
        <f>F20*G20</f>
        <v>349071.7423133236</v>
      </c>
      <c r="I20" s="7">
        <v>0</v>
      </c>
      <c r="J20" s="8">
        <f>F20*I20</f>
        <v>0</v>
      </c>
    </row>
    <row r="21" spans="1:13" x14ac:dyDescent="0.3">
      <c r="A21" s="5" t="s">
        <v>19</v>
      </c>
      <c r="B21" s="6">
        <f t="shared" ref="B21:B22" si="0">B15</f>
        <v>32</v>
      </c>
      <c r="C21" s="5">
        <v>4</v>
      </c>
      <c r="D21" s="6">
        <f>B21*C21</f>
        <v>128</v>
      </c>
      <c r="E21" s="6">
        <v>80</v>
      </c>
      <c r="F21" s="6">
        <f>D21*E21</f>
        <v>10240</v>
      </c>
      <c r="G21" s="7">
        <f>$D$71</f>
        <v>72.723279648609079</v>
      </c>
      <c r="H21" s="8">
        <f>F21*G21</f>
        <v>744686.383601757</v>
      </c>
      <c r="I21" s="7">
        <v>0</v>
      </c>
      <c r="J21" s="8">
        <f>F21*I21</f>
        <v>0</v>
      </c>
    </row>
    <row r="22" spans="1:13" x14ac:dyDescent="0.3">
      <c r="A22" s="5" t="s">
        <v>20</v>
      </c>
      <c r="B22" s="6">
        <f t="shared" si="0"/>
        <v>100</v>
      </c>
      <c r="C22" s="5">
        <v>2</v>
      </c>
      <c r="D22" s="6">
        <f>B22*C22</f>
        <v>200</v>
      </c>
      <c r="E22" s="6">
        <v>40</v>
      </c>
      <c r="F22" s="6">
        <f>D22*E22</f>
        <v>8000</v>
      </c>
      <c r="G22" s="7">
        <f>$D$71</f>
        <v>72.723279648609079</v>
      </c>
      <c r="H22" s="8">
        <f>F22*G22</f>
        <v>581786.23718887265</v>
      </c>
      <c r="I22" s="7">
        <v>0</v>
      </c>
      <c r="J22" s="8">
        <f>F22*I22</f>
        <v>0</v>
      </c>
    </row>
    <row r="23" spans="1:13" x14ac:dyDescent="0.3">
      <c r="A23" s="9" t="s">
        <v>13</v>
      </c>
      <c r="B23" s="10">
        <f>SUM(B20:B22)</f>
        <v>139</v>
      </c>
      <c r="C23" s="5"/>
      <c r="D23" s="10">
        <f>SUM(D20:D22)</f>
        <v>388</v>
      </c>
      <c r="E23" s="10"/>
      <c r="F23" s="10">
        <f>SUM(F20:F22)</f>
        <v>23040</v>
      </c>
      <c r="G23" s="11"/>
      <c r="H23" s="8">
        <f>SUM(H20:H22)</f>
        <v>1675544.3631039532</v>
      </c>
      <c r="I23" s="5"/>
      <c r="J23" s="15">
        <f>SUM(J20:J22)</f>
        <v>0</v>
      </c>
    </row>
    <row r="24" spans="1:13" x14ac:dyDescent="0.3">
      <c r="A24" s="17"/>
      <c r="B24" s="17"/>
      <c r="C24" s="17"/>
      <c r="D24" s="18"/>
      <c r="E24" s="18"/>
      <c r="G24" s="18"/>
      <c r="H24" s="19"/>
      <c r="I24" s="19"/>
    </row>
    <row r="25" spans="1:13" ht="28" x14ac:dyDescent="0.3">
      <c r="A25" s="30" t="s">
        <v>38</v>
      </c>
      <c r="B25" s="4" t="s">
        <v>16</v>
      </c>
      <c r="C25" s="4" t="s">
        <v>22</v>
      </c>
      <c r="D25" s="4" t="s">
        <v>23</v>
      </c>
      <c r="E25" s="4" t="s">
        <v>24</v>
      </c>
      <c r="F25" s="4" t="s">
        <v>6</v>
      </c>
      <c r="G25" s="4" t="s">
        <v>7</v>
      </c>
      <c r="H25" s="4" t="s">
        <v>8</v>
      </c>
      <c r="I25" s="4" t="s">
        <v>9</v>
      </c>
      <c r="J25" s="4" t="s">
        <v>10</v>
      </c>
    </row>
    <row r="26" spans="1:13" x14ac:dyDescent="0.3">
      <c r="A26" s="5" t="s">
        <v>18</v>
      </c>
      <c r="B26" s="6">
        <f>B20</f>
        <v>7</v>
      </c>
      <c r="C26" s="5">
        <v>8.85</v>
      </c>
      <c r="D26" s="6">
        <v>60</v>
      </c>
      <c r="E26" s="6">
        <v>80</v>
      </c>
      <c r="F26" s="6">
        <f>D26*E26</f>
        <v>4800</v>
      </c>
      <c r="G26" s="7">
        <f>$D$71</f>
        <v>72.723279648609079</v>
      </c>
      <c r="H26" s="8">
        <f>F26*G26</f>
        <v>349071.7423133236</v>
      </c>
      <c r="I26" s="7">
        <v>0</v>
      </c>
      <c r="J26" s="8">
        <f>F26*I26</f>
        <v>0</v>
      </c>
    </row>
    <row r="27" spans="1:13" x14ac:dyDescent="0.3">
      <c r="A27" s="5" t="s">
        <v>19</v>
      </c>
      <c r="B27" s="6">
        <f t="shared" ref="B27:B28" si="1">B21</f>
        <v>32</v>
      </c>
      <c r="C27" s="5">
        <v>4.04</v>
      </c>
      <c r="D27" s="6">
        <v>128</v>
      </c>
      <c r="E27" s="6">
        <v>80</v>
      </c>
      <c r="F27" s="6">
        <f>D27*E27</f>
        <v>10240</v>
      </c>
      <c r="G27" s="7">
        <f>$D$71</f>
        <v>72.723279648609079</v>
      </c>
      <c r="H27" s="8">
        <f>F27*G27</f>
        <v>744686.383601757</v>
      </c>
      <c r="I27" s="7">
        <v>0</v>
      </c>
      <c r="J27" s="8">
        <f>F27*I27</f>
        <v>0</v>
      </c>
    </row>
    <row r="28" spans="1:13" x14ac:dyDescent="0.3">
      <c r="A28" s="5" t="s">
        <v>20</v>
      </c>
      <c r="B28" s="6">
        <f t="shared" si="1"/>
        <v>100</v>
      </c>
      <c r="C28" s="5">
        <v>2.0099999999999998</v>
      </c>
      <c r="D28" s="6">
        <v>200</v>
      </c>
      <c r="E28" s="6">
        <v>40</v>
      </c>
      <c r="F28" s="6">
        <f>D28*E28</f>
        <v>8000</v>
      </c>
      <c r="G28" s="7">
        <f>$D$71</f>
        <v>72.723279648609079</v>
      </c>
      <c r="H28" s="8">
        <f>F28*G28</f>
        <v>581786.23718887265</v>
      </c>
      <c r="I28" s="7">
        <v>0</v>
      </c>
      <c r="J28" s="8">
        <f>F28*I28</f>
        <v>0</v>
      </c>
    </row>
    <row r="29" spans="1:13" x14ac:dyDescent="0.3">
      <c r="A29" s="9" t="s">
        <v>13</v>
      </c>
      <c r="B29" s="10">
        <f>SUM(B26:B28)</f>
        <v>139</v>
      </c>
      <c r="C29" s="5"/>
      <c r="D29" s="10">
        <f>SUM(D26:D28)</f>
        <v>388</v>
      </c>
      <c r="E29" s="10"/>
      <c r="F29" s="10">
        <f>SUM(F26:F28)</f>
        <v>23040</v>
      </c>
      <c r="G29" s="11"/>
      <c r="H29" s="8">
        <f>SUM(H26:H28)</f>
        <v>1675544.3631039532</v>
      </c>
      <c r="I29" s="5"/>
      <c r="J29" s="15">
        <f>SUM(J26:J28)</f>
        <v>0</v>
      </c>
      <c r="M29" s="13"/>
    </row>
    <row r="30" spans="1:13" x14ac:dyDescent="0.3">
      <c r="A30" s="17"/>
      <c r="B30" s="17"/>
      <c r="C30" s="17"/>
      <c r="D30" s="18"/>
      <c r="E30" s="18"/>
      <c r="G30" s="18"/>
      <c r="H30" s="19"/>
      <c r="I30" s="19"/>
    </row>
    <row r="31" spans="1:13" x14ac:dyDescent="0.3">
      <c r="A31" s="17"/>
      <c r="B31" s="17"/>
      <c r="C31" s="17"/>
      <c r="D31" s="18"/>
      <c r="E31" s="18"/>
      <c r="G31" s="18"/>
      <c r="H31" s="19"/>
      <c r="I31" s="19"/>
    </row>
    <row r="32" spans="1:13" ht="28" x14ac:dyDescent="0.3">
      <c r="A32" s="3" t="s">
        <v>25</v>
      </c>
      <c r="B32" s="4" t="s">
        <v>16</v>
      </c>
      <c r="C32" s="4" t="s">
        <v>22</v>
      </c>
      <c r="D32" s="4" t="s">
        <v>23</v>
      </c>
      <c r="E32" s="4" t="s">
        <v>24</v>
      </c>
      <c r="F32" s="4" t="s">
        <v>6</v>
      </c>
      <c r="G32" s="4" t="s">
        <v>7</v>
      </c>
      <c r="H32" s="4" t="s">
        <v>8</v>
      </c>
      <c r="I32" s="4" t="s">
        <v>9</v>
      </c>
      <c r="J32" s="4" t="s">
        <v>10</v>
      </c>
    </row>
    <row r="33" spans="1:13" x14ac:dyDescent="0.3">
      <c r="A33" s="5" t="s">
        <v>18</v>
      </c>
      <c r="B33" s="6">
        <f>B14</f>
        <v>7</v>
      </c>
      <c r="C33" s="5">
        <v>8.57</v>
      </c>
      <c r="D33" s="6">
        <f>ROUND(B33*C33, 0)</f>
        <v>60</v>
      </c>
      <c r="E33" s="6">
        <v>120</v>
      </c>
      <c r="F33" s="6">
        <f>D33*E33</f>
        <v>7200</v>
      </c>
      <c r="G33" s="7">
        <f>$D$71</f>
        <v>72.723279648609079</v>
      </c>
      <c r="H33" s="8">
        <f>F33*G33</f>
        <v>523607.61346998537</v>
      </c>
      <c r="I33" s="7">
        <v>0</v>
      </c>
      <c r="J33" s="8">
        <f>F33*I33</f>
        <v>0</v>
      </c>
    </row>
    <row r="34" spans="1:13" x14ac:dyDescent="0.3">
      <c r="A34" s="5" t="s">
        <v>19</v>
      </c>
      <c r="B34" s="6">
        <f t="shared" ref="B34:B35" si="2">B15</f>
        <v>32</v>
      </c>
      <c r="C34" s="5">
        <v>3</v>
      </c>
      <c r="D34" s="6">
        <f>ROUND(B34*C34, 0)</f>
        <v>96</v>
      </c>
      <c r="E34" s="6">
        <v>120</v>
      </c>
      <c r="F34" s="6">
        <f>D34*E34</f>
        <v>11520</v>
      </c>
      <c r="G34" s="7">
        <f>$D$71</f>
        <v>72.723279648609079</v>
      </c>
      <c r="H34" s="8">
        <f>F34*G34</f>
        <v>837772.1815519766</v>
      </c>
      <c r="I34" s="7">
        <v>0</v>
      </c>
      <c r="J34" s="8">
        <f>F34*I34</f>
        <v>0</v>
      </c>
    </row>
    <row r="35" spans="1:13" x14ac:dyDescent="0.3">
      <c r="A35" s="5" t="s">
        <v>20</v>
      </c>
      <c r="B35" s="6">
        <f t="shared" si="2"/>
        <v>100</v>
      </c>
      <c r="C35" s="5">
        <v>0.5</v>
      </c>
      <c r="D35" s="6">
        <f>B35*C35</f>
        <v>50</v>
      </c>
      <c r="E35" s="6">
        <v>40</v>
      </c>
      <c r="F35" s="6">
        <f>D35*E35</f>
        <v>2000</v>
      </c>
      <c r="G35" s="7">
        <f>$D$71</f>
        <v>72.723279648609079</v>
      </c>
      <c r="H35" s="8">
        <f>F35*G35</f>
        <v>145446.55929721816</v>
      </c>
      <c r="I35" s="7">
        <v>0</v>
      </c>
      <c r="J35" s="8">
        <f>F35*I35</f>
        <v>0</v>
      </c>
    </row>
    <row r="36" spans="1:13" x14ac:dyDescent="0.3">
      <c r="A36" s="9" t="s">
        <v>13</v>
      </c>
      <c r="B36" s="10">
        <f>SUM(B33:B35)</f>
        <v>139</v>
      </c>
      <c r="C36" s="5"/>
      <c r="D36" s="10">
        <f>SUM(D33:D35)</f>
        <v>206</v>
      </c>
      <c r="E36" s="10"/>
      <c r="F36" s="10">
        <f>SUM(F33:F35)</f>
        <v>20720</v>
      </c>
      <c r="G36" s="11"/>
      <c r="H36" s="8">
        <f>SUM(H33:H35)</f>
        <v>1506826.3543191801</v>
      </c>
      <c r="I36" s="5"/>
      <c r="J36" s="15">
        <f>SUM(J33:J35)</f>
        <v>0</v>
      </c>
    </row>
    <row r="37" spans="1:13" x14ac:dyDescent="0.3">
      <c r="G37" s="13"/>
    </row>
    <row r="38" spans="1:13" ht="28" x14ac:dyDescent="0.3">
      <c r="A38" s="30" t="s">
        <v>39</v>
      </c>
      <c r="B38" s="4" t="s">
        <v>16</v>
      </c>
      <c r="C38" s="4" t="s">
        <v>22</v>
      </c>
      <c r="D38" s="4" t="s">
        <v>23</v>
      </c>
      <c r="E38" s="4" t="s">
        <v>24</v>
      </c>
      <c r="F38" s="4" t="s">
        <v>6</v>
      </c>
      <c r="G38" s="4" t="s">
        <v>7</v>
      </c>
      <c r="H38" s="4" t="s">
        <v>8</v>
      </c>
      <c r="I38" s="4" t="s">
        <v>9</v>
      </c>
      <c r="J38" s="4" t="s">
        <v>10</v>
      </c>
    </row>
    <row r="39" spans="1:13" x14ac:dyDescent="0.3">
      <c r="A39" s="5" t="s">
        <v>18</v>
      </c>
      <c r="B39" s="6">
        <f>B20</f>
        <v>7</v>
      </c>
      <c r="C39" s="5">
        <v>8.85</v>
      </c>
      <c r="D39" s="6">
        <v>60</v>
      </c>
      <c r="E39" s="6">
        <v>120</v>
      </c>
      <c r="F39" s="6">
        <f>D39*E39</f>
        <v>7200</v>
      </c>
      <c r="G39" s="7">
        <f>$D$71</f>
        <v>72.723279648609079</v>
      </c>
      <c r="H39" s="8">
        <f>F39*G39</f>
        <v>523607.61346998537</v>
      </c>
      <c r="I39" s="7">
        <v>0</v>
      </c>
      <c r="J39" s="8">
        <f>F39*I39</f>
        <v>0</v>
      </c>
    </row>
    <row r="40" spans="1:13" x14ac:dyDescent="0.3">
      <c r="A40" s="5" t="s">
        <v>19</v>
      </c>
      <c r="B40" s="6">
        <f t="shared" ref="B40:B41" si="3">B21</f>
        <v>32</v>
      </c>
      <c r="C40" s="5">
        <v>3.03</v>
      </c>
      <c r="D40" s="6">
        <v>96</v>
      </c>
      <c r="E40" s="6">
        <v>120</v>
      </c>
      <c r="F40" s="6">
        <f>D40*E40</f>
        <v>11520</v>
      </c>
      <c r="G40" s="7">
        <f>$D$71</f>
        <v>72.723279648609079</v>
      </c>
      <c r="H40" s="8">
        <f>F40*G40</f>
        <v>837772.1815519766</v>
      </c>
      <c r="I40" s="7">
        <v>0</v>
      </c>
      <c r="J40" s="8">
        <f>F40*I40</f>
        <v>0</v>
      </c>
    </row>
    <row r="41" spans="1:13" x14ac:dyDescent="0.3">
      <c r="A41" s="5" t="s">
        <v>20</v>
      </c>
      <c r="B41" s="6">
        <f t="shared" si="3"/>
        <v>100</v>
      </c>
      <c r="C41" s="5">
        <v>0.51</v>
      </c>
      <c r="D41" s="6">
        <v>50</v>
      </c>
      <c r="E41" s="6">
        <v>40</v>
      </c>
      <c r="F41" s="6">
        <f>D41*E41</f>
        <v>2000</v>
      </c>
      <c r="G41" s="7">
        <f>$D$71</f>
        <v>72.723279648609079</v>
      </c>
      <c r="H41" s="8">
        <f>F41*G41</f>
        <v>145446.55929721816</v>
      </c>
      <c r="I41" s="7">
        <v>0</v>
      </c>
      <c r="J41" s="8">
        <f>F41*I41</f>
        <v>0</v>
      </c>
    </row>
    <row r="42" spans="1:13" x14ac:dyDescent="0.3">
      <c r="A42" s="9" t="s">
        <v>13</v>
      </c>
      <c r="B42" s="10">
        <f>SUM(B39:B41)</f>
        <v>139</v>
      </c>
      <c r="C42" s="5"/>
      <c r="D42" s="10">
        <f>SUM(D39:D41)</f>
        <v>206</v>
      </c>
      <c r="E42" s="10"/>
      <c r="F42" s="10">
        <f>SUM(F39:F41)</f>
        <v>20720</v>
      </c>
      <c r="G42" s="11"/>
      <c r="H42" s="8">
        <f>SUM(H39:H41)</f>
        <v>1506826.3543191801</v>
      </c>
      <c r="I42" s="5"/>
      <c r="J42" s="15">
        <f>SUM(J39:J41)</f>
        <v>0</v>
      </c>
      <c r="M42" s="13"/>
    </row>
    <row r="43" spans="1:13" x14ac:dyDescent="0.3">
      <c r="G43" s="13"/>
    </row>
    <row r="44" spans="1:13" x14ac:dyDescent="0.3">
      <c r="G44" s="13"/>
    </row>
    <row r="45" spans="1:13" ht="42" x14ac:dyDescent="0.3">
      <c r="A45" s="16" t="s">
        <v>26</v>
      </c>
      <c r="B45" s="4" t="s">
        <v>16</v>
      </c>
      <c r="C45" s="4" t="s">
        <v>17</v>
      </c>
      <c r="D45" s="4" t="s">
        <v>6</v>
      </c>
      <c r="E45" s="4" t="s">
        <v>7</v>
      </c>
      <c r="F45" s="4" t="s">
        <v>8</v>
      </c>
      <c r="G45" s="4" t="s">
        <v>9</v>
      </c>
      <c r="H45" s="4" t="s">
        <v>10</v>
      </c>
      <c r="M45" s="13"/>
    </row>
    <row r="46" spans="1:13" x14ac:dyDescent="0.3">
      <c r="A46" s="5" t="s">
        <v>18</v>
      </c>
      <c r="B46" s="6">
        <f>B14</f>
        <v>7</v>
      </c>
      <c r="C46" s="6">
        <v>16</v>
      </c>
      <c r="D46" s="6">
        <f>B46*C46</f>
        <v>112</v>
      </c>
      <c r="E46" s="7">
        <f t="shared" ref="E46:E48" si="4">$D$71</f>
        <v>72.723279648609079</v>
      </c>
      <c r="F46" s="8">
        <f>D46*E46</f>
        <v>8145.0073206442166</v>
      </c>
      <c r="G46" s="7">
        <v>0</v>
      </c>
      <c r="H46" s="8">
        <f>D46*G46</f>
        <v>0</v>
      </c>
    </row>
    <row r="47" spans="1:13" x14ac:dyDescent="0.3">
      <c r="A47" s="5" t="s">
        <v>19</v>
      </c>
      <c r="B47" s="6">
        <f>B15</f>
        <v>32</v>
      </c>
      <c r="C47" s="6">
        <v>16</v>
      </c>
      <c r="D47" s="6">
        <f>B47*C47</f>
        <v>512</v>
      </c>
      <c r="E47" s="7">
        <f t="shared" si="4"/>
        <v>72.723279648609079</v>
      </c>
      <c r="F47" s="8">
        <f>D47*E47</f>
        <v>37234.319180087849</v>
      </c>
      <c r="G47" s="7">
        <v>0</v>
      </c>
      <c r="H47" s="8">
        <f>D47*G47</f>
        <v>0</v>
      </c>
    </row>
    <row r="48" spans="1:13" x14ac:dyDescent="0.3">
      <c r="A48" s="5" t="s">
        <v>20</v>
      </c>
      <c r="B48" s="6">
        <f>B16</f>
        <v>100</v>
      </c>
      <c r="C48" s="6">
        <v>8</v>
      </c>
      <c r="D48" s="6">
        <f>B48*C48</f>
        <v>800</v>
      </c>
      <c r="E48" s="7">
        <f t="shared" si="4"/>
        <v>72.723279648609079</v>
      </c>
      <c r="F48" s="8">
        <f>D48*E48</f>
        <v>58178.623718887262</v>
      </c>
      <c r="G48" s="7">
        <v>0</v>
      </c>
      <c r="H48" s="8">
        <f>D48*G48</f>
        <v>0</v>
      </c>
    </row>
    <row r="49" spans="1:11" x14ac:dyDescent="0.3">
      <c r="A49" s="9" t="s">
        <v>13</v>
      </c>
      <c r="B49" s="10">
        <f>SUM(B46:B48)</f>
        <v>139</v>
      </c>
      <c r="C49" s="10"/>
      <c r="D49" s="10">
        <f>SUM(D46:D48)</f>
        <v>1424</v>
      </c>
      <c r="E49" s="11"/>
      <c r="F49" s="8">
        <f>SUM(F46:F48)</f>
        <v>103557.95021961932</v>
      </c>
      <c r="G49" s="5"/>
      <c r="H49" s="15">
        <f>SUM(H46:H48)</f>
        <v>0</v>
      </c>
    </row>
    <row r="51" spans="1:11" ht="28" x14ac:dyDescent="0.3">
      <c r="A51" s="3" t="s">
        <v>27</v>
      </c>
      <c r="B51" s="4" t="s">
        <v>16</v>
      </c>
      <c r="C51" s="4" t="s">
        <v>17</v>
      </c>
      <c r="D51" s="4" t="s">
        <v>6</v>
      </c>
      <c r="E51" s="4" t="s">
        <v>7</v>
      </c>
      <c r="F51" s="4" t="s">
        <v>8</v>
      </c>
      <c r="G51" s="4" t="s">
        <v>9</v>
      </c>
      <c r="H51" s="4" t="s">
        <v>10</v>
      </c>
    </row>
    <row r="52" spans="1:11" x14ac:dyDescent="0.3">
      <c r="A52" s="5" t="s">
        <v>18</v>
      </c>
      <c r="B52" s="6">
        <f>B14</f>
        <v>7</v>
      </c>
      <c r="C52" s="6">
        <v>8</v>
      </c>
      <c r="D52" s="6">
        <f>B52*C52</f>
        <v>56</v>
      </c>
      <c r="E52" s="7">
        <f t="shared" ref="E52:E54" si="5">$D$71</f>
        <v>72.723279648609079</v>
      </c>
      <c r="F52" s="8">
        <f>D52*E52</f>
        <v>4072.5036603221083</v>
      </c>
      <c r="G52" s="7">
        <v>0</v>
      </c>
      <c r="H52" s="8">
        <f>D52*G52</f>
        <v>0</v>
      </c>
    </row>
    <row r="53" spans="1:11" x14ac:dyDescent="0.3">
      <c r="A53" s="5" t="s">
        <v>19</v>
      </c>
      <c r="B53" s="6">
        <f>B15</f>
        <v>32</v>
      </c>
      <c r="C53" s="6">
        <v>8</v>
      </c>
      <c r="D53" s="6">
        <f>B53*C53</f>
        <v>256</v>
      </c>
      <c r="E53" s="7">
        <f t="shared" si="5"/>
        <v>72.723279648609079</v>
      </c>
      <c r="F53" s="8">
        <f>D53*E53</f>
        <v>18617.159590043924</v>
      </c>
      <c r="G53" s="7">
        <v>0</v>
      </c>
      <c r="H53" s="8">
        <f>D53*G53</f>
        <v>0</v>
      </c>
    </row>
    <row r="54" spans="1:11" x14ac:dyDescent="0.3">
      <c r="A54" s="5" t="s">
        <v>20</v>
      </c>
      <c r="B54" s="6">
        <f>B16</f>
        <v>100</v>
      </c>
      <c r="C54" s="6">
        <v>4</v>
      </c>
      <c r="D54" s="6">
        <f>B54*C54</f>
        <v>400</v>
      </c>
      <c r="E54" s="7">
        <f t="shared" si="5"/>
        <v>72.723279648609079</v>
      </c>
      <c r="F54" s="8">
        <f>D54*E54</f>
        <v>29089.311859443631</v>
      </c>
      <c r="G54" s="7">
        <v>0</v>
      </c>
      <c r="H54" s="8">
        <f>D54*G54</f>
        <v>0</v>
      </c>
    </row>
    <row r="55" spans="1:11" x14ac:dyDescent="0.3">
      <c r="A55" s="9" t="s">
        <v>13</v>
      </c>
      <c r="B55" s="10">
        <f>SUM(B52:B54)</f>
        <v>139</v>
      </c>
      <c r="C55" s="10"/>
      <c r="D55" s="10">
        <f>SUM(D52:D54)</f>
        <v>712</v>
      </c>
      <c r="E55" s="11"/>
      <c r="F55" s="8">
        <f>SUM(F52:F54)</f>
        <v>51778.97510980966</v>
      </c>
      <c r="G55" s="5"/>
      <c r="H55" s="15">
        <f>SUM(H52:H54)</f>
        <v>0</v>
      </c>
    </row>
    <row r="57" spans="1:11" ht="28" x14ac:dyDescent="0.3">
      <c r="A57" s="16" t="s">
        <v>28</v>
      </c>
      <c r="B57" s="4" t="s">
        <v>16</v>
      </c>
      <c r="C57" s="4" t="s">
        <v>22</v>
      </c>
      <c r="D57" s="4" t="s">
        <v>29</v>
      </c>
      <c r="E57" s="4" t="s">
        <v>30</v>
      </c>
      <c r="F57" s="4" t="s">
        <v>6</v>
      </c>
      <c r="G57" s="4" t="s">
        <v>7</v>
      </c>
      <c r="H57" s="4" t="s">
        <v>8</v>
      </c>
      <c r="I57" s="4" t="s">
        <v>9</v>
      </c>
      <c r="J57" s="4" t="s">
        <v>10</v>
      </c>
    </row>
    <row r="58" spans="1:11" x14ac:dyDescent="0.3">
      <c r="A58" s="5" t="s">
        <v>18</v>
      </c>
      <c r="B58" s="6">
        <f>B14</f>
        <v>7</v>
      </c>
      <c r="C58" s="5">
        <v>1.714</v>
      </c>
      <c r="D58" s="6">
        <f>B58*C58</f>
        <v>11.997999999999999</v>
      </c>
      <c r="E58" s="20">
        <v>0.5</v>
      </c>
      <c r="F58" s="6">
        <f>D58*E58</f>
        <v>5.9989999999999997</v>
      </c>
      <c r="G58" s="7">
        <f t="shared" ref="G58:G59" si="6">$D$71</f>
        <v>72.723279648609079</v>
      </c>
      <c r="H58" s="8">
        <f>F58*G58</f>
        <v>436.26695461200586</v>
      </c>
      <c r="I58" s="7">
        <v>0</v>
      </c>
      <c r="J58" s="8">
        <f>F58*I58</f>
        <v>0</v>
      </c>
    </row>
    <row r="59" spans="1:11" x14ac:dyDescent="0.3">
      <c r="A59" s="5" t="s">
        <v>19</v>
      </c>
      <c r="B59" s="6">
        <f t="shared" ref="B59:B60" si="7">B15</f>
        <v>32</v>
      </c>
      <c r="C59" s="5">
        <v>0.375</v>
      </c>
      <c r="D59" s="6">
        <f>B59*C59</f>
        <v>12</v>
      </c>
      <c r="E59" s="20">
        <v>0.5</v>
      </c>
      <c r="F59" s="6">
        <f>D59*E59</f>
        <v>6</v>
      </c>
      <c r="G59" s="7">
        <f t="shared" si="6"/>
        <v>72.723279648609079</v>
      </c>
      <c r="H59" s="8">
        <f>F59*G59</f>
        <v>436.33967789165445</v>
      </c>
      <c r="I59" s="7">
        <v>0</v>
      </c>
      <c r="J59" s="8">
        <f>F59*I59</f>
        <v>0</v>
      </c>
    </row>
    <row r="60" spans="1:11" x14ac:dyDescent="0.3">
      <c r="A60" s="5" t="s">
        <v>20</v>
      </c>
      <c r="B60" s="6">
        <f t="shared" si="7"/>
        <v>100</v>
      </c>
      <c r="C60" s="5">
        <v>0.02</v>
      </c>
      <c r="D60" s="6">
        <f>B60*C60</f>
        <v>2</v>
      </c>
      <c r="E60" s="20">
        <v>0.5</v>
      </c>
      <c r="F60" s="6">
        <f>D60*E60</f>
        <v>1</v>
      </c>
      <c r="G60" s="7">
        <f>$D$71</f>
        <v>72.723279648609079</v>
      </c>
      <c r="H60" s="8">
        <f>F60*G60</f>
        <v>72.723279648609079</v>
      </c>
      <c r="I60" s="7">
        <v>0</v>
      </c>
      <c r="J60" s="8">
        <f>F60*I60</f>
        <v>0</v>
      </c>
    </row>
    <row r="61" spans="1:11" x14ac:dyDescent="0.3">
      <c r="A61" s="9" t="s">
        <v>13</v>
      </c>
      <c r="B61" s="10">
        <f>SUM(B58:B60)</f>
        <v>139</v>
      </c>
      <c r="C61" s="5"/>
      <c r="D61" s="10">
        <f>SUM(D58:D60)</f>
        <v>25.997999999999998</v>
      </c>
      <c r="E61" s="10"/>
      <c r="F61" s="10">
        <f>SUM(F58:F60)</f>
        <v>12.998999999999999</v>
      </c>
      <c r="G61" s="11"/>
      <c r="H61" s="8">
        <f>SUM(H58:H60)</f>
        <v>945.32991215226934</v>
      </c>
      <c r="I61" s="5"/>
      <c r="J61" s="15">
        <f>SUM(J58:J60)</f>
        <v>0</v>
      </c>
    </row>
    <row r="62" spans="1:11" x14ac:dyDescent="0.3">
      <c r="A62" s="23"/>
      <c r="B62" s="24"/>
      <c r="C62" s="17"/>
      <c r="D62" s="24"/>
      <c r="E62" s="24"/>
      <c r="F62" s="24"/>
      <c r="G62" s="25"/>
      <c r="H62" s="19"/>
      <c r="I62" s="26"/>
      <c r="J62" s="17"/>
      <c r="K62" s="26"/>
    </row>
    <row r="63" spans="1:11" ht="28" x14ac:dyDescent="0.3">
      <c r="A63" s="3" t="s">
        <v>31</v>
      </c>
      <c r="B63" s="4" t="s">
        <v>2</v>
      </c>
      <c r="C63" s="4" t="s">
        <v>5</v>
      </c>
      <c r="D63" s="4" t="s">
        <v>6</v>
      </c>
      <c r="E63" s="4" t="s">
        <v>7</v>
      </c>
      <c r="F63" s="4" t="s">
        <v>8</v>
      </c>
      <c r="G63" s="4" t="s">
        <v>9</v>
      </c>
      <c r="H63" s="4" t="s">
        <v>10</v>
      </c>
    </row>
    <row r="64" spans="1:11" x14ac:dyDescent="0.3">
      <c r="A64" s="5" t="s">
        <v>11</v>
      </c>
      <c r="B64" s="28">
        <v>100</v>
      </c>
      <c r="C64" s="29">
        <f>0.5/60</f>
        <v>8.3333333333333332E-3</v>
      </c>
      <c r="D64" s="10">
        <f>B64*C64</f>
        <v>0.83333333333333337</v>
      </c>
      <c r="E64" s="7">
        <f>$D$70</f>
        <v>25.592972181551975</v>
      </c>
      <c r="F64" s="8">
        <f>D64*E64</f>
        <v>21.32747681795998</v>
      </c>
      <c r="G64" s="7">
        <v>0</v>
      </c>
      <c r="H64" s="15">
        <f>D64*G64</f>
        <v>0</v>
      </c>
    </row>
    <row r="65" spans="1:11" x14ac:dyDescent="0.3">
      <c r="A65" s="23"/>
      <c r="B65" s="24"/>
      <c r="C65" s="17"/>
      <c r="D65" s="24"/>
      <c r="E65" s="24"/>
      <c r="F65" s="24"/>
      <c r="G65" s="25"/>
      <c r="H65" s="19"/>
      <c r="I65" s="26"/>
      <c r="J65" s="17"/>
      <c r="K65" s="26"/>
    </row>
    <row r="66" spans="1:11" ht="28" x14ac:dyDescent="0.3">
      <c r="B66" s="21" t="s">
        <v>32</v>
      </c>
      <c r="C66" s="21" t="s">
        <v>33</v>
      </c>
      <c r="D66" s="21" t="s">
        <v>34</v>
      </c>
      <c r="E66" s="21" t="s">
        <v>35</v>
      </c>
      <c r="F66" s="21" t="s">
        <v>10</v>
      </c>
    </row>
    <row r="67" spans="1:11" x14ac:dyDescent="0.3">
      <c r="B67" s="22">
        <f>SUM(B6,B11,B17,B29,B42,B49,B55,B61,B64)</f>
        <v>43134</v>
      </c>
      <c r="C67" s="6">
        <f>D6+D11+B17+D29+D42+B49+B55+D61+B64</f>
        <v>55996.998</v>
      </c>
      <c r="D67" s="6">
        <f>F6+F11+D17+F29+F42+D49+D55+F61+D64</f>
        <v>427718.92933333333</v>
      </c>
      <c r="E67" s="8">
        <f>SUM(H4:H5,H9:H10,F14:F16,H26:H28,H39:H41,F46:F48,F52:F54,H58:H60, F64)</f>
        <v>13372348.407842848</v>
      </c>
      <c r="F67" s="8">
        <f>SUM(H64, J61, H55, H49, J42, J29, H17, J11, J6, )</f>
        <v>0</v>
      </c>
    </row>
    <row r="68" spans="1:11" x14ac:dyDescent="0.3">
      <c r="B68" s="13"/>
      <c r="D68" s="27"/>
    </row>
    <row r="70" spans="1:11" ht="232.5" x14ac:dyDescent="0.35">
      <c r="A70" s="31" t="s">
        <v>36</v>
      </c>
      <c r="B70" s="32">
        <v>17.48</v>
      </c>
      <c r="C70" s="33">
        <v>0.68300000000000005</v>
      </c>
      <c r="D70" s="34">
        <f>B70/C70</f>
        <v>25.592972181551975</v>
      </c>
    </row>
    <row r="71" spans="1:11" ht="279" x14ac:dyDescent="0.35">
      <c r="A71" s="35" t="s">
        <v>37</v>
      </c>
      <c r="B71" s="32">
        <v>49.67</v>
      </c>
      <c r="C71" s="36">
        <v>0.68300000000000005</v>
      </c>
      <c r="D71" s="37">
        <f>B71/C71</f>
        <v>72.723279648609079</v>
      </c>
    </row>
  </sheetData>
  <pageMargins left="0.7" right="0.7" top="0.75" bottom="0.75" header="0.3" footer="0.3"/>
  <pageSetup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FEB2C590C5B0E548BBB80B30B4757BD0" ma:contentTypeVersion="20" ma:contentTypeDescription="Create a new document." ma:contentTypeScope="" ma:versionID="2cb88a6a05760b636f2b43ecbcc6e383">
  <xsd:schema xmlns:xsd="http://www.w3.org/2001/XMLSchema" xmlns:xs="http://www.w3.org/2001/XMLSchema" xmlns:p="http://schemas.microsoft.com/office/2006/metadata/properties" xmlns:ns2="63ed583d-7590-47b9-98bc-2af72f9646ac" xmlns:ns3="b3ce6949-99fe-4549-b75a-2322037c47c1" targetNamespace="http://schemas.microsoft.com/office/2006/metadata/properties" ma:root="true" ma:fieldsID="3d6ce9ba1ed974a8b3bf8d3056cc6a7a" ns2:_="" ns3:_="">
    <xsd:import namespace="63ed583d-7590-47b9-98bc-2af72f9646ac"/>
    <xsd:import namespace="b3ce6949-99fe-4549-b75a-2322037c47c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Location" minOccurs="0"/>
                <xsd:element ref="ns2:MediaServiceGenerationTime" minOccurs="0"/>
                <xsd:element ref="ns2:MediaServiceEventHashCode" minOccurs="0"/>
                <xsd:element ref="ns2:MediaServiceAutoTags" minOccurs="0"/>
                <xsd:element ref="ns2:MediaServiceOCR" minOccurs="0"/>
                <xsd:element ref="ns2:lcf76f155ced4ddcb4097134ff3c332f" minOccurs="0"/>
                <xsd:element ref="ns3:TaxCatchAl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ed583d-7590-47b9-98bc-2af72f9646a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2aa446fb-c4e7-47d1-9e02-aae3431be31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3ce6949-99fe-4549-b75a-2322037c47c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a733cde4-2013-41d4-a110-f16b355bebe5}" ma:internalName="TaxCatchAll" ma:showField="CatchAllData" ma:web="b3ce6949-99fe-4549-b75a-2322037c47c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7"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b3ce6949-99fe-4549-b75a-2322037c47c1" xsi:nil="true"/>
    <lcf76f155ced4ddcb4097134ff3c332f xmlns="63ed583d-7590-47b9-98bc-2af72f9646a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2B9B2506-5943-4B26-9D39-241E3DB68DA1}">
  <ds:schemaRefs>
    <ds:schemaRef ds:uri="http://schemas.microsoft.com/sharepoint/v3/contenttype/forms"/>
  </ds:schemaRefs>
</ds:datastoreItem>
</file>

<file path=customXml/itemProps2.xml><?xml version="1.0" encoding="utf-8"?>
<ds:datastoreItem xmlns:ds="http://schemas.openxmlformats.org/officeDocument/2006/customXml" ds:itemID="{24595FC1-EDFF-4705-8845-6694EA84F01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ed583d-7590-47b9-98bc-2af72f9646ac"/>
    <ds:schemaRef ds:uri="b3ce6949-99fe-4549-b75a-2322037c47c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07EE7EE-2B0E-4753-9059-D0713172A7F8}">
  <ds:schemaRefs>
    <ds:schemaRef ds:uri="http://purl.org/dc/terms/"/>
    <ds:schemaRef ds:uri="b3ce6949-99fe-4549-b75a-2322037c47c1"/>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schemas.openxmlformats.org/package/2006/metadata/core-properties"/>
    <ds:schemaRef ds:uri="63ed583d-7590-47b9-98bc-2af72f9646ac"/>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Shelby.Geller</dc:creator>
  <cp:keywords/>
  <dc:description/>
  <cp:lastModifiedBy>Andrews, Steven (PHMSA)</cp:lastModifiedBy>
  <cp:revision/>
  <dcterms:created xsi:type="dcterms:W3CDTF">2017-10-16T16:44:24Z</dcterms:created>
  <dcterms:modified xsi:type="dcterms:W3CDTF">2023-08-24T17:24:29Z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0x010100FEB2C590C5B0E548BBB80B30B4757BD0</vt:lpwstr>
  </property>
  <property fmtid="{D5CDD505-2E9C-101B-9397-08002B2CF9AE}" pid="3" name="MediaServiceImageTags">
    <vt:lpwstr/>
  </property>
</Properties>
</file>