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esktop\"/>
    </mc:Choice>
  </mc:AlternateContent>
  <xr:revisionPtr revIDLastSave="0" documentId="13_ncr:1_{073F531F-46BA-48A1-BDA5-47FF882C3640}" xr6:coauthVersionLast="47" xr6:coauthVersionMax="47" xr10:uidLastSave="{00000000-0000-0000-0000-000000000000}"/>
  <bookViews>
    <workbookView xWindow="-110" yWindow="-110" windowWidth="18590" windowHeight="10420"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1" l="1"/>
  <c r="G36" i="1" s="1"/>
  <c r="J42" i="1"/>
  <c r="D49" i="1"/>
  <c r="H39" i="1" s="1"/>
  <c r="G45" i="1" l="1"/>
  <c r="C45" i="1"/>
  <c r="C42" i="1"/>
  <c r="E39" i="1"/>
  <c r="D48" i="1"/>
  <c r="H36" i="1" s="1"/>
  <c r="I36" i="1" s="1"/>
  <c r="D6" i="2"/>
  <c r="G39" i="1" l="1"/>
  <c r="I39" i="1" s="1"/>
  <c r="I42" i="1" s="1"/>
  <c r="E42" i="1"/>
  <c r="E4" i="2"/>
  <c r="G42" i="1" l="1"/>
  <c r="D47" i="1"/>
  <c r="H33" i="1" l="1"/>
  <c r="H30" i="1"/>
  <c r="H27" i="1"/>
  <c r="H24" i="1"/>
  <c r="H21" i="1"/>
  <c r="H18" i="1"/>
  <c r="H15" i="1"/>
  <c r="H12" i="1"/>
  <c r="H9" i="1"/>
  <c r="H6" i="1"/>
  <c r="H3" i="1"/>
  <c r="E24" i="1" l="1"/>
  <c r="G24" i="1" s="1"/>
  <c r="E15" i="1"/>
  <c r="G15" i="1" s="1"/>
  <c r="I15" i="1" s="1"/>
  <c r="I24" i="1" l="1"/>
  <c r="E33" i="1"/>
  <c r="G33" i="1" s="1"/>
  <c r="E27" i="1"/>
  <c r="G27" i="1" s="1"/>
  <c r="E30" i="1"/>
  <c r="G30" i="1" s="1"/>
  <c r="E21" i="1"/>
  <c r="G21" i="1" s="1"/>
  <c r="E18" i="1"/>
  <c r="E9" i="1"/>
  <c r="E6" i="1"/>
  <c r="G6" i="1" s="1"/>
  <c r="E3" i="1"/>
  <c r="E12" i="1"/>
  <c r="G12" i="1" s="1"/>
  <c r="I12" i="1" s="1"/>
  <c r="D45" i="1" l="1"/>
  <c r="G3" i="1"/>
  <c r="B4" i="2"/>
  <c r="D4" i="2" s="1"/>
  <c r="F4" i="2" s="1"/>
  <c r="G9" i="1"/>
  <c r="I9" i="1" s="1"/>
  <c r="G18" i="1"/>
  <c r="I18" i="1" s="1"/>
  <c r="I33" i="1"/>
  <c r="I30" i="1"/>
  <c r="I27" i="1"/>
  <c r="I21" i="1"/>
  <c r="I6" i="1"/>
  <c r="I3" i="1" l="1"/>
  <c r="F45" i="1" s="1"/>
  <c r="E45" i="1"/>
</calcChain>
</file>

<file path=xl/sharedStrings.xml><?xml version="1.0" encoding="utf-8"?>
<sst xmlns="http://schemas.openxmlformats.org/spreadsheetml/2006/main" count="172" uniqueCount="48">
  <si>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</si>
  <si>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</si>
  <si>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</si>
  <si>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</si>
  <si>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</si>
  <si>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</si>
  <si>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</si>
  <si>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</si>
  <si>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</si>
  <si>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</si>
  <si>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Tank Car Approvals</t>
  </si>
  <si>
    <t>Section 172.102, special provisions B45, B46, B55, B61, B69, B77, B81</t>
  </si>
  <si>
    <t>Annual Number of Responses per Respondent</t>
  </si>
  <si>
    <t>Minutes per Response</t>
  </si>
  <si>
    <t>AAR approval required when a tank car is proposed for commodity service other than specified on a certificate of construction</t>
  </si>
  <si>
    <t>Section 173.31(a)(2)</t>
  </si>
  <si>
    <t>Annual tank car owner progress report to FRA</t>
  </si>
  <si>
    <t>Section 173.31(b)(6)(ii)</t>
  </si>
  <si>
    <t>Compressed Gases and Cyrogenic Liquids in Tank Cars and Multi Unit Tank Cars Reporting</t>
  </si>
  <si>
    <t>Sections 173.314, 173.319</t>
  </si>
  <si>
    <t>Reporting to the AAR Bureau of Explosives regarding any restrictions over any portion of its lines</t>
  </si>
  <si>
    <t>Section 174.20(b)</t>
  </si>
  <si>
    <t>Nonconforming bulk packages must be repaired or approved from movement by the FRA</t>
  </si>
  <si>
    <t>Section 174.50</t>
  </si>
  <si>
    <t>HM-215O Changes</t>
  </si>
  <si>
    <t>FRA Approval for transportation of bulk packages containing a hazardous material in COFC or TOFC service</t>
  </si>
  <si>
    <t>Section 174.63</t>
  </si>
  <si>
    <t>Division 1.1 or 1.2 explosive material inspection and Car Certificate requirements</t>
  </si>
  <si>
    <t>Section 174.104(c), (d), (e), (f)</t>
  </si>
  <si>
    <t>Record when a car seal is changed when the car is placarded with Division 1.1 or 1.2 explosive materials</t>
  </si>
  <si>
    <t>Section 174.114</t>
  </si>
  <si>
    <t>Initial marking, requalification marking, and requalification reporting requirements</t>
  </si>
  <si>
    <t>Sections 179.22, 180.515, 180.517</t>
  </si>
  <si>
    <t>Quality assurance program</t>
  </si>
  <si>
    <t>Sections 179.7, 180.505</t>
  </si>
  <si>
    <t xml:space="preserve">Hazardous Materials Train Consist Additional Information (Class I, II, III Railroads) - New Collection
</t>
  </si>
  <si>
    <t>174.26, 174.28</t>
  </si>
  <si>
    <t>Notification of Hazardous Materials Accidents or Incidents - Class I, II, II Railroads  - New Collection</t>
  </si>
  <si>
    <t>174.28(b)</t>
  </si>
  <si>
    <t>Total Increases as a Result of the HM-263 NPRM</t>
  </si>
  <si>
    <t>Total Number of Respondents</t>
  </si>
  <si>
    <t>Total Number of Responses</t>
  </si>
  <si>
    <t>Total Burden Cost</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</si>
  <si>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</si>
  <si>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2021  Statistics Survey (OES) for “53-4011 Locomotive Engineers)” the hourly mean wage for this occupation ($35.87) is adjusted to reflect the total costs of employee compensation based on the BLS Employer Costs for Employee Compensation Summary, which indicates that wages for civilian workers are 68.3 percent of total compensation (total wage = wage rate/wage % of total compensation).</t>
  </si>
  <si>
    <t>Number of Responses</t>
  </si>
  <si>
    <t>Hours per Responses</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</si>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</sst>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00000000"/>
    <numFmt numFmtId="167" formatCode="0.000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top/>
      <bottom style="thin">
        <color theme="2"/>
      </bottom>
      <diagonal/>
    </border>
    <border>
      <left style="thin">
        <color theme="2"/>
      </left>
      <right style="thin">
        <color theme="2"/>
      </right>
      <top/>
      <bottom/>
      <diagonal/>
    </border>
  </borders>
  <cellStyleXfs count="2">
    <xf numFmtId="0" fontId="0" fillId="0" borderId="0"/>
    <xf numFmtId="0" fontId="4" fillId="0" borderId="0" applyNumberFormat="0" applyFill="0" applyBorder="0" applyAlignment="0" applyProtection="0"/>
  </cellStyleXfs>
  <cellXfs count="113">
    <xf numFmtId="0" fontId="0" fillId="0" borderId="0" xfId="0"/>
    <xf numFmtId="0" fontId="2" fillId="0" borderId="3" xfId="0" applyFont="1" applyBorder="1" applyAlignment="1">
      <alignment horizontal="center" wrapText="1"/>
    </xf>
    <xf numFmtId="0" fontId="2" fillId="0" borderId="3" xfId="0" applyFont="1" applyFill="1" applyBorder="1" applyAlignment="1">
      <alignment horizontal="center" wrapText="1"/>
    </xf>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1" applyFill="1" applyBorder="1" applyAlignment="1">
      <alignment horizontal="center" vertical="center" wrapText="1"/>
    </xf>
    <xf numFmtId="1"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1"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1" applyFill="1" applyBorder="1" applyAlignment="1">
      <alignment horizontal="center" vertical="center" wrapText="1"/>
    </xf>
    <xf numFmtId="1"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1"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1" applyFill="1" applyBorder="1" applyAlignment="1">
      <alignment horizontal="center" vertical="center" wrapText="1"/>
    </xf>
    <xf numFmtId="0" fontId="1" fillId="2" borderId="8" xfId="0" applyFont="1" applyFill="1" applyBorder="1" applyAlignment="1">
      <alignment horizontal="center" vertical="center" wrapText="1"/>
    </xf>
    <xf numFmtId="3" fontId="1" fillId="0" borderId="1" xfId="0" applyNumberFormat="1" applyFont="1" applyFill="1" applyBorder="1" applyAlignment="1">
      <alignment horizontal="center" vertical="center"/>
    </xf>
    <xf numFmtId="0" fontId="1" fillId="0" borderId="5"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Border="1" applyAlignment="1">
      <alignment horizontal="center" vertical="center" wrapText="1"/>
    </xf>
    <xf numFmtId="0" fontId="1" fillId="0" borderId="7" xfId="0" applyFont="1" applyBorder="1" applyAlignment="1">
      <alignment horizontal="center" vertical="center" wrapText="1"/>
    </xf>
    <xf numFmtId="165" fontId="1" fillId="0" borderId="2" xfId="0" applyNumberFormat="1" applyFont="1" applyBorder="1" applyAlignment="1">
      <alignment horizontal="center" vertical="center" wrapText="1"/>
    </xf>
    <xf numFmtId="10" fontId="1" fillId="0" borderId="2" xfId="0" applyNumberFormat="1" applyFont="1" applyBorder="1" applyAlignment="1">
      <alignment horizontal="center" vertical="center"/>
    </xf>
    <xf numFmtId="2" fontId="1" fillId="2" borderId="0" xfId="0" applyNumberFormat="1" applyFont="1" applyFill="1" applyBorder="1" applyAlignment="1">
      <alignment horizontal="center" vertical="center"/>
    </xf>
    <xf numFmtId="0" fontId="1" fillId="0" borderId="8" xfId="0" applyFont="1" applyBorder="1" applyAlignment="1">
      <alignment horizontal="center" vertical="center"/>
    </xf>
    <xf numFmtId="3" fontId="1" fillId="0" borderId="8" xfId="0" applyNumberFormat="1" applyFont="1" applyBorder="1" applyAlignment="1">
      <alignment horizontal="center" vertical="center"/>
    </xf>
    <xf numFmtId="2" fontId="1" fillId="0" borderId="8"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xf>
    <xf numFmtId="0" fontId="1" fillId="3" borderId="0" xfId="0" applyFont="1" applyFill="1" applyBorder="1" applyAlignment="1">
      <alignment horizontal="center" vertical="center" wrapText="1"/>
    </xf>
    <xf numFmtId="2" fontId="1" fillId="3" borderId="0" xfId="0" applyNumberFormat="1" applyFont="1" applyFill="1" applyBorder="1" applyAlignment="1">
      <alignment horizontal="center" vertical="center"/>
    </xf>
    <xf numFmtId="166" fontId="1" fillId="0" borderId="0" xfId="0" applyNumberFormat="1" applyFont="1" applyBorder="1" applyAlignment="1">
      <alignment horizontal="center" vertical="center"/>
    </xf>
    <xf numFmtId="166" fontId="2" fillId="0" borderId="3"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6" fontId="1" fillId="0" borderId="8" xfId="0" applyNumberFormat="1" applyFont="1" applyBorder="1" applyAlignment="1">
      <alignment horizontal="center" vertical="center"/>
    </xf>
    <xf numFmtId="166" fontId="1" fillId="0" borderId="5" xfId="0" applyNumberFormat="1" applyFont="1" applyBorder="1" applyAlignment="1">
      <alignment horizontal="center" vertical="center"/>
    </xf>
    <xf numFmtId="166" fontId="1" fillId="0" borderId="2" xfId="0" applyNumberFormat="1" applyFont="1" applyBorder="1" applyAlignment="1">
      <alignment horizontal="center" vertical="center"/>
    </xf>
    <xf numFmtId="167" fontId="1" fillId="0" borderId="0" xfId="0" applyNumberFormat="1" applyFont="1" applyFill="1" applyBorder="1" applyAlignment="1">
      <alignment horizontal="center" vertical="center"/>
    </xf>
    <xf numFmtId="167" fontId="2" fillId="0" borderId="3" xfId="0" applyNumberFormat="1" applyFont="1" applyFill="1" applyBorder="1" applyAlignment="1">
      <alignment horizontal="center" vertical="center" wrapText="1"/>
    </xf>
    <xf numFmtId="167" fontId="1" fillId="0" borderId="5" xfId="0" applyNumberFormat="1" applyFont="1" applyFill="1" applyBorder="1" applyAlignment="1">
      <alignment horizontal="center" vertical="center"/>
    </xf>
    <xf numFmtId="167" fontId="1" fillId="0" borderId="8" xfId="0" applyNumberFormat="1" applyFont="1" applyFill="1" applyBorder="1" applyAlignment="1">
      <alignment horizontal="center" vertical="center"/>
    </xf>
    <xf numFmtId="167" fontId="2" fillId="3" borderId="1" xfId="0" applyNumberFormat="1" applyFont="1" applyFill="1" applyBorder="1" applyAlignment="1">
      <alignment horizontal="center" vertical="center" wrapText="1"/>
    </xf>
    <xf numFmtId="167" fontId="1" fillId="3" borderId="1" xfId="0" applyNumberFormat="1" applyFont="1" applyFill="1" applyBorder="1" applyAlignment="1">
      <alignment horizontal="center" vertical="center"/>
    </xf>
    <xf numFmtId="167" fontId="1" fillId="3" borderId="0" xfId="0" applyNumberFormat="1" applyFont="1" applyFill="1" applyBorder="1" applyAlignment="1">
      <alignment horizontal="center" vertical="center"/>
    </xf>
    <xf numFmtId="167" fontId="2" fillId="0" borderId="1" xfId="0" applyNumberFormat="1" applyFont="1" applyBorder="1" applyAlignment="1">
      <alignment horizontal="center" vertical="center" wrapText="1"/>
    </xf>
    <xf numFmtId="167" fontId="1" fillId="0" borderId="6" xfId="0" applyNumberFormat="1" applyFont="1" applyFill="1" applyBorder="1" applyAlignment="1">
      <alignment horizontal="center" vertical="center"/>
    </xf>
    <xf numFmtId="167" fontId="1" fillId="0" borderId="2" xfId="0" applyNumberFormat="1" applyFont="1" applyFill="1" applyBorder="1" applyAlignment="1">
      <alignment horizontal="center" vertical="center"/>
    </xf>
    <xf numFmtId="167" fontId="1" fillId="0" borderId="0" xfId="0" applyNumberFormat="1" applyFont="1" applyBorder="1" applyAlignment="1">
      <alignment horizontal="center" vertical="center"/>
    </xf>
    <xf numFmtId="167" fontId="2" fillId="0" borderId="3" xfId="0" applyNumberFormat="1" applyFont="1" applyBorder="1" applyAlignment="1">
      <alignment horizontal="center" vertical="center" wrapText="1"/>
    </xf>
    <xf numFmtId="167" fontId="1" fillId="2" borderId="3" xfId="0" applyNumberFormat="1" applyFont="1" applyFill="1" applyBorder="1" applyAlignment="1">
      <alignment horizontal="center" vertical="center"/>
    </xf>
    <xf numFmtId="167" fontId="1" fillId="2" borderId="5" xfId="0" applyNumberFormat="1" applyFont="1" applyFill="1" applyBorder="1" applyAlignment="1">
      <alignment horizontal="center" vertical="center"/>
    </xf>
    <xf numFmtId="167" fontId="1" fillId="2" borderId="1" xfId="0" applyNumberFormat="1" applyFont="1" applyFill="1" applyBorder="1" applyAlignment="1">
      <alignment horizontal="center" vertical="center"/>
    </xf>
    <xf numFmtId="167" fontId="1" fillId="2" borderId="8" xfId="0" applyNumberFormat="1" applyFont="1" applyFill="1" applyBorder="1" applyAlignment="1">
      <alignment horizontal="center" vertical="center"/>
    </xf>
    <xf numFmtId="167" fontId="1" fillId="0" borderId="8" xfId="0" applyNumberFormat="1" applyFont="1" applyBorder="1" applyAlignment="1">
      <alignment horizontal="center" vertical="center"/>
    </xf>
    <xf numFmtId="167" fontId="1" fillId="0" borderId="5" xfId="0" applyNumberFormat="1" applyFont="1" applyBorder="1" applyAlignment="1">
      <alignment horizontal="center" vertical="center"/>
    </xf>
    <xf numFmtId="167" fontId="1" fillId="0" borderId="2" xfId="0" applyNumberFormat="1" applyFont="1" applyBorder="1" applyAlignment="1">
      <alignment horizontal="center" vertical="center"/>
    </xf>
    <xf numFmtId="2" fontId="1" fillId="3" borderId="1"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0" fontId="4" fillId="2" borderId="0" xfId="1" applyFill="1" applyBorder="1" applyAlignment="1">
      <alignment horizontal="center" vertical="center" wrapText="1"/>
    </xf>
    <xf numFmtId="0" fontId="1" fillId="2" borderId="0" xfId="0" applyFont="1" applyFill="1" applyBorder="1" applyAlignment="1">
      <alignment horizontal="center" vertical="center"/>
    </xf>
    <xf numFmtId="167" fontId="1" fillId="2" borderId="0"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xf numFmtId="2" fontId="1" fillId="0" borderId="3"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2" fontId="2" fillId="0" borderId="3" xfId="0" applyNumberFormat="1" applyFont="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1" fillId="2" borderId="8" xfId="0" applyNumberFormat="1" applyFont="1" applyFill="1" applyBorder="1" applyAlignment="1">
      <alignment horizontal="center" vertical="center"/>
    </xf>
    <xf numFmtId="2" fontId="1" fillId="0" borderId="8"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2" fontId="2" fillId="3" borderId="1" xfId="0" applyNumberFormat="1" applyFont="1" applyFill="1" applyBorder="1" applyAlignment="1">
      <alignment horizontal="center" vertical="center" wrapText="1"/>
    </xf>
    <xf numFmtId="2" fontId="1" fillId="0" borderId="8" xfId="0" applyNumberFormat="1" applyFont="1" applyBorder="1" applyAlignment="1">
      <alignment horizontal="center" vertical="center" wrapText="1"/>
    </xf>
    <xf numFmtId="2" fontId="1" fillId="3" borderId="0" xfId="0" applyNumberFormat="1" applyFont="1" applyFill="1" applyBorder="1" applyAlignment="1">
      <alignment horizontal="center" vertical="center" wrapText="1"/>
    </xf>
    <xf numFmtId="2" fontId="1" fillId="0" borderId="2" xfId="0" applyNumberFormat="1" applyFont="1" applyBorder="1" applyAlignment="1">
      <alignment horizontal="center" vertical="center"/>
    </xf>
    <xf numFmtId="44" fontId="1" fillId="0" borderId="1"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04" TargetMode="Externa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C/section-174.6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3/subpart-B/section-173.31" TargetMode="Externa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B/section-174.50" TargetMode="External"/><Relationship Id="rId11" Type="http://schemas.openxmlformats.org/officeDocument/2006/relationships/hyperlink" Target="https://www.ecfr.gov/current/title-49/subtitle-B/chapter-I/subchapter-C/part-179/subpart-B/section-179.22" TargetMode="External"/><Relationship Id="rId5" Type="http://schemas.openxmlformats.org/officeDocument/2006/relationships/hyperlink" Target="https://www.ecfr.gov/current/title-49/subtitle-B/chapter-I/subchapter-C/part-174/subpart-A/section-174.20" TargetMode="External"/><Relationship Id="rId10" Type="http://schemas.openxmlformats.org/officeDocument/2006/relationships/hyperlink" Target="https://www.ecfr.gov/current/title-49/subtitle-B/chapter-I/subchapter-C/part-179/subpart-A/section-179.7"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4/subpart-E/section-174.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8"/>
  <sheetViews>
    <sheetView tabSelected="1" topLeftCell="A35" zoomScale="70" zoomScaleNormal="70" workbookViewId="0">
      <selection activeCell="I45" sqref="I45"/>
    </sheetView>
  </sheetViews>
  <sheetFormatPr defaultColWidth="0" defaultRowHeight="15.75" customHeight="1" x14ac:dyDescent="0.35"/>
  <cols>
    <col min="1" max="1" width="35" style="18" bestFit="1" customWidth="1"/>
    <col min="2" max="2" width="34.81640625" style="18" bestFit="1" customWidth="1"/>
    <col min="3" max="3" width="16.81640625" style="15" bestFit="1" customWidth="1"/>
    <col min="4" max="4" width="14.453125" style="88" bestFit="1" customWidth="1"/>
    <col min="5" max="5" width="13.7265625" style="15" bestFit="1" customWidth="1"/>
    <col min="6" max="6" width="20.54296875" style="69" customWidth="1"/>
    <col min="7" max="7" width="21" style="79" bestFit="1" customWidth="1"/>
    <col min="8" max="8" width="16" style="15" bestFit="1" customWidth="1"/>
    <col min="9" max="9" width="13.26953125" style="15" bestFit="1" customWidth="1"/>
    <col min="10" max="10" width="15.453125" style="15" bestFit="1" customWidth="1"/>
    <col min="11" max="16384" width="0" style="15" hidden="1"/>
  </cols>
  <sheetData>
    <row r="1" spans="1:11" ht="15.5" x14ac:dyDescent="0.35">
      <c r="A1" s="12"/>
      <c r="B1" s="12"/>
      <c r="C1" s="13"/>
      <c r="D1" s="80"/>
      <c r="E1" s="13"/>
      <c r="F1" s="64"/>
      <c r="G1" s="70"/>
      <c r="H1" s="13"/>
      <c r="I1" s="13"/>
      <c r="J1" s="13"/>
      <c r="K1" s="14"/>
    </row>
    <row r="2" spans="1:11" s="18" customFormat="1" ht="60" x14ac:dyDescent="0.35">
      <c r="A2" s="16" t="s">
        <v>0</v>
      </c>
      <c r="B2" s="16" t="s">
        <v>1</v>
      </c>
      <c r="C2" s="16" t="s">
        <v>2</v>
      </c>
      <c r="D2" s="81" t="s">
        <v>3</v>
      </c>
      <c r="E2" s="16" t="s">
        <v>4</v>
      </c>
      <c r="F2" s="65" t="s">
        <v>5</v>
      </c>
      <c r="G2" s="71" t="s">
        <v>6</v>
      </c>
      <c r="H2" s="16" t="s">
        <v>7</v>
      </c>
      <c r="I2" s="16" t="s">
        <v>8</v>
      </c>
      <c r="J2" s="16" t="s">
        <v>9</v>
      </c>
      <c r="K2" s="17"/>
    </row>
    <row r="3" spans="1:11" ht="29" x14ac:dyDescent="0.35">
      <c r="A3" s="19" t="s">
        <v>10</v>
      </c>
      <c r="B3" s="20" t="s">
        <v>11</v>
      </c>
      <c r="C3" s="21">
        <v>2</v>
      </c>
      <c r="D3" s="82">
        <v>1</v>
      </c>
      <c r="E3" s="95">
        <f t="shared" ref="E3:E33" si="0">C3*D3</f>
        <v>2</v>
      </c>
      <c r="F3" s="95">
        <v>6.5</v>
      </c>
      <c r="G3" s="96">
        <f>ROUND(E3*F3, 0)</f>
        <v>13</v>
      </c>
      <c r="H3" s="97">
        <f>$D$47</f>
        <v>69.385065885797943</v>
      </c>
      <c r="I3" s="95">
        <f>G3*H3</f>
        <v>902.00585651537324</v>
      </c>
      <c r="J3" s="95">
        <v>0</v>
      </c>
      <c r="K3" s="23"/>
    </row>
    <row r="4" spans="1:11" ht="15.5" x14ac:dyDescent="0.35">
      <c r="A4" s="24"/>
      <c r="B4" s="25"/>
      <c r="C4" s="26"/>
      <c r="D4" s="83"/>
      <c r="E4" s="98"/>
      <c r="F4" s="98"/>
      <c r="G4" s="99"/>
      <c r="H4" s="98"/>
      <c r="I4" s="98"/>
      <c r="J4" s="98"/>
      <c r="K4" s="28"/>
    </row>
    <row r="5" spans="1:11" ht="60" x14ac:dyDescent="0.35">
      <c r="A5" s="16" t="s">
        <v>0</v>
      </c>
      <c r="B5" s="16" t="s">
        <v>1</v>
      </c>
      <c r="C5" s="16" t="s">
        <v>2</v>
      </c>
      <c r="D5" s="81" t="s">
        <v>12</v>
      </c>
      <c r="E5" s="100" t="s">
        <v>4</v>
      </c>
      <c r="F5" s="100" t="s">
        <v>13</v>
      </c>
      <c r="G5" s="101" t="s">
        <v>6</v>
      </c>
      <c r="H5" s="100" t="s">
        <v>7</v>
      </c>
      <c r="I5" s="100" t="s">
        <v>8</v>
      </c>
      <c r="J5" s="100" t="s">
        <v>9</v>
      </c>
      <c r="K5" s="28"/>
    </row>
    <row r="6" spans="1:11" s="30" customFormat="1" ht="62" x14ac:dyDescent="0.35">
      <c r="A6" s="19" t="s">
        <v>14</v>
      </c>
      <c r="B6" s="20" t="s">
        <v>15</v>
      </c>
      <c r="C6" s="22">
        <v>25</v>
      </c>
      <c r="D6" s="82">
        <v>48</v>
      </c>
      <c r="E6" s="95">
        <f t="shared" si="0"/>
        <v>1200</v>
      </c>
      <c r="F6" s="95">
        <v>10</v>
      </c>
      <c r="G6" s="96">
        <f>ROUND(E6*(F6/60), 0)</f>
        <v>200</v>
      </c>
      <c r="H6" s="97">
        <f>$D$47</f>
        <v>69.385065885797943</v>
      </c>
      <c r="I6" s="95">
        <f>G6*H6</f>
        <v>13877.013177159588</v>
      </c>
      <c r="J6" s="95">
        <v>0</v>
      </c>
      <c r="K6" s="29"/>
    </row>
    <row r="7" spans="1:11" s="30" customFormat="1" ht="15.5" x14ac:dyDescent="0.35">
      <c r="A7" s="24"/>
      <c r="B7" s="25"/>
      <c r="C7" s="27"/>
      <c r="D7" s="83"/>
      <c r="E7" s="98"/>
      <c r="F7" s="98"/>
      <c r="G7" s="99"/>
      <c r="H7" s="98"/>
      <c r="I7" s="98"/>
      <c r="J7" s="98"/>
      <c r="K7" s="31"/>
    </row>
    <row r="8" spans="1:11" s="30" customFormat="1" ht="60" x14ac:dyDescent="0.35">
      <c r="A8" s="16" t="s">
        <v>0</v>
      </c>
      <c r="B8" s="16" t="s">
        <v>1</v>
      </c>
      <c r="C8" s="16" t="s">
        <v>2</v>
      </c>
      <c r="D8" s="81" t="s">
        <v>12</v>
      </c>
      <c r="E8" s="100" t="s">
        <v>4</v>
      </c>
      <c r="F8" s="100" t="s">
        <v>5</v>
      </c>
      <c r="G8" s="101" t="s">
        <v>6</v>
      </c>
      <c r="H8" s="100" t="s">
        <v>7</v>
      </c>
      <c r="I8" s="100" t="s">
        <v>8</v>
      </c>
      <c r="J8" s="100" t="s">
        <v>9</v>
      </c>
      <c r="K8" s="29"/>
    </row>
    <row r="9" spans="1:11" ht="31" x14ac:dyDescent="0.35">
      <c r="A9" s="19" t="s">
        <v>16</v>
      </c>
      <c r="B9" s="20" t="s">
        <v>17</v>
      </c>
      <c r="C9" s="21">
        <v>100</v>
      </c>
      <c r="D9" s="82">
        <v>1</v>
      </c>
      <c r="E9" s="95">
        <f t="shared" si="0"/>
        <v>100</v>
      </c>
      <c r="F9" s="95">
        <v>1</v>
      </c>
      <c r="G9" s="96">
        <f>ROUND(E9*F9, 0)</f>
        <v>100</v>
      </c>
      <c r="H9" s="97">
        <f>$D$47</f>
        <v>69.385065885797943</v>
      </c>
      <c r="I9" s="95">
        <f>G9*H9</f>
        <v>6938.506588579794</v>
      </c>
      <c r="J9" s="95">
        <v>0</v>
      </c>
      <c r="K9" s="23"/>
    </row>
    <row r="10" spans="1:11" ht="15.5" x14ac:dyDescent="0.35">
      <c r="A10" s="24"/>
      <c r="B10" s="25"/>
      <c r="C10" s="27"/>
      <c r="D10" s="83"/>
      <c r="E10" s="98"/>
      <c r="F10" s="98"/>
      <c r="G10" s="99"/>
      <c r="H10" s="98"/>
      <c r="I10" s="98"/>
      <c r="J10" s="98"/>
      <c r="K10" s="23"/>
    </row>
    <row r="11" spans="1:11" ht="60" x14ac:dyDescent="0.35">
      <c r="A11" s="32" t="s">
        <v>0</v>
      </c>
      <c r="B11" s="32" t="s">
        <v>1</v>
      </c>
      <c r="C11" s="32" t="s">
        <v>2</v>
      </c>
      <c r="D11" s="81" t="s">
        <v>12</v>
      </c>
      <c r="E11" s="100" t="s">
        <v>4</v>
      </c>
      <c r="F11" s="102" t="s">
        <v>13</v>
      </c>
      <c r="G11" s="103" t="s">
        <v>6</v>
      </c>
      <c r="H11" s="102" t="s">
        <v>7</v>
      </c>
      <c r="I11" s="102" t="s">
        <v>8</v>
      </c>
      <c r="J11" s="102" t="s">
        <v>9</v>
      </c>
      <c r="K11" s="23"/>
    </row>
    <row r="12" spans="1:11" ht="46.5" x14ac:dyDescent="0.35">
      <c r="A12" s="33" t="s">
        <v>18</v>
      </c>
      <c r="B12" s="34" t="s">
        <v>19</v>
      </c>
      <c r="C12" s="35">
        <v>6</v>
      </c>
      <c r="D12" s="84">
        <v>23.5</v>
      </c>
      <c r="E12" s="97">
        <f>C12*D12</f>
        <v>141</v>
      </c>
      <c r="F12" s="97">
        <v>15</v>
      </c>
      <c r="G12" s="104">
        <f>ROUND(E12*(F12/60), 0)</f>
        <v>35</v>
      </c>
      <c r="H12" s="97">
        <f>$D$47</f>
        <v>69.385065885797943</v>
      </c>
      <c r="I12" s="95">
        <f>G12*H12</f>
        <v>2428.4773060029279</v>
      </c>
      <c r="J12" s="95">
        <v>0</v>
      </c>
      <c r="K12" s="23"/>
    </row>
    <row r="13" spans="1:11" ht="15.5" x14ac:dyDescent="0.35">
      <c r="A13" s="38"/>
      <c r="B13" s="39"/>
      <c r="C13" s="40"/>
      <c r="D13" s="85"/>
      <c r="E13" s="105"/>
      <c r="F13" s="105"/>
      <c r="G13" s="106"/>
      <c r="H13" s="105"/>
      <c r="I13" s="105"/>
      <c r="J13" s="105"/>
      <c r="K13" s="28"/>
    </row>
    <row r="14" spans="1:11" ht="60" x14ac:dyDescent="0.35">
      <c r="A14" s="16" t="s">
        <v>0</v>
      </c>
      <c r="B14" s="16" t="s">
        <v>1</v>
      </c>
      <c r="C14" s="16" t="s">
        <v>2</v>
      </c>
      <c r="D14" s="81" t="s">
        <v>3</v>
      </c>
      <c r="E14" s="100" t="s">
        <v>4</v>
      </c>
      <c r="F14" s="100" t="s">
        <v>13</v>
      </c>
      <c r="G14" s="101" t="s">
        <v>6</v>
      </c>
      <c r="H14" s="100" t="s">
        <v>7</v>
      </c>
      <c r="I14" s="100" t="s">
        <v>8</v>
      </c>
      <c r="J14" s="100" t="s">
        <v>9</v>
      </c>
      <c r="K14" s="23"/>
    </row>
    <row r="15" spans="1:11" ht="46.5" x14ac:dyDescent="0.35">
      <c r="A15" s="42" t="s">
        <v>20</v>
      </c>
      <c r="B15" s="20" t="s">
        <v>21</v>
      </c>
      <c r="C15" s="22">
        <v>34</v>
      </c>
      <c r="D15" s="82">
        <v>1.5</v>
      </c>
      <c r="E15" s="95">
        <f t="shared" si="0"/>
        <v>51</v>
      </c>
      <c r="F15" s="95">
        <v>20</v>
      </c>
      <c r="G15" s="96">
        <f>ROUND(E15*(F15/60), 0)</f>
        <v>17</v>
      </c>
      <c r="H15" s="97">
        <f>$D$47</f>
        <v>69.385065885797943</v>
      </c>
      <c r="I15" s="95">
        <f>G15*H15</f>
        <v>1179.5461200585651</v>
      </c>
      <c r="J15" s="95">
        <v>0</v>
      </c>
      <c r="K15" s="23"/>
    </row>
    <row r="16" spans="1:11" ht="15.5" x14ac:dyDescent="0.35">
      <c r="A16" s="43"/>
      <c r="B16" s="25"/>
      <c r="C16" s="27"/>
      <c r="D16" s="83"/>
      <c r="E16" s="98"/>
      <c r="F16" s="98"/>
      <c r="G16" s="99"/>
      <c r="H16" s="98"/>
      <c r="I16" s="98"/>
      <c r="J16" s="98"/>
      <c r="K16" s="28"/>
    </row>
    <row r="17" spans="1:12" ht="60" x14ac:dyDescent="0.35">
      <c r="A17" s="16" t="s">
        <v>0</v>
      </c>
      <c r="B17" s="16" t="s">
        <v>1</v>
      </c>
      <c r="C17" s="16" t="s">
        <v>2</v>
      </c>
      <c r="D17" s="81" t="s">
        <v>3</v>
      </c>
      <c r="E17" s="100" t="s">
        <v>4</v>
      </c>
      <c r="F17" s="100" t="s">
        <v>13</v>
      </c>
      <c r="G17" s="101" t="s">
        <v>6</v>
      </c>
      <c r="H17" s="100" t="s">
        <v>7</v>
      </c>
      <c r="I17" s="100" t="s">
        <v>8</v>
      </c>
      <c r="J17" s="100" t="s">
        <v>9</v>
      </c>
      <c r="K17" s="23"/>
    </row>
    <row r="18" spans="1:12" ht="46.5" x14ac:dyDescent="0.35">
      <c r="A18" s="42" t="s">
        <v>22</v>
      </c>
      <c r="B18" s="20" t="s">
        <v>23</v>
      </c>
      <c r="C18" s="22">
        <v>388</v>
      </c>
      <c r="D18" s="82">
        <v>11.103</v>
      </c>
      <c r="E18" s="95">
        <f t="shared" si="0"/>
        <v>4307.9639999999999</v>
      </c>
      <c r="F18" s="95">
        <v>23.606999999999999</v>
      </c>
      <c r="G18" s="96">
        <f>ROUND(E18*(F18/60), 0)</f>
        <v>1695</v>
      </c>
      <c r="H18" s="97">
        <f>$D$47</f>
        <v>69.385065885797943</v>
      </c>
      <c r="I18" s="95">
        <f>G18*H18</f>
        <v>117607.68667642752</v>
      </c>
      <c r="J18" s="95">
        <v>0</v>
      </c>
      <c r="K18" s="23"/>
      <c r="L18" s="15" t="s">
        <v>24</v>
      </c>
    </row>
    <row r="19" spans="1:12" ht="15.5" x14ac:dyDescent="0.35">
      <c r="A19" s="43"/>
      <c r="B19" s="25"/>
      <c r="C19" s="27"/>
      <c r="D19" s="83"/>
      <c r="E19" s="98"/>
      <c r="F19" s="98"/>
      <c r="G19" s="99"/>
      <c r="H19" s="98"/>
      <c r="I19" s="98"/>
      <c r="J19" s="98"/>
      <c r="K19" s="28"/>
    </row>
    <row r="20" spans="1:12" ht="60" x14ac:dyDescent="0.35">
      <c r="A20" s="16" t="s">
        <v>0</v>
      </c>
      <c r="B20" s="16" t="s">
        <v>1</v>
      </c>
      <c r="C20" s="16" t="s">
        <v>2</v>
      </c>
      <c r="D20" s="81" t="s">
        <v>3</v>
      </c>
      <c r="E20" s="100" t="s">
        <v>4</v>
      </c>
      <c r="F20" s="100" t="s">
        <v>13</v>
      </c>
      <c r="G20" s="101" t="s">
        <v>6</v>
      </c>
      <c r="H20" s="100" t="s">
        <v>7</v>
      </c>
      <c r="I20" s="100" t="s">
        <v>8</v>
      </c>
      <c r="J20" s="100" t="s">
        <v>9</v>
      </c>
      <c r="K20" s="23"/>
    </row>
    <row r="21" spans="1:12" ht="60.75" customHeight="1" x14ac:dyDescent="0.35">
      <c r="A21" s="19" t="s">
        <v>25</v>
      </c>
      <c r="B21" s="20" t="s">
        <v>26</v>
      </c>
      <c r="C21" s="22">
        <v>6</v>
      </c>
      <c r="D21" s="82">
        <v>1</v>
      </c>
      <c r="E21" s="95">
        <f t="shared" si="0"/>
        <v>6</v>
      </c>
      <c r="F21" s="95">
        <v>30</v>
      </c>
      <c r="G21" s="96">
        <f>E21*(F21/60)</f>
        <v>3</v>
      </c>
      <c r="H21" s="97">
        <f>$D$47</f>
        <v>69.385065885797943</v>
      </c>
      <c r="I21" s="95">
        <f>G21*H21</f>
        <v>208.15519765739384</v>
      </c>
      <c r="J21" s="95">
        <v>0</v>
      </c>
      <c r="K21" s="23"/>
    </row>
    <row r="22" spans="1:12" ht="15.5" x14ac:dyDescent="0.35">
      <c r="A22" s="38"/>
      <c r="B22" s="39"/>
      <c r="C22" s="41"/>
      <c r="D22" s="85"/>
      <c r="E22" s="105"/>
      <c r="F22" s="105"/>
      <c r="G22" s="106"/>
      <c r="H22" s="105"/>
      <c r="I22" s="105"/>
      <c r="J22" s="105"/>
      <c r="K22" s="28"/>
    </row>
    <row r="23" spans="1:12" ht="60" x14ac:dyDescent="0.35">
      <c r="A23" s="32" t="s">
        <v>0</v>
      </c>
      <c r="B23" s="32" t="s">
        <v>1</v>
      </c>
      <c r="C23" s="32" t="s">
        <v>2</v>
      </c>
      <c r="D23" s="81" t="s">
        <v>3</v>
      </c>
      <c r="E23" s="100" t="s">
        <v>4</v>
      </c>
      <c r="F23" s="102" t="s">
        <v>13</v>
      </c>
      <c r="G23" s="103" t="s">
        <v>6</v>
      </c>
      <c r="H23" s="102" t="s">
        <v>7</v>
      </c>
      <c r="I23" s="102" t="s">
        <v>8</v>
      </c>
      <c r="J23" s="102" t="s">
        <v>9</v>
      </c>
      <c r="K23" s="23"/>
    </row>
    <row r="24" spans="1:12" ht="46.5" x14ac:dyDescent="0.35">
      <c r="A24" s="44" t="s">
        <v>27</v>
      </c>
      <c r="B24" s="45" t="s">
        <v>28</v>
      </c>
      <c r="C24" s="36">
        <v>25</v>
      </c>
      <c r="D24" s="84">
        <v>24</v>
      </c>
      <c r="E24" s="97">
        <f t="shared" si="0"/>
        <v>600</v>
      </c>
      <c r="F24" s="97">
        <v>20</v>
      </c>
      <c r="G24" s="96">
        <f>E24*(F24/60)</f>
        <v>200</v>
      </c>
      <c r="H24" s="97">
        <f>$D$47</f>
        <v>69.385065885797943</v>
      </c>
      <c r="I24" s="95">
        <f>G24*H24</f>
        <v>13877.013177159588</v>
      </c>
      <c r="J24" s="95">
        <v>0</v>
      </c>
      <c r="K24" s="23"/>
    </row>
    <row r="25" spans="1:12" ht="15.5" x14ac:dyDescent="0.35">
      <c r="A25" s="46"/>
      <c r="B25" s="39"/>
      <c r="C25" s="41"/>
      <c r="D25" s="85"/>
      <c r="E25" s="105"/>
      <c r="F25" s="105"/>
      <c r="G25" s="106"/>
      <c r="H25" s="105"/>
      <c r="I25" s="105"/>
      <c r="J25" s="105"/>
      <c r="K25" s="28"/>
    </row>
    <row r="26" spans="1:12" ht="60" x14ac:dyDescent="0.35">
      <c r="A26" s="32" t="s">
        <v>0</v>
      </c>
      <c r="B26" s="32" t="s">
        <v>1</v>
      </c>
      <c r="C26" s="32" t="s">
        <v>2</v>
      </c>
      <c r="D26" s="81" t="s">
        <v>3</v>
      </c>
      <c r="E26" s="100" t="s">
        <v>4</v>
      </c>
      <c r="F26" s="102" t="s">
        <v>13</v>
      </c>
      <c r="G26" s="103" t="s">
        <v>6</v>
      </c>
      <c r="H26" s="102" t="s">
        <v>7</v>
      </c>
      <c r="I26" s="102" t="s">
        <v>8</v>
      </c>
      <c r="J26" s="102" t="s">
        <v>9</v>
      </c>
      <c r="K26" s="23"/>
    </row>
    <row r="27" spans="1:12" ht="46.5" x14ac:dyDescent="0.35">
      <c r="A27" s="44" t="s">
        <v>29</v>
      </c>
      <c r="B27" s="45" t="s">
        <v>30</v>
      </c>
      <c r="C27" s="36">
        <v>34</v>
      </c>
      <c r="D27" s="84">
        <v>5</v>
      </c>
      <c r="E27" s="97">
        <f t="shared" si="0"/>
        <v>170</v>
      </c>
      <c r="F27" s="97">
        <v>10</v>
      </c>
      <c r="G27" s="96">
        <f>E27*(F27/60)</f>
        <v>28.333333333333332</v>
      </c>
      <c r="H27" s="97">
        <f>$D$47</f>
        <v>69.385065885797943</v>
      </c>
      <c r="I27" s="95">
        <f>G27*H27</f>
        <v>1965.9102000976084</v>
      </c>
      <c r="J27" s="95">
        <v>0</v>
      </c>
      <c r="K27" s="23"/>
    </row>
    <row r="28" spans="1:12" ht="15.5" x14ac:dyDescent="0.35">
      <c r="A28" s="46"/>
      <c r="B28" s="39"/>
      <c r="C28" s="41"/>
      <c r="D28" s="85"/>
      <c r="E28" s="105"/>
      <c r="F28" s="105"/>
      <c r="G28" s="106"/>
      <c r="H28" s="105"/>
      <c r="I28" s="105"/>
      <c r="J28" s="105"/>
      <c r="K28" s="28"/>
    </row>
    <row r="29" spans="1:12" ht="60" x14ac:dyDescent="0.35">
      <c r="A29" s="32" t="s">
        <v>0</v>
      </c>
      <c r="B29" s="32" t="s">
        <v>1</v>
      </c>
      <c r="C29" s="32" t="s">
        <v>2</v>
      </c>
      <c r="D29" s="81" t="s">
        <v>3</v>
      </c>
      <c r="E29" s="100" t="s">
        <v>4</v>
      </c>
      <c r="F29" s="102" t="s">
        <v>13</v>
      </c>
      <c r="G29" s="103" t="s">
        <v>6</v>
      </c>
      <c r="H29" s="102" t="s">
        <v>7</v>
      </c>
      <c r="I29" s="102" t="s">
        <v>8</v>
      </c>
      <c r="J29" s="102" t="s">
        <v>9</v>
      </c>
      <c r="K29" s="23"/>
    </row>
    <row r="30" spans="1:12" ht="46.5" x14ac:dyDescent="0.35">
      <c r="A30" s="44" t="s">
        <v>31</v>
      </c>
      <c r="B30" s="45" t="s">
        <v>32</v>
      </c>
      <c r="C30" s="36">
        <v>100</v>
      </c>
      <c r="D30" s="84">
        <v>150</v>
      </c>
      <c r="E30" s="97">
        <f t="shared" si="0"/>
        <v>15000</v>
      </c>
      <c r="F30" s="97">
        <v>7.07</v>
      </c>
      <c r="G30" s="96">
        <f>E30*(F30/60)</f>
        <v>1767.5</v>
      </c>
      <c r="H30" s="97">
        <f>$D$47</f>
        <v>69.385065885797943</v>
      </c>
      <c r="I30" s="95">
        <f>G30*H30</f>
        <v>122638.10395314786</v>
      </c>
      <c r="J30" s="95">
        <v>0</v>
      </c>
      <c r="K30" s="23"/>
    </row>
    <row r="31" spans="1:12" ht="15.5" x14ac:dyDescent="0.35">
      <c r="A31" s="46"/>
      <c r="B31" s="39"/>
      <c r="C31" s="41"/>
      <c r="D31" s="85"/>
      <c r="E31" s="105"/>
      <c r="F31" s="105"/>
      <c r="G31" s="106"/>
      <c r="H31" s="105"/>
      <c r="I31" s="105"/>
      <c r="J31" s="105"/>
      <c r="K31" s="28"/>
    </row>
    <row r="32" spans="1:12" ht="60" x14ac:dyDescent="0.35">
      <c r="A32" s="32" t="s">
        <v>0</v>
      </c>
      <c r="B32" s="32" t="s">
        <v>1</v>
      </c>
      <c r="C32" s="32" t="s">
        <v>2</v>
      </c>
      <c r="D32" s="81" t="s">
        <v>3</v>
      </c>
      <c r="E32" s="100" t="s">
        <v>4</v>
      </c>
      <c r="F32" s="102" t="s">
        <v>5</v>
      </c>
      <c r="G32" s="103" t="s">
        <v>6</v>
      </c>
      <c r="H32" s="102" t="s">
        <v>7</v>
      </c>
      <c r="I32" s="102" t="s">
        <v>8</v>
      </c>
      <c r="J32" s="102" t="s">
        <v>9</v>
      </c>
      <c r="K32" s="23"/>
    </row>
    <row r="33" spans="1:11" ht="15.5" x14ac:dyDescent="0.35">
      <c r="A33" s="44" t="s">
        <v>33</v>
      </c>
      <c r="B33" s="45" t="s">
        <v>34</v>
      </c>
      <c r="C33" s="36">
        <v>75</v>
      </c>
      <c r="D33" s="84">
        <v>1</v>
      </c>
      <c r="E33" s="97">
        <f t="shared" si="0"/>
        <v>75</v>
      </c>
      <c r="F33" s="97">
        <v>5.5</v>
      </c>
      <c r="G33" s="104">
        <f>E33*F33</f>
        <v>412.5</v>
      </c>
      <c r="H33" s="97">
        <f>$D$47</f>
        <v>69.385065885797943</v>
      </c>
      <c r="I33" s="95">
        <f>G33*H33</f>
        <v>28621.33967789165</v>
      </c>
      <c r="J33" s="95">
        <v>0</v>
      </c>
      <c r="K33" s="23"/>
    </row>
    <row r="34" spans="1:11" ht="15.5" x14ac:dyDescent="0.35">
      <c r="A34" s="91"/>
      <c r="B34" s="92"/>
      <c r="C34" s="93"/>
      <c r="D34" s="94"/>
      <c r="E34" s="55"/>
      <c r="F34" s="55"/>
      <c r="G34" s="107"/>
      <c r="H34" s="55"/>
      <c r="I34" s="55"/>
      <c r="J34" s="55"/>
      <c r="K34" s="23"/>
    </row>
    <row r="35" spans="1:11" ht="60" x14ac:dyDescent="0.35">
      <c r="A35" s="59" t="s">
        <v>0</v>
      </c>
      <c r="B35" s="59" t="s">
        <v>1</v>
      </c>
      <c r="C35" s="59" t="s">
        <v>2</v>
      </c>
      <c r="D35" s="74" t="s">
        <v>3</v>
      </c>
      <c r="E35" s="108" t="s">
        <v>4</v>
      </c>
      <c r="F35" s="108" t="s">
        <v>5</v>
      </c>
      <c r="G35" s="108" t="s">
        <v>6</v>
      </c>
      <c r="H35" s="108" t="s">
        <v>7</v>
      </c>
      <c r="I35" s="108" t="s">
        <v>8</v>
      </c>
      <c r="J35" s="108" t="s">
        <v>9</v>
      </c>
      <c r="K35" s="14"/>
    </row>
    <row r="36" spans="1:11" ht="62" x14ac:dyDescent="0.35">
      <c r="A36" s="60" t="s">
        <v>35</v>
      </c>
      <c r="B36" s="60" t="s">
        <v>36</v>
      </c>
      <c r="C36" s="61">
        <v>603</v>
      </c>
      <c r="D36" s="61">
        <v>126.412935</v>
      </c>
      <c r="E36" s="61">
        <f t="shared" ref="E36" si="1">C36*D36</f>
        <v>76226.999804999999</v>
      </c>
      <c r="F36" s="89">
        <v>0.08</v>
      </c>
      <c r="G36" s="61">
        <f>(E36*F36)</f>
        <v>6098.1599844000002</v>
      </c>
      <c r="H36" s="61">
        <f>D48</f>
        <v>51.346998535871151</v>
      </c>
      <c r="I36" s="90">
        <f>G36*H36</f>
        <v>313122.21179049485</v>
      </c>
      <c r="J36" s="90">
        <v>500000</v>
      </c>
      <c r="K36" s="14"/>
    </row>
    <row r="37" spans="1:11" ht="15.5" x14ac:dyDescent="0.35">
      <c r="A37" s="38"/>
      <c r="B37" s="38"/>
      <c r="C37" s="57"/>
      <c r="D37" s="86"/>
      <c r="E37" s="55"/>
      <c r="F37" s="109"/>
      <c r="G37" s="107"/>
      <c r="H37" s="58"/>
      <c r="I37" s="58"/>
      <c r="J37" s="58"/>
    </row>
    <row r="38" spans="1:11" ht="60" x14ac:dyDescent="0.35">
      <c r="A38" s="59" t="s">
        <v>0</v>
      </c>
      <c r="B38" s="59" t="s">
        <v>1</v>
      </c>
      <c r="C38" s="59" t="s">
        <v>2</v>
      </c>
      <c r="D38" s="74" t="s">
        <v>3</v>
      </c>
      <c r="E38" s="108" t="s">
        <v>4</v>
      </c>
      <c r="F38" s="108" t="s">
        <v>5</v>
      </c>
      <c r="G38" s="108" t="s">
        <v>6</v>
      </c>
      <c r="H38" s="108" t="s">
        <v>7</v>
      </c>
      <c r="I38" s="108" t="s">
        <v>8</v>
      </c>
      <c r="J38" s="108" t="s">
        <v>9</v>
      </c>
      <c r="K38" s="14"/>
    </row>
    <row r="39" spans="1:11" ht="46.5" x14ac:dyDescent="0.35">
      <c r="A39" s="60" t="s">
        <v>37</v>
      </c>
      <c r="B39" s="60" t="s">
        <v>38</v>
      </c>
      <c r="C39" s="61">
        <v>603</v>
      </c>
      <c r="D39" s="75">
        <v>0.85986733000000004</v>
      </c>
      <c r="E39" s="61">
        <f t="shared" ref="E39" si="2">C39*D39</f>
        <v>518.49999998999999</v>
      </c>
      <c r="F39" s="89">
        <v>0.25</v>
      </c>
      <c r="G39" s="61">
        <f>E39*F39</f>
        <v>129.6249999975</v>
      </c>
      <c r="H39" s="61">
        <f>D49</f>
        <v>50.658857979502194</v>
      </c>
      <c r="I39" s="90">
        <f>G39*H39</f>
        <v>6566.6544654663248</v>
      </c>
      <c r="J39" s="90">
        <v>0</v>
      </c>
    </row>
    <row r="40" spans="1:11" ht="15.5" x14ac:dyDescent="0.35">
      <c r="A40" s="62"/>
      <c r="B40" s="62"/>
      <c r="C40" s="63"/>
      <c r="D40" s="76"/>
      <c r="E40" s="63"/>
      <c r="F40" s="110"/>
      <c r="G40" s="63"/>
      <c r="H40" s="63"/>
      <c r="I40" s="63"/>
      <c r="J40" s="63"/>
    </row>
    <row r="41" spans="1:11" ht="15.5" x14ac:dyDescent="0.35">
      <c r="A41" s="38"/>
      <c r="B41" s="38"/>
      <c r="C41" s="58"/>
      <c r="D41" s="86"/>
      <c r="E41" s="55"/>
      <c r="F41" s="109"/>
      <c r="G41" s="107"/>
      <c r="H41" s="58"/>
      <c r="I41" s="58"/>
      <c r="J41" s="111"/>
      <c r="K41" s="28"/>
    </row>
    <row r="42" spans="1:11" ht="31" x14ac:dyDescent="0.35">
      <c r="A42" s="60" t="s">
        <v>39</v>
      </c>
      <c r="B42" s="60"/>
      <c r="C42" s="61">
        <f>SUM(C36:C41)</f>
        <v>1206</v>
      </c>
      <c r="D42" s="75"/>
      <c r="E42" s="61">
        <f>SUM(E36:E41)</f>
        <v>76745.499804990002</v>
      </c>
      <c r="F42" s="89"/>
      <c r="G42" s="61">
        <f>SUM(G36:G41)</f>
        <v>6227.7849843975</v>
      </c>
      <c r="H42" s="61"/>
      <c r="I42" s="61">
        <f>SUM(I36:I41)</f>
        <v>319688.86625596118</v>
      </c>
      <c r="J42" s="61">
        <f>SUM(J36:J41)</f>
        <v>500000</v>
      </c>
    </row>
    <row r="43" spans="1:11" ht="15.5" x14ac:dyDescent="0.35">
      <c r="A43" s="43"/>
      <c r="B43" s="43"/>
      <c r="C43" s="56"/>
      <c r="D43" s="86"/>
      <c r="E43" s="56"/>
      <c r="F43" s="67"/>
      <c r="G43" s="73"/>
      <c r="H43" s="56"/>
      <c r="I43" s="48"/>
      <c r="J43" s="28"/>
    </row>
    <row r="44" spans="1:11" ht="51.75" customHeight="1" x14ac:dyDescent="0.35">
      <c r="A44" s="50"/>
      <c r="C44" s="32" t="s">
        <v>40</v>
      </c>
      <c r="D44" s="77" t="s">
        <v>41</v>
      </c>
      <c r="E44" s="32" t="s">
        <v>6</v>
      </c>
      <c r="F44" s="66" t="s">
        <v>8</v>
      </c>
      <c r="G44" s="77" t="s">
        <v>42</v>
      </c>
      <c r="H44" s="51"/>
    </row>
    <row r="45" spans="1:11" ht="15.5" x14ac:dyDescent="0.35">
      <c r="A45" s="50"/>
      <c r="C45" s="37">
        <f>SUM(C3:C39)</f>
        <v>2001</v>
      </c>
      <c r="D45" s="104">
        <f>SUM(E3:E39)</f>
        <v>98398.46380499001</v>
      </c>
      <c r="E45" s="47">
        <f>SUM(G3:G39)</f>
        <v>10699.118317730834</v>
      </c>
      <c r="F45" s="112">
        <f>SUM(I3:I39)</f>
        <v>629932.624186659</v>
      </c>
      <c r="G45" s="112">
        <f>SUM(J3:J36)</f>
        <v>500000</v>
      </c>
      <c r="H45" s="52"/>
    </row>
    <row r="46" spans="1:11" ht="15.5" x14ac:dyDescent="0.35">
      <c r="A46" s="49"/>
      <c r="C46" s="48"/>
      <c r="D46" s="87"/>
      <c r="E46" s="48"/>
      <c r="F46" s="68"/>
      <c r="G46" s="72"/>
      <c r="H46" s="28"/>
      <c r="I46" s="28"/>
    </row>
    <row r="47" spans="1:11" ht="248" x14ac:dyDescent="0.35">
      <c r="A47" s="53">
        <v>47.39</v>
      </c>
      <c r="B47" s="49" t="s">
        <v>43</v>
      </c>
      <c r="C47" s="54">
        <v>0.68300000000000005</v>
      </c>
      <c r="D47" s="88">
        <f>A47/C47</f>
        <v>69.385065885797943</v>
      </c>
      <c r="G47" s="78"/>
      <c r="H47" s="13"/>
    </row>
    <row r="48" spans="1:11" ht="186" x14ac:dyDescent="0.35">
      <c r="A48" s="18">
        <v>35.07</v>
      </c>
      <c r="B48" s="18" t="s">
        <v>44</v>
      </c>
      <c r="C48" s="54">
        <v>0.68300000000000005</v>
      </c>
      <c r="D48" s="88">
        <f>A48/C48</f>
        <v>51.346998535871151</v>
      </c>
      <c r="G48" s="78"/>
      <c r="H48" s="13"/>
    </row>
    <row r="49" spans="1:8" ht="186" x14ac:dyDescent="0.35">
      <c r="A49" s="18">
        <v>34.6</v>
      </c>
      <c r="B49" s="18" t="s">
        <v>44</v>
      </c>
      <c r="C49" s="54">
        <v>0.68300000000000005</v>
      </c>
      <c r="D49" s="88">
        <f>A49/C49</f>
        <v>50.658857979502194</v>
      </c>
      <c r="H49" s="48"/>
    </row>
    <row r="52" spans="1:8" ht="15.5" x14ac:dyDescent="0.35"/>
    <row r="65" spans="5:5" ht="15.5" x14ac:dyDescent="0.35"/>
    <row r="68" spans="5:5" ht="15.75" customHeight="1" x14ac:dyDescent="0.35">
      <c r="E68" s="15">
        <v>8</v>
      </c>
    </row>
  </sheetData>
  <hyperlinks>
    <hyperlink ref="B3" r:id="rId1" xr:uid="{7078ADA7-71DF-4AD1-BC7A-133ADD1EEC66}"/>
    <hyperlink ref="B6" r:id="rId2" xr:uid="{AA8D9082-03E9-46D5-A575-A4AD9D1A513E}"/>
    <hyperlink ref="B9" r:id="rId3" xr:uid="{67E5EF1D-DCBF-44ED-B51B-01A3AFC846C6}"/>
    <hyperlink ref="B12" r:id="rId4" xr:uid="{0917BC0B-59DE-4489-93E7-D31891494970}"/>
    <hyperlink ref="B15" r:id="rId5" xr:uid="{0D8F298B-90E0-4F9A-AB8C-EA1AC55AEBE3}"/>
    <hyperlink ref="B18" r:id="rId6" xr:uid="{505234C0-4078-4DCE-9C14-BD40377A3BAB}"/>
    <hyperlink ref="B21" r:id="rId7" xr:uid="{16C09911-67E3-4945-8FB9-E4AEE2400620}"/>
    <hyperlink ref="B24" r:id="rId8" xr:uid="{2F70F09C-D2D9-4B0C-A6D2-78BA37E4ADD3}"/>
    <hyperlink ref="B27" r:id="rId9" xr:uid="{CFB1E4D7-2314-480D-B99D-3AF67E56FA81}"/>
    <hyperlink ref="B33" r:id="rId10" xr:uid="{585E1785-236D-4517-9CE1-681DF6DB0C7D}"/>
    <hyperlink ref="B30" r:id="rId11" xr:uid="{B3389CC7-4849-4BB1-9E95-DDD4D112EE37}"/>
  </hyperlinks>
  <pageMargins left="0.7" right="0.7" top="0.75" bottom="0.75" header="0.3" footer="0.3"/>
  <pageSetup scale="70" orientation="landscape" horizontalDpi="300" verticalDpi="30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D6" sqref="D6"/>
    </sheetView>
  </sheetViews>
  <sheetFormatPr defaultRowHeight="14.5" x14ac:dyDescent="0.35"/>
  <cols>
    <col min="1" max="1" width="51.7265625" customWidth="1"/>
    <col min="2" max="2" width="12.54296875" customWidth="1"/>
    <col min="3" max="3" width="13.453125" customWidth="1"/>
    <col min="4" max="4" width="15.26953125" customWidth="1"/>
    <col min="5" max="5" width="16.81640625" customWidth="1"/>
    <col min="6" max="6" width="17.1796875" customWidth="1"/>
  </cols>
  <sheetData>
    <row r="3" spans="1:6" ht="30.5" x14ac:dyDescent="0.35">
      <c r="B3" s="1" t="s">
        <v>45</v>
      </c>
      <c r="C3" s="1" t="s">
        <v>46</v>
      </c>
      <c r="D3" s="2" t="s">
        <v>6</v>
      </c>
      <c r="E3" s="1" t="s">
        <v>7</v>
      </c>
      <c r="F3" s="1" t="s">
        <v>8</v>
      </c>
    </row>
    <row r="4" spans="1:6" ht="15.5" x14ac:dyDescent="0.35">
      <c r="B4" s="10">
        <f>Sheet1!E3+Sheet1!E9+Sheet1!E12+Sheet1!E15+Sheet1!E18+Sheet1!E21</f>
        <v>4607.9639999999999</v>
      </c>
      <c r="C4" s="7">
        <v>3</v>
      </c>
      <c r="D4" s="11">
        <f>B4*(C4)</f>
        <v>13823.892</v>
      </c>
      <c r="E4" s="8">
        <f>D6</f>
        <v>73.683000000000007</v>
      </c>
      <c r="F4" s="9">
        <f>D4*E4</f>
        <v>1018585.8342360001</v>
      </c>
    </row>
    <row r="6" spans="1:6" ht="139.5" x14ac:dyDescent="0.35">
      <c r="A6" s="3" t="s">
        <v>47</v>
      </c>
      <c r="B6" s="4">
        <v>54</v>
      </c>
      <c r="C6" s="5">
        <v>0.36449999999999999</v>
      </c>
      <c r="D6" s="6">
        <f>B6*(100%+C6)</f>
        <v>73.683000000000007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0" ma:contentTypeDescription="Create a new document." ma:contentTypeScope="" ma:versionID="2cb88a6a05760b636f2b43ecbcc6e38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3d6ce9ba1ed974a8b3bf8d3056cc6a7a"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955732-A17B-4D15-9E1C-E7F638850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EC5E54-438D-4B72-A26E-67516F300435}">
  <ds:schemaRefs>
    <ds:schemaRef ds:uri="http://schemas.microsoft.com/sharepoint/v3/contenttype/forms"/>
  </ds:schemaRefs>
</ds:datastoreItem>
</file>

<file path=customXml/itemProps3.xml><?xml version="1.0" encoding="utf-8"?>
<ds:datastoreItem xmlns:ds="http://schemas.openxmlformats.org/officeDocument/2006/customXml" ds:itemID="{37F7A35E-5AD1-441C-8D39-191293E16204}">
  <ds:schemaRefs>
    <ds:schemaRef ds:uri="63ed583d-7590-47b9-98bc-2af72f9646ac"/>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b3ce6949-99fe-4549-b75a-2322037c47c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2023-12-14T00:37:45Z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