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T:\RDG\PRA\PACKAGES\10351 - 10400\10398 Generic\2022\11 - #59 (Rev) 1115 Severe Mental Illness\To Webteam\carrried over active files\"/>
    </mc:Choice>
  </mc:AlternateContent>
  <xr:revisionPtr revIDLastSave="0" documentId="8_{9574F1EA-AB9B-4FD3-BA78-A0ECCAFC7BD3}" xr6:coauthVersionLast="36" xr6:coauthVersionMax="36" xr10:uidLastSave="{00000000-0000-0000-0000-000000000000}"/>
  <bookViews>
    <workbookView xWindow="0" yWindow="0" windowWidth="28800" windowHeight="11625" xr2:uid="{00000000-000D-0000-FFFF-FFFF00000000}"/>
  </bookViews>
  <sheets>
    <sheet name="PRA Disclosure Statement" sheetId="25" r:id="rId1"/>
    <sheet name="SMI-SED planned metrics" sheetId="28" r:id="rId2"/>
    <sheet name="SMI-SED definitions" sheetId="29" r:id="rId3"/>
    <sheet name="SMI-SED planned subpopulations" sheetId="30" r:id="rId4"/>
    <sheet name="SMI-SED reporting schedule" sheetId="17" r:id="rId5"/>
    <sheet name="Drop-down options (DO NOT EDIT)" sheetId="27" state="hidden" r:id="rId6"/>
    <sheet name="S Reporting logic (DO NOT EDIT)" sheetId="18" state="hidden" r:id="rId7"/>
  </sheets>
  <definedNames>
    <definedName name="_xlnm._FilterDatabase" localSheetId="1" hidden="1">'SMI-SED planned metrics'!$A$8:$S$54</definedName>
    <definedName name="_xlnm._FilterDatabase" localSheetId="3" hidden="1">'SMI-SED planned subpopulations'!$A$9:$J$9</definedName>
    <definedName name="EandC" localSheetId="5">#REF!</definedName>
    <definedName name="EandC" localSheetId="0">#REF!</definedName>
    <definedName name="EandC" localSheetId="2">#REF!</definedName>
    <definedName name="EandC" localSheetId="1">#REF!</definedName>
    <definedName name="EandC" localSheetId="3">#REF!</definedName>
    <definedName name="EandC">#REF!</definedName>
    <definedName name="EandC2" localSheetId="5">#REF!</definedName>
    <definedName name="EandC2" localSheetId="0">#REF!</definedName>
    <definedName name="EandC2" localSheetId="2">#REF!</definedName>
    <definedName name="EandC2" localSheetId="1">#REF!</definedName>
    <definedName name="EandC2" localSheetId="3">#REF!</definedName>
    <definedName name="EandC2">#REF!</definedName>
    <definedName name="EandC3" localSheetId="5">#REF!</definedName>
    <definedName name="EandC3" localSheetId="0">#REF!</definedName>
    <definedName name="EandC3" localSheetId="2">#REF!</definedName>
    <definedName name="EandC3" localSheetId="1">#REF!</definedName>
    <definedName name="EandC3" localSheetId="3">#REF!</definedName>
    <definedName name="EandC3">#REF!</definedName>
    <definedName name="_xlnm.Print_Area" localSheetId="0">'PRA Disclosure Statement'!$A$1</definedName>
    <definedName name="_xlnm.Print_Area" localSheetId="1">'SMI-SED planned metrics'!$A$1:$S$55</definedName>
    <definedName name="_xlnm.Print_Area" localSheetId="4">'SMI-SED reporting schedule'!$A$1:$F$27,'SMI-SED reporting schedule'!$A$29:$I$157</definedName>
    <definedName name="_xlnm.Print_Titles" localSheetId="1">'SMI-SED planned metrics'!$7:$9</definedName>
    <definedName name="Title" localSheetId="3">#REF!</definedName>
    <definedName name="Title">#REF!</definedName>
    <definedName name="TitleRegion1.A12.B26.5">'SMI-SED reporting schedule'!$A$12</definedName>
    <definedName name="TitleRegion1.A8.S52.2">'SMI-SED planned metrics'!$A$8</definedName>
    <definedName name="TitleRegion1.A9.C12.3">'SMI-SED definitions'!$A$9</definedName>
    <definedName name="TitleRegion1.A9.J19.4">'SMI-SED planned subpopulations'!$A$9</definedName>
    <definedName name="TitleRegion2.A32.I153.5">'SMI-SED reporting schedule'!$A$32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7" l="1"/>
  <c r="C3" i="17"/>
  <c r="C4" i="30"/>
  <c r="C3" i="30"/>
  <c r="C4" i="29"/>
  <c r="C3" i="29"/>
  <c r="B33" i="17" l="1"/>
  <c r="C33" i="17" l="1"/>
  <c r="A33" i="17" l="1"/>
  <c r="A39" i="17" s="1"/>
  <c r="A45" i="17" l="1"/>
  <c r="A51" i="17" s="1"/>
  <c r="A57" i="17" s="1"/>
  <c r="A63" i="17" s="1"/>
  <c r="A69" i="17" s="1"/>
  <c r="A75" i="17" s="1"/>
  <c r="A81" i="17" s="1"/>
  <c r="A87" i="17" s="1"/>
  <c r="A93" i="17" s="1"/>
  <c r="A99" i="17" s="1"/>
  <c r="A105" i="17" s="1"/>
  <c r="A111" i="17" s="1"/>
  <c r="A117" i="17" s="1"/>
  <c r="A123" i="17" s="1"/>
  <c r="A129" i="17" s="1"/>
  <c r="A135" i="17" s="1"/>
  <c r="A141" i="17" s="1"/>
  <c r="A147" i="17" s="1"/>
  <c r="B39" i="17"/>
  <c r="D33" i="17"/>
  <c r="B45" i="17" l="1"/>
  <c r="B51" i="17" s="1"/>
  <c r="B57" i="17" s="1"/>
  <c r="B63" i="17" s="1"/>
  <c r="B69" i="17" s="1"/>
  <c r="B75" i="17" s="1"/>
  <c r="B81" i="17" s="1"/>
  <c r="B87" i="17" s="1"/>
  <c r="B93" i="17" s="1"/>
  <c r="B99" i="17" s="1"/>
  <c r="B105" i="17" s="1"/>
  <c r="B111" i="17" s="1"/>
  <c r="B117" i="17" s="1"/>
  <c r="B123" i="17" s="1"/>
  <c r="B129" i="17" s="1"/>
  <c r="B135" i="17" s="1"/>
  <c r="B141" i="17" s="1"/>
  <c r="B147" i="17" s="1"/>
  <c r="E2" i="18"/>
  <c r="R5" i="18"/>
  <c r="J7" i="18"/>
  <c r="R3" i="18"/>
  <c r="R6" i="18" s="1"/>
  <c r="G2" i="18" l="1"/>
  <c r="R4" i="18"/>
  <c r="G3" i="18" l="1"/>
  <c r="G4" i="18" s="1"/>
  <c r="G5" i="18" s="1"/>
  <c r="G6" i="18" s="1"/>
  <c r="G7" i="18" s="1"/>
  <c r="G8" i="18" s="1"/>
  <c r="G9" i="18" s="1"/>
  <c r="K7" i="18"/>
  <c r="C2" i="18"/>
  <c r="D2" i="18" l="1"/>
  <c r="L7" i="18"/>
  <c r="L13" i="18" s="1"/>
  <c r="L19" i="18" s="1"/>
  <c r="L25" i="18" s="1"/>
  <c r="L31" i="18" s="1"/>
  <c r="L37" i="18" s="1"/>
  <c r="L43" i="18" s="1"/>
  <c r="L49" i="18" s="1"/>
  <c r="L55" i="18" s="1"/>
  <c r="L61" i="18" s="1"/>
  <c r="L67" i="18" s="1"/>
  <c r="L73" i="18" s="1"/>
  <c r="L79" i="18" s="1"/>
  <c r="L85" i="18" s="1"/>
  <c r="L91" i="18" s="1"/>
  <c r="L97" i="18" s="1"/>
  <c r="L103" i="18" s="1"/>
  <c r="L109" i="18" s="1"/>
  <c r="L115" i="18" s="1"/>
  <c r="L121" i="18" s="1"/>
  <c r="L127" i="18" s="1"/>
  <c r="L133" i="18" s="1"/>
  <c r="R9" i="18"/>
  <c r="R7" i="18"/>
  <c r="R13" i="18" s="1"/>
  <c r="J13" i="18"/>
  <c r="M7" i="18"/>
  <c r="N13" i="18" s="1"/>
  <c r="R18" i="18" s="1"/>
  <c r="O7" i="18"/>
  <c r="R11" i="18" s="1"/>
  <c r="R8" i="18"/>
  <c r="R14" i="18" s="1"/>
  <c r="M13" i="18" l="1"/>
  <c r="N19" i="18" s="1"/>
  <c r="R24" i="18" s="1"/>
  <c r="K13" i="18"/>
  <c r="F2" i="18"/>
  <c r="D3" i="18"/>
  <c r="R15" i="18"/>
  <c r="J19" i="18"/>
  <c r="O13" i="18"/>
  <c r="R17" i="18" s="1"/>
  <c r="P7" i="18"/>
  <c r="R20" i="18" l="1"/>
  <c r="K19" i="18"/>
  <c r="P13" i="18"/>
  <c r="S16" i="18" s="1"/>
  <c r="F42" i="17" s="1"/>
  <c r="D4" i="18"/>
  <c r="D5" i="18" s="1"/>
  <c r="D6" i="18" s="1"/>
  <c r="D7" i="18" s="1"/>
  <c r="D8" i="18" s="1"/>
  <c r="D9" i="18" s="1"/>
  <c r="D10" i="18" s="1"/>
  <c r="D11" i="18" s="1"/>
  <c r="D12" i="18" s="1"/>
  <c r="D13" i="18" s="1"/>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D57" i="18" s="1"/>
  <c r="D58" i="18" s="1"/>
  <c r="D59" i="18" s="1"/>
  <c r="D60" i="18" s="1"/>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D91" i="18" s="1"/>
  <c r="D92" i="18" s="1"/>
  <c r="D93" i="18" s="1"/>
  <c r="D94" i="18" s="1"/>
  <c r="D95" i="18" s="1"/>
  <c r="D96" i="18" s="1"/>
  <c r="D97" i="18" s="1"/>
  <c r="D98" i="18" s="1"/>
  <c r="D99" i="18" s="1"/>
  <c r="D100" i="18" s="1"/>
  <c r="D101" i="18" s="1"/>
  <c r="D39" i="17"/>
  <c r="S8" i="18"/>
  <c r="F34" i="17" s="1"/>
  <c r="S10" i="18"/>
  <c r="F36" i="17" s="1"/>
  <c r="S11" i="18"/>
  <c r="F37" i="17" s="1"/>
  <c r="S7" i="18"/>
  <c r="F33" i="17" s="1"/>
  <c r="S9" i="18"/>
  <c r="F35" i="17" s="1"/>
  <c r="F3" i="18"/>
  <c r="R19" i="18"/>
  <c r="R21" i="18"/>
  <c r="O19" i="18"/>
  <c r="R23" i="18" s="1"/>
  <c r="J25" i="18"/>
  <c r="M19" i="18"/>
  <c r="F38" i="17"/>
  <c r="S15" i="18" l="1"/>
  <c r="F41" i="17" s="1"/>
  <c r="S17" i="18"/>
  <c r="F43" i="17" s="1"/>
  <c r="S13" i="18"/>
  <c r="F39" i="17" s="1"/>
  <c r="S14" i="18"/>
  <c r="F40" i="17" s="1"/>
  <c r="S18" i="18"/>
  <c r="F44" i="17" s="1"/>
  <c r="C39" i="17"/>
  <c r="C45" i="17" s="1"/>
  <c r="D45" i="17"/>
  <c r="R26" i="18"/>
  <c r="K25" i="18"/>
  <c r="N25" i="18"/>
  <c r="R30" i="18" s="1"/>
  <c r="R22" i="18"/>
  <c r="F4" i="18"/>
  <c r="F5" i="18"/>
  <c r="R27" i="18"/>
  <c r="R33" i="18" s="1"/>
  <c r="R25" i="18"/>
  <c r="J31" i="18"/>
  <c r="P19" i="18"/>
  <c r="F6" i="18"/>
  <c r="D51" i="17"/>
  <c r="O25" i="18"/>
  <c r="R29" i="18" s="1"/>
  <c r="M25" i="18"/>
  <c r="C51" i="17" l="1"/>
  <c r="R32" i="18"/>
  <c r="K31" i="18"/>
  <c r="S24" i="18"/>
  <c r="F50" i="17" s="1"/>
  <c r="S21" i="18"/>
  <c r="F47" i="17" s="1"/>
  <c r="S22" i="18"/>
  <c r="F48" i="17" s="1"/>
  <c r="S23" i="18"/>
  <c r="F49" i="17" s="1"/>
  <c r="N31" i="18"/>
  <c r="R36" i="18" s="1"/>
  <c r="R28" i="18"/>
  <c r="R31" i="18"/>
  <c r="O31" i="18"/>
  <c r="R35" i="18" s="1"/>
  <c r="D57" i="17"/>
  <c r="S20" i="18"/>
  <c r="F46" i="17" s="1"/>
  <c r="S19" i="18"/>
  <c r="F45" i="17" s="1"/>
  <c r="J37" i="18"/>
  <c r="M31" i="18"/>
  <c r="P25" i="18"/>
  <c r="C57" i="17" l="1"/>
  <c r="J43" i="18"/>
  <c r="M43" i="18" s="1"/>
  <c r="K37" i="18"/>
  <c r="N37" i="18"/>
  <c r="R42" i="18" s="1"/>
  <c r="R34" i="18"/>
  <c r="S27" i="18"/>
  <c r="F53" i="17" s="1"/>
  <c r="S28" i="18"/>
  <c r="F54" i="17" s="1"/>
  <c r="S29" i="18"/>
  <c r="F55" i="17" s="1"/>
  <c r="R38" i="18"/>
  <c r="R44" i="18" s="1"/>
  <c r="R50" i="18" s="1"/>
  <c r="R56" i="18" s="1"/>
  <c r="R62" i="18" s="1"/>
  <c r="R68" i="18" s="1"/>
  <c r="R74" i="18" s="1"/>
  <c r="R80" i="18" s="1"/>
  <c r="R86" i="18" s="1"/>
  <c r="R92" i="18" s="1"/>
  <c r="R98" i="18" s="1"/>
  <c r="R104" i="18" s="1"/>
  <c r="R110" i="18" s="1"/>
  <c r="R116" i="18" s="1"/>
  <c r="R122" i="18" s="1"/>
  <c r="R128" i="18" s="1"/>
  <c r="R134" i="18" s="1"/>
  <c r="R39" i="18"/>
  <c r="R45" i="18" s="1"/>
  <c r="R51" i="18" s="1"/>
  <c r="R57" i="18" s="1"/>
  <c r="R63" i="18" s="1"/>
  <c r="R37" i="18"/>
  <c r="R43" i="18" s="1"/>
  <c r="R49" i="18" s="1"/>
  <c r="R55" i="18" s="1"/>
  <c r="R61" i="18" s="1"/>
  <c r="R67" i="18" s="1"/>
  <c r="R73" i="18" s="1"/>
  <c r="R79" i="18" s="1"/>
  <c r="R85" i="18" s="1"/>
  <c r="R91" i="18" s="1"/>
  <c r="R97" i="18" s="1"/>
  <c r="R103" i="18" s="1"/>
  <c r="R109" i="18" s="1"/>
  <c r="R115" i="18" s="1"/>
  <c r="R121" i="18" s="1"/>
  <c r="R127" i="18" s="1"/>
  <c r="R133" i="18" s="1"/>
  <c r="M37" i="18"/>
  <c r="D63" i="17"/>
  <c r="F7" i="18"/>
  <c r="O37" i="18"/>
  <c r="R41" i="18" s="1"/>
  <c r="S30" i="18"/>
  <c r="F56" i="17" s="1"/>
  <c r="S26" i="18"/>
  <c r="F52" i="17" s="1"/>
  <c r="S25" i="18"/>
  <c r="F51" i="17" s="1"/>
  <c r="P31" i="18"/>
  <c r="C63" i="17" l="1"/>
  <c r="J49" i="18"/>
  <c r="K43" i="18"/>
  <c r="N43" i="18"/>
  <c r="R48" i="18" s="1"/>
  <c r="R40" i="18"/>
  <c r="N49" i="18"/>
  <c r="R54" i="18" s="1"/>
  <c r="R46" i="18"/>
  <c r="S35" i="18"/>
  <c r="F61" i="17" s="1"/>
  <c r="S33" i="18"/>
  <c r="F59" i="17" s="1"/>
  <c r="S34" i="18"/>
  <c r="F60" i="17" s="1"/>
  <c r="R69" i="18"/>
  <c r="R75" i="18" s="1"/>
  <c r="R81" i="18" s="1"/>
  <c r="R87" i="18" s="1"/>
  <c r="R93" i="18" s="1"/>
  <c r="R99" i="18" s="1"/>
  <c r="R105" i="18" s="1"/>
  <c r="R111" i="18" s="1"/>
  <c r="R117" i="18" s="1"/>
  <c r="R123" i="18" s="1"/>
  <c r="R129" i="18" s="1"/>
  <c r="R135" i="18" s="1"/>
  <c r="F8" i="18"/>
  <c r="P43" i="18"/>
  <c r="P37" i="18"/>
  <c r="O43" i="18"/>
  <c r="R47" i="18" s="1"/>
  <c r="S36" i="18"/>
  <c r="F62" i="17" s="1"/>
  <c r="S32" i="18"/>
  <c r="F58" i="17" s="1"/>
  <c r="S31" i="18"/>
  <c r="F57" i="17" s="1"/>
  <c r="D69" i="17"/>
  <c r="C69" i="17" l="1"/>
  <c r="K49" i="18"/>
  <c r="J55" i="18"/>
  <c r="M49" i="18"/>
  <c r="S40" i="18"/>
  <c r="F66" i="17" s="1"/>
  <c r="S41" i="18"/>
  <c r="F67" i="17" s="1"/>
  <c r="S39" i="18"/>
  <c r="F65" i="17" s="1"/>
  <c r="S45" i="18"/>
  <c r="F71" i="17" s="1"/>
  <c r="S46" i="18"/>
  <c r="F72" i="17" s="1"/>
  <c r="S47" i="18"/>
  <c r="F73" i="17" s="1"/>
  <c r="D75" i="17"/>
  <c r="F9" i="18"/>
  <c r="O49" i="18"/>
  <c r="R53" i="18" s="1"/>
  <c r="S48" i="18"/>
  <c r="F74" i="17" s="1"/>
  <c r="S44" i="18"/>
  <c r="F70" i="17" s="1"/>
  <c r="S43" i="18"/>
  <c r="F69" i="17" s="1"/>
  <c r="S42" i="18"/>
  <c r="F68" i="17" s="1"/>
  <c r="S38" i="18"/>
  <c r="F64" i="17" s="1"/>
  <c r="S37" i="18"/>
  <c r="F63" i="17" s="1"/>
  <c r="C75" i="17" l="1"/>
  <c r="N55" i="18"/>
  <c r="R60" i="18" s="1"/>
  <c r="P49" i="18"/>
  <c r="S53" i="18" s="1"/>
  <c r="F79" i="17" s="1"/>
  <c r="R52" i="18"/>
  <c r="J61" i="18"/>
  <c r="K55" i="18"/>
  <c r="M55" i="18"/>
  <c r="O55" i="18"/>
  <c r="R59" i="18" s="1"/>
  <c r="D81" i="17"/>
  <c r="F10" i="18"/>
  <c r="C81" i="17" l="1"/>
  <c r="R58" i="18"/>
  <c r="P55" i="18"/>
  <c r="S59" i="18" s="1"/>
  <c r="F85" i="17" s="1"/>
  <c r="N61" i="18"/>
  <c r="R66" i="18" s="1"/>
  <c r="M61" i="18"/>
  <c r="S54" i="18"/>
  <c r="F80" i="17" s="1"/>
  <c r="S49" i="18"/>
  <c r="F75" i="17" s="1"/>
  <c r="S52" i="18"/>
  <c r="F78" i="17" s="1"/>
  <c r="S50" i="18"/>
  <c r="F76" i="17" s="1"/>
  <c r="S51" i="18"/>
  <c r="F77" i="17" s="1"/>
  <c r="J67" i="18"/>
  <c r="K61" i="18"/>
  <c r="D93" i="17"/>
  <c r="D87" i="17"/>
  <c r="F11" i="18"/>
  <c r="O61" i="18"/>
  <c r="R65" i="18" s="1"/>
  <c r="C87" i="17" l="1"/>
  <c r="C93" i="17" s="1"/>
  <c r="J73" i="18"/>
  <c r="K67" i="18"/>
  <c r="S60" i="18"/>
  <c r="F86" i="17" s="1"/>
  <c r="S55" i="18"/>
  <c r="F81" i="17" s="1"/>
  <c r="S56" i="18"/>
  <c r="F82" i="17" s="1"/>
  <c r="S58" i="18"/>
  <c r="F84" i="17" s="1"/>
  <c r="S57" i="18"/>
  <c r="F83" i="17" s="1"/>
  <c r="R64" i="18"/>
  <c r="N67" i="18"/>
  <c r="R72" i="18" s="1"/>
  <c r="P61" i="18"/>
  <c r="S65" i="18" s="1"/>
  <c r="F91" i="17" s="1"/>
  <c r="M67" i="18"/>
  <c r="O67" i="18"/>
  <c r="R71" i="18" s="1"/>
  <c r="D99" i="17"/>
  <c r="F12" i="18"/>
  <c r="C99" i="17" l="1"/>
  <c r="M73" i="18"/>
  <c r="R70" i="18"/>
  <c r="P67" i="18"/>
  <c r="N73" i="18"/>
  <c r="R78" i="18" s="1"/>
  <c r="J79" i="18"/>
  <c r="M79" i="18" s="1"/>
  <c r="K73" i="18"/>
  <c r="S61" i="18"/>
  <c r="F87" i="17" s="1"/>
  <c r="S64" i="18"/>
  <c r="F90" i="17" s="1"/>
  <c r="S62" i="18"/>
  <c r="F88" i="17" s="1"/>
  <c r="S66" i="18"/>
  <c r="F92" i="17" s="1"/>
  <c r="S63" i="18"/>
  <c r="F89" i="17" s="1"/>
  <c r="D105" i="17"/>
  <c r="F13" i="18"/>
  <c r="O73" i="18"/>
  <c r="R77" i="18" s="1"/>
  <c r="C105" i="17" l="1"/>
  <c r="S67" i="18"/>
  <c r="F93" i="17" s="1"/>
  <c r="S68" i="18"/>
  <c r="F94" i="17" s="1"/>
  <c r="S69" i="18"/>
  <c r="F95" i="17" s="1"/>
  <c r="S72" i="18"/>
  <c r="F98" i="17" s="1"/>
  <c r="S70" i="18"/>
  <c r="F96" i="17" s="1"/>
  <c r="S71" i="18"/>
  <c r="F97" i="17" s="1"/>
  <c r="J85" i="18"/>
  <c r="K79" i="18"/>
  <c r="N85" i="18"/>
  <c r="R90" i="18" s="1"/>
  <c r="R82" i="18"/>
  <c r="P79" i="18"/>
  <c r="R76" i="18"/>
  <c r="N79" i="18"/>
  <c r="R84" i="18" s="1"/>
  <c r="P73" i="18"/>
  <c r="D111" i="17"/>
  <c r="F14" i="18"/>
  <c r="O79" i="18"/>
  <c r="R83" i="18" s="1"/>
  <c r="C111" i="17" l="1"/>
  <c r="S83" i="18"/>
  <c r="F109" i="17" s="1"/>
  <c r="J91" i="18"/>
  <c r="K85" i="18"/>
  <c r="M85" i="18"/>
  <c r="S82" i="18"/>
  <c r="F108" i="17" s="1"/>
  <c r="S81" i="18"/>
  <c r="F107" i="17" s="1"/>
  <c r="S80" i="18"/>
  <c r="F106" i="17" s="1"/>
  <c r="S79" i="18"/>
  <c r="F105" i="17" s="1"/>
  <c r="S84" i="18"/>
  <c r="F110" i="17" s="1"/>
  <c r="S73" i="18"/>
  <c r="F99" i="17" s="1"/>
  <c r="S78" i="18"/>
  <c r="F104" i="17" s="1"/>
  <c r="S74" i="18"/>
  <c r="F100" i="17" s="1"/>
  <c r="S76" i="18"/>
  <c r="F102" i="17" s="1"/>
  <c r="S75" i="18"/>
  <c r="F101" i="17" s="1"/>
  <c r="S77" i="18"/>
  <c r="F103" i="17" s="1"/>
  <c r="O85" i="18"/>
  <c r="R89" i="18" s="1"/>
  <c r="D117" i="17"/>
  <c r="F15" i="18"/>
  <c r="C117" i="17" l="1"/>
  <c r="R88" i="18"/>
  <c r="P85" i="18"/>
  <c r="S89" i="18" s="1"/>
  <c r="F115" i="17" s="1"/>
  <c r="N91" i="18"/>
  <c r="R96" i="18" s="1"/>
  <c r="J97" i="18"/>
  <c r="K91" i="18"/>
  <c r="M91" i="18"/>
  <c r="D123" i="17"/>
  <c r="F16" i="18"/>
  <c r="O91" i="18"/>
  <c r="R95" i="18" s="1"/>
  <c r="C123" i="17" l="1"/>
  <c r="J103" i="18"/>
  <c r="K97" i="18"/>
  <c r="M97" i="18"/>
  <c r="S87" i="18"/>
  <c r="F113" i="17" s="1"/>
  <c r="S88" i="18"/>
  <c r="F114" i="17" s="1"/>
  <c r="S90" i="18"/>
  <c r="F116" i="17" s="1"/>
  <c r="S86" i="18"/>
  <c r="F112" i="17" s="1"/>
  <c r="S85" i="18"/>
  <c r="F111" i="17" s="1"/>
  <c r="R94" i="18"/>
  <c r="P91" i="18"/>
  <c r="S95" i="18" s="1"/>
  <c r="F121" i="17" s="1"/>
  <c r="N97" i="18"/>
  <c r="R102" i="18" s="1"/>
  <c r="O97" i="18"/>
  <c r="R101" i="18" s="1"/>
  <c r="D129" i="17"/>
  <c r="F17" i="18"/>
  <c r="C129" i="17" l="1"/>
  <c r="P97" i="18"/>
  <c r="S101" i="18" s="1"/>
  <c r="F127" i="17" s="1"/>
  <c r="N103" i="18"/>
  <c r="R108" i="18" s="1"/>
  <c r="R100" i="18"/>
  <c r="S92" i="18"/>
  <c r="F118" i="17" s="1"/>
  <c r="S96" i="18"/>
  <c r="F122" i="17" s="1"/>
  <c r="S93" i="18"/>
  <c r="F119" i="17" s="1"/>
  <c r="S94" i="18"/>
  <c r="F120" i="17" s="1"/>
  <c r="S91" i="18"/>
  <c r="F117" i="17" s="1"/>
  <c r="J109" i="18"/>
  <c r="K103" i="18"/>
  <c r="M103" i="18"/>
  <c r="D135" i="17"/>
  <c r="C135" i="17" s="1"/>
  <c r="F18" i="18"/>
  <c r="O103" i="18"/>
  <c r="R107" i="18" s="1"/>
  <c r="N109" i="18" l="1"/>
  <c r="R114" i="18" s="1"/>
  <c r="P103" i="18"/>
  <c r="S107" i="18" s="1"/>
  <c r="F133" i="17" s="1"/>
  <c r="R106" i="18"/>
  <c r="J115" i="18"/>
  <c r="K109" i="18"/>
  <c r="M109" i="18"/>
  <c r="S97" i="18"/>
  <c r="F123" i="17" s="1"/>
  <c r="S102" i="18"/>
  <c r="F128" i="17" s="1"/>
  <c r="S98" i="18"/>
  <c r="F124" i="17" s="1"/>
  <c r="S99" i="18"/>
  <c r="F125" i="17" s="1"/>
  <c r="S100" i="18"/>
  <c r="F126" i="17" s="1"/>
  <c r="O109" i="18"/>
  <c r="R113" i="18" s="1"/>
  <c r="D141" i="17"/>
  <c r="C141" i="17" s="1"/>
  <c r="F19" i="18"/>
  <c r="R112" i="18" l="1"/>
  <c r="P109" i="18"/>
  <c r="N115" i="18"/>
  <c r="R120" i="18" s="1"/>
  <c r="J121" i="18"/>
  <c r="K115" i="18"/>
  <c r="M115" i="18"/>
  <c r="S113" i="18"/>
  <c r="F139" i="17" s="1"/>
  <c r="S103" i="18"/>
  <c r="F129" i="17" s="1"/>
  <c r="S104" i="18"/>
  <c r="F130" i="17" s="1"/>
  <c r="S106" i="18"/>
  <c r="F132" i="17" s="1"/>
  <c r="S108" i="18"/>
  <c r="F134" i="17" s="1"/>
  <c r="S105" i="18"/>
  <c r="F131" i="17" s="1"/>
  <c r="D147" i="17"/>
  <c r="C147" i="17" s="1"/>
  <c r="F20" i="18"/>
  <c r="O115" i="18"/>
  <c r="R119" i="18" s="1"/>
  <c r="R118" i="18" l="1"/>
  <c r="P115" i="18"/>
  <c r="N121" i="18"/>
  <c r="R126" i="18" s="1"/>
  <c r="J127" i="18"/>
  <c r="K121" i="18"/>
  <c r="M121" i="18"/>
  <c r="S110" i="18"/>
  <c r="F136" i="17" s="1"/>
  <c r="S114" i="18"/>
  <c r="F140" i="17" s="1"/>
  <c r="S109" i="18"/>
  <c r="F135" i="17" s="1"/>
  <c r="S112" i="18"/>
  <c r="F138" i="17" s="1"/>
  <c r="S111" i="18"/>
  <c r="F137" i="17" s="1"/>
  <c r="O121" i="18"/>
  <c r="R125" i="18" s="1"/>
  <c r="F21" i="18"/>
  <c r="R124" i="18" l="1"/>
  <c r="N127" i="18"/>
  <c r="R132" i="18" s="1"/>
  <c r="P121" i="18"/>
  <c r="S116" i="18"/>
  <c r="F142" i="17" s="1"/>
  <c r="S120" i="18"/>
  <c r="F146" i="17" s="1"/>
  <c r="S115" i="18"/>
  <c r="F141" i="17" s="1"/>
  <c r="S117" i="18"/>
  <c r="F143" i="17" s="1"/>
  <c r="S118" i="18"/>
  <c r="F144" i="17" s="1"/>
  <c r="S119" i="18"/>
  <c r="F145" i="17" s="1"/>
  <c r="J133" i="18"/>
  <c r="K127" i="18"/>
  <c r="M127" i="18"/>
  <c r="F22" i="18"/>
  <c r="O127" i="18"/>
  <c r="R131" i="18" s="1"/>
  <c r="K133" i="18" l="1"/>
  <c r="M133" i="18"/>
  <c r="R130" i="18"/>
  <c r="P127" i="18"/>
  <c r="N133" i="18"/>
  <c r="R138" i="18" s="1"/>
  <c r="S124" i="18"/>
  <c r="F150" i="17" s="1"/>
  <c r="S122" i="18"/>
  <c r="F148" i="17" s="1"/>
  <c r="S125" i="18"/>
  <c r="F151" i="17" s="1"/>
  <c r="S126" i="18"/>
  <c r="F152" i="17" s="1"/>
  <c r="S123" i="18"/>
  <c r="F149" i="17" s="1"/>
  <c r="S121" i="18"/>
  <c r="F147" i="17" s="1"/>
  <c r="O133" i="18"/>
  <c r="R137" i="18" s="1"/>
  <c r="F23" i="18"/>
  <c r="S130" i="18" l="1"/>
  <c r="S131" i="18"/>
  <c r="S128" i="18"/>
  <c r="S132" i="18"/>
  <c r="S127" i="18"/>
  <c r="S129" i="18"/>
  <c r="R136" i="18"/>
  <c r="P133" i="18"/>
  <c r="F24" i="18"/>
  <c r="S133" i="18" l="1"/>
  <c r="S136" i="18"/>
  <c r="S135" i="18"/>
  <c r="S134" i="18"/>
  <c r="S137" i="18"/>
  <c r="S138" i="18"/>
  <c r="F25" i="18"/>
  <c r="F26" i="18" l="1"/>
  <c r="F27" i="18" l="1"/>
  <c r="F28" i="18" l="1"/>
  <c r="F29" i="18" l="1"/>
  <c r="F30" i="18" l="1"/>
  <c r="F31" i="18" l="1"/>
  <c r="F32" i="18" l="1"/>
  <c r="F33" i="18" l="1"/>
  <c r="F34" i="18" l="1"/>
  <c r="F35" i="18" l="1"/>
  <c r="F36" i="18" l="1"/>
  <c r="F37" i="18" l="1"/>
  <c r="F38" i="18" l="1"/>
  <c r="F39" i="18" l="1"/>
  <c r="F40" i="18" l="1"/>
  <c r="F41" i="18" l="1"/>
  <c r="F42" i="18" l="1"/>
  <c r="F43" i="18" l="1"/>
  <c r="F44" i="18" l="1"/>
  <c r="F45" i="18" l="1"/>
  <c r="F46" i="18" l="1"/>
  <c r="F47" i="18" l="1"/>
  <c r="F48" i="18" l="1"/>
  <c r="F49" i="18" l="1"/>
  <c r="F50" i="18" l="1"/>
  <c r="F51" i="18" l="1"/>
  <c r="F52" i="18" l="1"/>
  <c r="F53" i="18" l="1"/>
  <c r="F54" i="18" l="1"/>
  <c r="F55" i="18" l="1"/>
  <c r="F56" i="18" l="1"/>
  <c r="F57" i="18" l="1"/>
  <c r="F58" i="18" l="1"/>
  <c r="F59" i="18" l="1"/>
  <c r="F60" i="18" l="1"/>
  <c r="F61" i="18" l="1"/>
  <c r="F62" i="18" l="1"/>
  <c r="F63" i="18" l="1"/>
  <c r="F64" i="18" l="1"/>
  <c r="F65" i="18" l="1"/>
  <c r="F66" i="18" l="1"/>
  <c r="F67" i="18" l="1"/>
  <c r="F68" i="18" l="1"/>
  <c r="F69" i="18" l="1"/>
  <c r="F70" i="18" l="1"/>
  <c r="F71" i="18" l="1"/>
  <c r="F72" i="18" l="1"/>
  <c r="F73" i="18" l="1"/>
  <c r="F74" i="18" l="1"/>
  <c r="F75" i="18" l="1"/>
  <c r="F76" i="18" l="1"/>
  <c r="F77" i="18" l="1"/>
  <c r="F78" i="18" l="1"/>
  <c r="F79" i="18" l="1"/>
  <c r="F80" i="18" l="1"/>
  <c r="F81" i="18" l="1"/>
  <c r="F82" i="18" l="1"/>
  <c r="F83" i="18" l="1"/>
  <c r="F84" i="18" l="1"/>
  <c r="F85" i="18" l="1"/>
  <c r="F86" i="18" l="1"/>
  <c r="F87" i="18" l="1"/>
  <c r="F88" i="18" l="1"/>
  <c r="F89" i="18" l="1"/>
  <c r="F90" i="18" l="1"/>
  <c r="F91" i="18" l="1"/>
  <c r="F92" i="18" l="1"/>
  <c r="F93" i="18" l="1"/>
  <c r="F94" i="18" l="1"/>
  <c r="F95" i="18" l="1"/>
  <c r="F96" i="18" l="1"/>
  <c r="F97" i="18" l="1"/>
  <c r="F98" i="18" l="1"/>
  <c r="F99" i="18" l="1"/>
  <c r="F100" i="18" l="1"/>
  <c r="F102" i="18" l="1"/>
  <c r="F101" i="18"/>
</calcChain>
</file>

<file path=xl/sharedStrings.xml><?xml version="1.0" encoding="utf-8"?>
<sst xmlns="http://schemas.openxmlformats.org/spreadsheetml/2006/main" count="1075" uniqueCount="390">
  <si>
    <t>Recommended</t>
  </si>
  <si>
    <t>Quarter</t>
  </si>
  <si>
    <t>Administrative records</t>
  </si>
  <si>
    <t>Required</t>
  </si>
  <si>
    <t>Year</t>
  </si>
  <si>
    <t>Claims</t>
  </si>
  <si>
    <t>Month</t>
  </si>
  <si>
    <t>#</t>
  </si>
  <si>
    <t>Explanation of any plans to phase in reporting over time</t>
  </si>
  <si>
    <t>Metric name</t>
  </si>
  <si>
    <t>Quarterly</t>
  </si>
  <si>
    <t>Average Length of Stay in IMDs</t>
  </si>
  <si>
    <t>Medical record review or claims</t>
  </si>
  <si>
    <t>Metric description</t>
  </si>
  <si>
    <t>[Insert selected metric(s) for health IT question 3]</t>
  </si>
  <si>
    <t>[Insert selected metric(s) for health IT question 2]</t>
  </si>
  <si>
    <t>[Insert selected metric(s) for health IT question 1]</t>
  </si>
  <si>
    <t>Annual goal</t>
  </si>
  <si>
    <t>State</t>
  </si>
  <si>
    <t>[Enter State Name]</t>
  </si>
  <si>
    <t>Demonstration Name</t>
  </si>
  <si>
    <t>[Enter Demonstration Name]</t>
  </si>
  <si>
    <t>Q1</t>
  </si>
  <si>
    <t>Q2</t>
  </si>
  <si>
    <t>Q3</t>
  </si>
  <si>
    <t>Milestone 1</t>
  </si>
  <si>
    <t>Milestone 4</t>
  </si>
  <si>
    <t>Health IT</t>
  </si>
  <si>
    <t>Baseline, annual goals, and demonstration target</t>
  </si>
  <si>
    <t>Standard information on CMS-provided metrics</t>
  </si>
  <si>
    <t>Metric type</t>
  </si>
  <si>
    <t>CMS-constructed</t>
  </si>
  <si>
    <t>Established quality measure</t>
  </si>
  <si>
    <t>Grievances and appeals</t>
  </si>
  <si>
    <t xml:space="preserve">Relevant metrics </t>
  </si>
  <si>
    <t>Reporting priority</t>
  </si>
  <si>
    <t>State will report (Y/N)</t>
  </si>
  <si>
    <t xml:space="preserve">Dual–eligible status </t>
  </si>
  <si>
    <t>Dual-eligible (Medicare-Medicaid eligible), Medicaid only</t>
  </si>
  <si>
    <t>Criminal justice status</t>
  </si>
  <si>
    <t>Criminally involved, Not criminally involved</t>
  </si>
  <si>
    <t>Subpopulations</t>
  </si>
  <si>
    <t>Relevant metrics</t>
  </si>
  <si>
    <t>Planned subpopulation reporting</t>
  </si>
  <si>
    <t>Subpopulation type</t>
  </si>
  <si>
    <t>Age group</t>
  </si>
  <si>
    <t>Subpopulation category</t>
  </si>
  <si>
    <t>EXAMPLE:
Recommended</t>
  </si>
  <si>
    <t>EXAMPLE:
Y</t>
  </si>
  <si>
    <t>EXAMPLE:
Increase</t>
  </si>
  <si>
    <t>EXAMPLE:
N</t>
  </si>
  <si>
    <r>
      <t>EXAMPLE:
The Department will use state-defined procedure codes (</t>
    </r>
    <r>
      <rPr>
        <i/>
        <u/>
        <sz val="11"/>
        <color theme="2" tint="-0.249977111117893"/>
        <rFont val="Calibri"/>
        <family val="2"/>
        <scheme val="minor"/>
      </rPr>
      <t>list specific codes</t>
    </r>
    <r>
      <rPr>
        <i/>
        <sz val="11"/>
        <color theme="2" tint="-0.249977111117893"/>
        <rFont val="Calibri"/>
        <family val="2"/>
        <scheme val="minor"/>
      </rPr>
      <t>) to calculate this metric.</t>
    </r>
  </si>
  <si>
    <t>EXAMPLE:
Required</t>
  </si>
  <si>
    <r>
      <t xml:space="preserve">EXAMPLE:
Age group
</t>
    </r>
    <r>
      <rPr>
        <b/>
        <i/>
        <sz val="11"/>
        <color theme="2" tint="-0.249977111117893"/>
        <rFont val="Calibri"/>
        <family val="2"/>
        <scheme val="minor"/>
      </rPr>
      <t>(Do not delete or edit this row)</t>
    </r>
  </si>
  <si>
    <t>Phased-in metrics reporting</t>
  </si>
  <si>
    <t>Milestone 2</t>
  </si>
  <si>
    <t>If the planned reporting of subpopulations does not match (i.e., column G = “N”), list the subpopulations state plans to report (Format: comma separated)</t>
  </si>
  <si>
    <t>Alignment with CMS-provided technical specifications manual</t>
  </si>
  <si>
    <t>Y</t>
  </si>
  <si>
    <t>N</t>
  </si>
  <si>
    <t>"State will report (Y/N)" column K</t>
  </si>
  <si>
    <t>"State will report (Y/N)" column F</t>
  </si>
  <si>
    <t>"State plans to phase in reporting (Y/N)" column Q</t>
  </si>
  <si>
    <t xml:space="preserve"> </t>
  </si>
  <si>
    <t>AD</t>
  </si>
  <si>
    <t>DY1Q1</t>
  </si>
  <si>
    <t>Start date (MM/DD/YYYY)</t>
  </si>
  <si>
    <t>End date (MM/DD/YYYY)</t>
  </si>
  <si>
    <t>DY3Q1</t>
  </si>
  <si>
    <t>DY2Q2</t>
  </si>
  <si>
    <t>Dates of reporting quarter
(MM/DD/YYYY - MM/DD/YYYY)</t>
  </si>
  <si>
    <t>Reporting category</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</si>
  <si>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</si>
  <si>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</si>
  <si>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</si>
  <si>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Monitoring Protocol Template (Part B)</t>
  </si>
  <si>
    <t>Other monthly and quarterly metrics</t>
  </si>
  <si>
    <t>Annual metrics that are established quality measures</t>
  </si>
  <si>
    <t>Other annual metrics</t>
  </si>
  <si>
    <t>Add rows for all additional demonstration reporting quarters</t>
  </si>
  <si>
    <t>Demonstration year</t>
  </si>
  <si>
    <t>Calendar year</t>
  </si>
  <si>
    <t>Measurement period</t>
  </si>
  <si>
    <t>For each monitoring report, the state is expected to report the following information (presented by measurement period associated with policy information in the report, by reporting category)</t>
  </si>
  <si>
    <t>DY1Q3</t>
  </si>
  <si>
    <t>DY3Q3</t>
  </si>
  <si>
    <t>x</t>
  </si>
  <si>
    <t>DY25Q4</t>
  </si>
  <si>
    <t>DY25Q3</t>
  </si>
  <si>
    <t>DY25Q2</t>
  </si>
  <si>
    <t>DY25Q1</t>
  </si>
  <si>
    <t>DY24Q4</t>
  </si>
  <si>
    <t>DY24Q3</t>
  </si>
  <si>
    <t>DY24Q2</t>
  </si>
  <si>
    <t>DY24Q1</t>
  </si>
  <si>
    <t>DY23Q4</t>
  </si>
  <si>
    <t>DY23Q3</t>
  </si>
  <si>
    <t>DY23Q2</t>
  </si>
  <si>
    <t>DY23Q1</t>
  </si>
  <si>
    <t>DY22Q4</t>
  </si>
  <si>
    <t>DY22Q3</t>
  </si>
  <si>
    <t>DY22Q1</t>
  </si>
  <si>
    <t>DY21Q4</t>
  </si>
  <si>
    <t>DY21Q3</t>
  </si>
  <si>
    <t>DY21Q2</t>
  </si>
  <si>
    <t>DY21Q1</t>
  </si>
  <si>
    <t>DY20Q4</t>
  </si>
  <si>
    <t>DY20Q3</t>
  </si>
  <si>
    <t>DY20Q2</t>
  </si>
  <si>
    <t>DY20Q1</t>
  </si>
  <si>
    <t>DY19Q4</t>
  </si>
  <si>
    <t>DY19Q3</t>
  </si>
  <si>
    <t>DY19Q2</t>
  </si>
  <si>
    <t>DY19Q1</t>
  </si>
  <si>
    <t>DY18Q4</t>
  </si>
  <si>
    <t>DY18Q3</t>
  </si>
  <si>
    <t>DY18Q2</t>
  </si>
  <si>
    <t>DY18Q1</t>
  </si>
  <si>
    <t>DY17Q4</t>
  </si>
  <si>
    <t>DY17Q3</t>
  </si>
  <si>
    <t>DY17Q2</t>
  </si>
  <si>
    <t>DY17Q1</t>
  </si>
  <si>
    <t>DY16Q4</t>
  </si>
  <si>
    <t>DY16Q3</t>
  </si>
  <si>
    <t>DY16Q2</t>
  </si>
  <si>
    <t>DY16Q1</t>
  </si>
  <si>
    <t>DY15Q4</t>
  </si>
  <si>
    <t>DY15Q3</t>
  </si>
  <si>
    <t>DY15Q2</t>
  </si>
  <si>
    <t>DY15Q1</t>
  </si>
  <si>
    <t>DY14Q4</t>
  </si>
  <si>
    <t>DY14Q3</t>
  </si>
  <si>
    <t>DY14Q2</t>
  </si>
  <si>
    <t>DY14Q1</t>
  </si>
  <si>
    <t>DY13Q4</t>
  </si>
  <si>
    <t>DY13Q3</t>
  </si>
  <si>
    <t>DY13Q2</t>
  </si>
  <si>
    <t>DY13Q1</t>
  </si>
  <si>
    <t>DY12Q4</t>
  </si>
  <si>
    <t>DY12Q3</t>
  </si>
  <si>
    <t>DY12Q2</t>
  </si>
  <si>
    <t>DY12Q1</t>
  </si>
  <si>
    <t>DY11Q4</t>
  </si>
  <si>
    <t>DY11Q3</t>
  </si>
  <si>
    <t>DY11Q2</t>
  </si>
  <si>
    <t>DY11Q1</t>
  </si>
  <si>
    <t>DY10Q4</t>
  </si>
  <si>
    <t>DY10Q3</t>
  </si>
  <si>
    <t>DY10Q2</t>
  </si>
  <si>
    <t>DY10Q1</t>
  </si>
  <si>
    <t>DY9Q4</t>
  </si>
  <si>
    <t>DY9Q3</t>
  </si>
  <si>
    <t>DY9Q2</t>
  </si>
  <si>
    <t>DY9Q1</t>
  </si>
  <si>
    <t>DY8Q4</t>
  </si>
  <si>
    <t>DY8Q3</t>
  </si>
  <si>
    <t>DY8Q2</t>
  </si>
  <si>
    <t>DY8Q1</t>
  </si>
  <si>
    <t>DY7Q4</t>
  </si>
  <si>
    <t>DY7Q3</t>
  </si>
  <si>
    <t>DY7Q2</t>
  </si>
  <si>
    <t>DY7Q1</t>
  </si>
  <si>
    <t>DY6Q4</t>
  </si>
  <si>
    <t>DY6Q3</t>
  </si>
  <si>
    <t>DY6Q2</t>
  </si>
  <si>
    <t>DY6Q1</t>
  </si>
  <si>
    <t>DY5Q4</t>
  </si>
  <si>
    <t>DY5Q3</t>
  </si>
  <si>
    <t>DY5Q2</t>
  </si>
  <si>
    <t>DY5Q1</t>
  </si>
  <si>
    <t>DY4Q4</t>
  </si>
  <si>
    <t>DY4Q3</t>
  </si>
  <si>
    <t>DY4Q2</t>
  </si>
  <si>
    <t>DY4Q1</t>
  </si>
  <si>
    <t>DY3Q4</t>
  </si>
  <si>
    <t>DY3Q2</t>
  </si>
  <si>
    <t>DY2Q4</t>
  </si>
  <si>
    <t>DY2Q3</t>
  </si>
  <si>
    <t>DY2Q1</t>
  </si>
  <si>
    <t>Include Q</t>
  </si>
  <si>
    <t>CY Q</t>
  </si>
  <si>
    <t>DY Q</t>
  </si>
  <si>
    <t>DY1Q4</t>
  </si>
  <si>
    <t>Start date (Q,90 day)</t>
  </si>
  <si>
    <t xml:space="preserve">Start date: </t>
  </si>
  <si>
    <t>DY1Q2</t>
  </si>
  <si>
    <t>Count Qs</t>
  </si>
  <si>
    <t>TOTAL DEMONSTRATIONS Qs</t>
  </si>
  <si>
    <t xml:space="preserve">DEMO OUTPUT (Q+1) </t>
  </si>
  <si>
    <t>DEMO START INPUT</t>
  </si>
  <si>
    <t>OUTPUT(Q+1)</t>
  </si>
  <si>
    <t>INPUT (Q)</t>
  </si>
  <si>
    <t>Demonstration reporting periods/dates</t>
  </si>
  <si>
    <t>Table 1. Reporting Periods Input Table</t>
  </si>
  <si>
    <t xml:space="preserve">Instructions: </t>
  </si>
  <si>
    <t>Narrative information</t>
  </si>
  <si>
    <t>Notes:</t>
  </si>
  <si>
    <t>CY</t>
  </si>
  <si>
    <t>DY Q annual metrics</t>
  </si>
  <si>
    <r>
      <t>Start date (MM/DD/YYYY)</t>
    </r>
    <r>
      <rPr>
        <b/>
        <vertAlign val="superscript"/>
        <sz val="11"/>
        <color theme="0"/>
        <rFont val="Calibri"/>
        <family val="2"/>
        <scheme val="minor"/>
      </rPr>
      <t>a</t>
    </r>
  </si>
  <si>
    <t xml:space="preserve">Add rows for any additional state-specific metrics </t>
  </si>
  <si>
    <t>State-specific metrics</t>
  </si>
  <si>
    <t>State-specific</t>
  </si>
  <si>
    <t>Annually</t>
  </si>
  <si>
    <t>Other SMI/SED metrics</t>
  </si>
  <si>
    <t>Per capita Medicaid costs for beneficiaries in the demonstration population who had claims for inpatient or residential treatment for mental health in an IMD during the reporting year.</t>
  </si>
  <si>
    <t>Per Capita Costs Associated With Treatment for Mental Health in an IMD Among Beneficiaries With SMI/SED</t>
  </si>
  <si>
    <t>Total Medicaid costs for beneficiaries in the demonstration population who had claims for inpatient or residential treatment for mental health in an IMD during the reporting year.</t>
  </si>
  <si>
    <t>Total Costs Associated With Treatment for Mental Health in an IMD Among Beneficiaries With SMI/SED</t>
  </si>
  <si>
    <t>Number of critical incidents filed during the measurement period that are related to services for SMI/SED.</t>
  </si>
  <si>
    <t xml:space="preserve">Critical Incidents Related to Services for SMI/SED </t>
  </si>
  <si>
    <t>Number of appeals filed during the measurement period that are related to services for SMI/SED.</t>
  </si>
  <si>
    <t>Appeals Related to Services for SMI/SED</t>
  </si>
  <si>
    <t xml:space="preserve">Number of grievances filed during the measurement period that are related to services for SMI/SED. </t>
  </si>
  <si>
    <t xml:space="preserve">Grievances Related to Services for SMI/SED </t>
  </si>
  <si>
    <t>Per capita costs for inpatient or residential services for mental health among beneficiaries in the demonstration population during the measurement period.</t>
  </si>
  <si>
    <t xml:space="preserve">Per Capita Costs Associated With Mental Health Services Among Beneficiaries With SMI/SED - Inpatient or Residential </t>
  </si>
  <si>
    <t>Per capita costs for non-inpatient, non-residential services for mental health, among beneficiaries in the demonstration population during the measurement period.</t>
  </si>
  <si>
    <t xml:space="preserve">Per Capita Costs Associated With Mental Health Services Among Beneficiaries With SMI/SED - Not Inpatient or Residential </t>
  </si>
  <si>
    <t xml:space="preserve">The sum of all Medicaid costs for mental health services in inpatient or residential settings during the measurement period. </t>
  </si>
  <si>
    <t xml:space="preserve">Total Costs Associated With Mental Health Services Among Beneficiaries With SMI/SED - Inpatient or Residential   </t>
  </si>
  <si>
    <t>The sum of all Medicaid spending for mental health services not in inpatient or residential settings during the measurement period.</t>
  </si>
  <si>
    <t xml:space="preserve">Total Costs Associated With Mental Health Services Among Beneficiaries With SMI/SED - Not Inpatient or Residential  </t>
  </si>
  <si>
    <t>Annual metrics that are an established quality measure</t>
  </si>
  <si>
    <t>Percentage of Medicaid beneficiaries age 18 years and older with new antipsychotic prescriptions who have completed a follow-up visit with a provider with prescribing authority within four weeks (28 days) of prescription of an antipsychotic medication.</t>
  </si>
  <si>
    <t>Follow-Up Care for Adult Medicaid Beneficiaries Who are Newly Prescribed an Antipsychotic Medication</t>
  </si>
  <si>
    <t>The percentage of children and adolescents ages 1 to 17 who had two or more antipsychotic prescriptions and had metabolic testing. Three rates are reported:
•	Percentage of children and adolescents on antipsychotics who received blood glucose testing
•	Percentage of children and adolescents on antipsychotics who received cholesterol testing
•	Percentage of children and adolescents on antipsychotics who received blood glucose and cholesterol testing</t>
  </si>
  <si>
    <t>Metabolic Monitoring for Children and Adolescents on Antipsychotics</t>
  </si>
  <si>
    <t>The percentage of patients 18 years and older with a serious mental illness, who were screened for unhealthy alcohol use and received brief counseling or other follow-up care if identified as an unhealthy alcohol user.</t>
  </si>
  <si>
    <t>Alcohol Screening and Follow-up for People with SMI</t>
  </si>
  <si>
    <t>The percentage of patients 18 years and older with a serious mental illness or alcohol or other drug dependence who received a screening for tobacco use and follow-up for those identified as a current tobacco user. Two rates are reported:
• Percentage of adults with SMI who received a screening for tobacco use and follow-up for those identified as a current tobacco user
• Percentage of adults with AOD who received a screening for tobacco use and follow-up for those identified as a current tobacco user</t>
  </si>
  <si>
    <t>Tobacco Use Screening and Follow-up for People with SMI or Alcohol or Other Drug Dependence</t>
  </si>
  <si>
    <t>The percentage of Medicaid beneficiaries age 18 years or older with SMI who had an ambulatory or preventive care visit during the measurement period.</t>
  </si>
  <si>
    <t>Access to Preventive/Ambulatory Health Services for Medicaid Beneficiaries With SMI</t>
  </si>
  <si>
    <t>Claims
Electronic medical records</t>
  </si>
  <si>
    <t>Percentage of beneficiaries ages 12 to 17 screened for depression on the date of the encounter using an age appropriate standardized depression screening tool, AND if positive, a follow-up plan is documented on the date of the positive screen.</t>
  </si>
  <si>
    <t>Screening for Depression and Follow-Up Plan: Ages 12–17 (CDF-CH)</t>
  </si>
  <si>
    <t>Claims
Medical records</t>
  </si>
  <si>
    <t>Percentage of beneficiaries age 18 and older screened for depression on the date of the encounter using an age appropriate standardized depression screening tool, AND if positive, a follow-up plan is documented on the date of the positive screen.</t>
  </si>
  <si>
    <t>Screening for Depression and Follow-Up Plan: Age 18 and Older (CDF-AD)</t>
  </si>
  <si>
    <t>Percentage of beneficiaries ages 18 to 75 with a serious mental illness and diabetes (type 1 and type 2) whose most recent Hemoglobin A1c (HbA1c) level during the measurement year is &gt;9.0%.</t>
  </si>
  <si>
    <t>Diabetes Care for Patients with Serious Mental Illness: Hemoglobin A1c (HbA1c) Poor Control (&gt;9.0%) (HPCMI-AD)</t>
  </si>
  <si>
    <t>Number of beneficiaries in the demonstration population during the measurement period and/or in the 12 months before the measurement period.</t>
  </si>
  <si>
    <t>Count of Beneficiaries With SMI/SED (annually)</t>
  </si>
  <si>
    <t>Number of beneficiaries in the demonstration population during the measurement period and/or in the 11 months before the measurement period.</t>
  </si>
  <si>
    <t>Count of Beneficiaries With SMI/SED (monthly)</t>
  </si>
  <si>
    <t>Milestone 3</t>
  </si>
  <si>
    <t>Number of beneficiaries in the demonstration population who have a claim for inpatient or residential treatment for mental health in an IMD during the reporting year.</t>
  </si>
  <si>
    <t xml:space="preserve">Beneficiaries With SMI/SED Treated in an IMD for Mental Health </t>
  </si>
  <si>
    <t>Claims 
State-specific IMD database</t>
  </si>
  <si>
    <t>Average length of stay (ALOS) for beneficiaries with SMI discharged from an inpatient or residential stay in an IMD receiving federal financial participation (FFP). Three rates are reported:
• ALOS for all IMDs and populations
• ALOS among short-term stays (less than or equal to 60 days)
• ALOS among long-term stays (greater than 60 days)</t>
  </si>
  <si>
    <t>Average Length of Stay in IMDs (IMDs receiving FFP only)</t>
  </si>
  <si>
    <t>19b</t>
  </si>
  <si>
    <t>Average length of stay (ALOS) for beneficiaries with SMI discharged from an inpatient or residential stay in an IMD. Three rates are reported:
• ALOS for all IMDs and populations
• ALOS among short-term stays (less than or equal to 60 days)
• ALOS among long-term stays (greater than 60 days)</t>
  </si>
  <si>
    <t>19a</t>
  </si>
  <si>
    <t>Number of beneficiaries in the demonstration population who used any services related to mental health during the measurement period.</t>
  </si>
  <si>
    <t>Mental Health Services Utilization -  Any Services</t>
  </si>
  <si>
    <t>Number of beneficiaries in the demonstration population who used telehealth services related to mental health during the measurement period.</t>
  </si>
  <si>
    <t>Mental Health Services Utilization -  Telehealth</t>
  </si>
  <si>
    <t>Number of beneficiaries in the demonstration population who use emergency department services for mental health during the measurement period.</t>
  </si>
  <si>
    <t>Mental Health Services Utilization -  ED</t>
  </si>
  <si>
    <t>Number of beneficiaries in the demonstration population who used outpatient services related to mental health during the measurement period.</t>
  </si>
  <si>
    <t>Mental Health Services Utilization -  Outpatient</t>
  </si>
  <si>
    <t>Number of beneficiaries in the demonstration population who used intensive outpatient and/or partial hospitalization services related to mental health during the measurement period.</t>
  </si>
  <si>
    <t>Mental Health Services Utilization -  Intensive Outpatient and Partial Hospitalization</t>
  </si>
  <si>
    <t>Number of beneficiaries in the demonstration population who use inpatient services related to mental health during the measurement period.</t>
  </si>
  <si>
    <t>Mental Health Services Utilization -  Inpatient</t>
  </si>
  <si>
    <t>State data on cause of death</t>
  </si>
  <si>
    <t xml:space="preserve">Rate of suicide or overdose deaths among Medicaid beneficiaries with SMI or SED within 7 and 30 days of discharge from an inpatient facility or residential stay for mental health. </t>
  </si>
  <si>
    <t xml:space="preserve">Suicide or Overdose Death Within 7 and 30 Days of Discharge From an Inpatient Facility or Residential Treatment for Mental Health Among Beneficiaries With SMI or SED (rate) </t>
  </si>
  <si>
    <t xml:space="preserve">Number of suicide or overdose deaths among Medicaid beneficiaries with SMI or SED within 7 and 30 days of discharge from an inpatient facility or residential stay for mental health. </t>
  </si>
  <si>
    <t xml:space="preserve">Suicide or Overdose Death Within 7 and 30 Days of Discharge From an Inpatient Facility or Residential Treatment for Mental Health Among Beneficiaries With SMI or SED (count) </t>
  </si>
  <si>
    <t>Percentage of emergency department (ED) visits for beneficiaries age 18 and older with a primary diagnosis of mental illness or intentional self-harm and who had a follow-up visit for mental illness. Two rates are reported: 
• Percentage of ED visits for mental illness for which the beneficiary received follow-up within 30 days of the ED visit 
•  Percentage of ED visits for mental illness for which the beneficiary received follow-up within 7 days of the ED visit</t>
  </si>
  <si>
    <t>Follow-Up After Emergency Department Visit for Mental Illness  (FUM-AD)</t>
  </si>
  <si>
    <t>Percentage of emergency department (ED) visits for beneficiaries age 18 and older with a primary diagnosis of alcohol or other drug (AOD) abuse dependence who had a follow-up visit for AOD abuse or dependence. Two rates are reported: 
• Percentage of ED visits for AOD abuse or dependence for which the beneficiary received follow-up within 30 days of the ED visit 
• Percentage of ED visits for AOD abuse or dependence for which the beneficiary received follow-up within 7 days of the ED visit</t>
  </si>
  <si>
    <t>Follow-up After Emergency Department Visit for Alcohol and Other Drug Abuse (FUA-AD)</t>
  </si>
  <si>
    <t>Percentage of discharges for beneficiaries age 18 years and older who were hospitalized for treatment of selected mental illness diagnoses or intentional self-harm and who had a follow-up visit with a mental health practitioner. Two rates are reported:
• Percentage of discharges for which the beneficiary received follow-up within 30 days after discharge 
• Percentage of discharges for which the beneficiary received follow-up within 7 days after discharge</t>
  </si>
  <si>
    <t>Follow-up After Hospitalization for Mental Illness: Age 18 and older (FUH-AD)</t>
  </si>
  <si>
    <t>Percentage of discharges for children ages 6 to 17 who were hospitalized for treatment of selected mental illness or intentional self-harm diagnoses and who had a follow-up visit with a mental health practitioner. Two rates are reported: 
• Percentage of discharges for which the child received follow-up within 30 days after discharge 
• Percentage of discharges for which the child received follow-up within 7 days after discharge</t>
  </si>
  <si>
    <t xml:space="preserve">Follow-up After Hospitalization for Mental Illness: Ages 6-17 (FUH-CH)  </t>
  </si>
  <si>
    <t xml:space="preserve">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
  </si>
  <si>
    <t>Medication Continuation Following Inpatient Psychiatric Discharge</t>
  </si>
  <si>
    <t>Electronic/paper medical records</t>
  </si>
  <si>
    <t>Percentage of patients for whom a designated prior to admission (PTA) medication list was generated by referencing one or more external sources of PTA medications and for which all PTA medications have a documented reconciliation action by the end of Day 2 of the hospitalization.</t>
  </si>
  <si>
    <t>Medication Reconciliation Upon Admission</t>
  </si>
  <si>
    <t xml:space="preserve">The rate of unplanned, 30-day, readmission for demonstration beneficiaries with a primary discharge diagnosis of a psychiatric disorder or dementia/Alzheimer’s disease. The measurement period used to identify cases in the measure population is 12 months from January 1 through December 31. </t>
  </si>
  <si>
    <t>30-Day All-Cause Unplanned Readmission Following Psychiatric Hospitalization in an Inpatient Psychiatric Facility (IPF)</t>
  </si>
  <si>
    <t>Number of all-cause ED visits per 1,000 beneficiary months among adult Medicaid beneficiaries age 18 and older who meet the eligibility criteria of beneficiaries with SMI.</t>
  </si>
  <si>
    <t>All-Cause Emergency Department Utilization Rate for Medicaid Beneficiaries who may Benefit From Integrated Physical and Behavioral Health Care (PMH-20)</t>
  </si>
  <si>
    <t xml:space="preserve">Percentage of children and adolescents ages 1 to 17 who had a new prescription for an antipsychotic medication and had documentation of psychosocial care as first-line treatment. </t>
  </si>
  <si>
    <t>Use of First-Line Psychosocial Care for Children and Adolescents on Antipsychotics (APP-CH)</t>
  </si>
  <si>
    <t>Two rates will be reported for this measure:
1. SUB-2: Patients who screened positive for unhealthy alcohol use who received or refused a brief intervention during the hospital stay.
2. SUB-2a: Patients who received the brief intervention during the hospital stay.</t>
  </si>
  <si>
    <t>SUD Screening of Beneficiaries Admitted to Psychiatric Hospitals or Residential Treatment Settings (SUB-2)</t>
  </si>
  <si>
    <t xml:space="preserve">EXAMPLE:
We are transitioning to a new tool to screen for depression in adults (i.e., we are transitioning from the Duke Anxiety-Depression Scale (DADS) to the Patient Health Questionnaire [PHQ-2 &amp; PHQ-9]).  We anticipate that this transition will be complete across sites by mid to late 2021 (DY2). </t>
  </si>
  <si>
    <t>EXAMPLE:
DY3Q1</t>
  </si>
  <si>
    <t>EXAMPLE:
01/01/2020-12/31/2020</t>
  </si>
  <si>
    <t>EXAMPLE:
Annually</t>
  </si>
  <si>
    <t>EXAMPLE:
Year</t>
  </si>
  <si>
    <t>EXAMPLE:
Claims
Medical records</t>
  </si>
  <si>
    <t>EXAMPLE:
Annual metrics that are an established quality measure</t>
  </si>
  <si>
    <t>EXAMPLE:
Established quality measure</t>
  </si>
  <si>
    <t>EXAMPLE:
Milestone 4</t>
  </si>
  <si>
    <t>EXAMPLE:
Percentage of beneficiaries age 18 and older screened for depression on the date of the encounter using an age appropriate standardized depression screening tool, AND if positive, a follow-up plan is documented on the date of the positive screen.</t>
  </si>
  <si>
    <t>EXAMPLE:
Screening for Depression and Follow-Up Plan: Age 18 and Older (CDF-AD)</t>
  </si>
  <si>
    <r>
      <t xml:space="preserve">EXAMPLE:
24
</t>
    </r>
    <r>
      <rPr>
        <b/>
        <i/>
        <sz val="11"/>
        <color theme="2" tint="-0.249977111117893"/>
        <rFont val="Calibri"/>
        <family val="2"/>
        <scheme val="minor"/>
      </rPr>
      <t>(Do not delete or edit this row)</t>
    </r>
  </si>
  <si>
    <t>State plans to phase in reporting (Y/N)</t>
  </si>
  <si>
    <t>Explanation of any deviations from the CMS-provided technical specifications manual (different data source, definition, codes, target population, etc.)</t>
  </si>
  <si>
    <t>Attest that planned reporting matches the CMS-provided technical specifications manual (Y/N)</t>
  </si>
  <si>
    <t>Overall demonstration target</t>
  </si>
  <si>
    <t>Baseline Reporting Period (MM/DD/YYYY--MM/DD/YYYY)</t>
  </si>
  <si>
    <t>Reporting frequency</t>
  </si>
  <si>
    <t>Data source</t>
  </si>
  <si>
    <t>Milestone or reporting topic</t>
  </si>
  <si>
    <t>Serious Mental Illness/Serious Emotional Disturbance (SMI/SED) Planned Metrics</t>
  </si>
  <si>
    <t xml:space="preserve">   </t>
  </si>
  <si>
    <r>
      <rPr>
        <vertAlign val="superscript"/>
        <sz val="11"/>
        <rFont val="Calibri"/>
        <family val="2"/>
        <scheme val="minor"/>
      </rPr>
      <t>b</t>
    </r>
    <r>
      <rPr>
        <sz val="11"/>
        <rFont val="Calibri"/>
        <family val="2"/>
        <scheme val="minor"/>
      </rPr>
      <t>States may choose to include codes as separate tabs in this workbook.</t>
    </r>
  </si>
  <si>
    <r>
      <rPr>
        <vertAlign val="superscript"/>
        <sz val="11"/>
        <rFont val="Calibri"/>
        <family val="2"/>
        <scheme val="minor"/>
      </rPr>
      <t>a</t>
    </r>
    <r>
      <rPr>
        <sz val="11"/>
        <rFont val="Calibri"/>
        <family val="2"/>
        <scheme val="minor"/>
      </rPr>
      <t xml:space="preserve">The examples are based on a definition of SMI from the National Committee for Quality Assurance (NCQA).  The examples provided are intended to be illustrative only.  The example codes provided are not comprehensive. </t>
    </r>
  </si>
  <si>
    <t>See SMI example for format and required information</t>
  </si>
  <si>
    <r>
      <t>EXAMPLE</t>
    </r>
    <r>
      <rPr>
        <vertAlign val="superscript"/>
        <sz val="12"/>
        <color rgb="FF646464"/>
        <rFont val="Calibri"/>
        <family val="2"/>
        <scheme val="minor"/>
      </rPr>
      <t>a</t>
    </r>
    <r>
      <rPr>
        <i/>
        <sz val="11"/>
        <color rgb="FF646464"/>
        <rFont val="Calibri"/>
        <family val="2"/>
        <scheme val="minor"/>
      </rPr>
      <t xml:space="preserve">
*Outpatient: 98960-98962, 99211-99215, G0155, G0176, G0177, G0409, 0510, 0513, 0515-0517</t>
    </r>
  </si>
  <si>
    <r>
      <t>Procedure (e.g., CPT, HCPCS) or revenue codes used to identify/define service requirements</t>
    </r>
    <r>
      <rPr>
        <b/>
        <vertAlign val="superscript"/>
        <sz val="11"/>
        <rFont val="Calibri"/>
        <family val="2"/>
        <scheme val="minor"/>
      </rPr>
      <t xml:space="preserve">b </t>
    </r>
    <r>
      <rPr>
        <b/>
        <sz val="11"/>
        <rFont val="Calibri"/>
        <family val="2"/>
        <scheme val="minor"/>
      </rPr>
      <t xml:space="preserve">
</t>
    </r>
    <r>
      <rPr>
        <i/>
        <sz val="11"/>
        <rFont val="Calibri"/>
        <family val="2"/>
        <scheme val="minor"/>
      </rPr>
      <t>If the state is not using procedure or revenue codes, the state should include the data source(s) (e.g., state-specific codes) used to identify/define service requirements.</t>
    </r>
  </si>
  <si>
    <r>
      <t>EXAMPLE</t>
    </r>
    <r>
      <rPr>
        <vertAlign val="superscript"/>
        <sz val="12"/>
        <color rgb="FF646464"/>
        <rFont val="Calibri"/>
        <family val="2"/>
        <scheme val="minor"/>
      </rPr>
      <t>a</t>
    </r>
    <r>
      <rPr>
        <i/>
        <sz val="11"/>
        <color rgb="FF646464"/>
        <rFont val="Calibri"/>
        <family val="2"/>
        <scheme val="minor"/>
      </rPr>
      <t xml:space="preserve">
*Schizophrenia: F20.0-F20.5, F20.81, F20.89
*Major depression: F32.0 - F32.4, F33.0 - F33.3
*Bipolar I disorder: F30.10-F30.13, F30.2 - F30.9</t>
    </r>
  </si>
  <si>
    <r>
      <t>Codes used to identify population</t>
    </r>
    <r>
      <rPr>
        <b/>
        <vertAlign val="superscript"/>
        <sz val="11"/>
        <rFont val="Calibri"/>
        <family val="2"/>
        <scheme val="minor"/>
      </rPr>
      <t xml:space="preserve">b
</t>
    </r>
    <r>
      <rPr>
        <i/>
        <vertAlign val="superscript"/>
        <sz val="11"/>
        <rFont val="Calibri"/>
        <family val="2"/>
        <scheme val="minor"/>
      </rPr>
      <t xml:space="preserve">
</t>
    </r>
    <r>
      <rPr>
        <i/>
        <sz val="11"/>
        <rFont val="Calibri"/>
        <family val="2"/>
        <scheme val="minor"/>
      </rPr>
      <t>States may use ICD-10 diagnosis codes or state-specific treatment, diagnosis, or other types of codes to identify the population. When applicable, states should supplement ICD-10 codes with state-specific codes.</t>
    </r>
  </si>
  <si>
    <r>
      <t>EXAMPLE</t>
    </r>
    <r>
      <rPr>
        <vertAlign val="superscript"/>
        <sz val="12"/>
        <color rgb="FF646464"/>
        <rFont val="Calibri"/>
        <family val="2"/>
        <scheme val="minor"/>
      </rPr>
      <t>a</t>
    </r>
    <r>
      <rPr>
        <i/>
        <sz val="11"/>
        <color rgb="FF646464"/>
        <rFont val="Calibri"/>
        <family val="2"/>
        <scheme val="minor"/>
      </rPr>
      <t xml:space="preserve">
*At least one acute inpatient claim/encounter with any diagnosis of schizophrenia, bipolar I disorder, or major depression, OR
*At least two visits in an outpatient, intensive outpatient (IOP), partial hospitalization (PH), emergency department (ED), or nonacute inpatient setting, on different dates of service, with any diagnosis of schizophrenia, OR
*At least two visits in an outpatient, IOP, PH, ED, or nonacute inpatient setting on different dates of service with a diagnosis of bipolar I disorder. </t>
    </r>
  </si>
  <si>
    <t>Narrative description of how the state defines the population for purposes of monitoring (including age range, diagnosis groups, and associated service use requirements)</t>
  </si>
  <si>
    <t>Serious Emotional Disturbance (SED)</t>
  </si>
  <si>
    <t>Serious Mental Illness (SMI)</t>
  </si>
  <si>
    <t>.</t>
  </si>
  <si>
    <r>
      <t>EXAMPLE</t>
    </r>
    <r>
      <rPr>
        <vertAlign val="superscript"/>
        <sz val="12"/>
        <color rgb="FF646464"/>
        <rFont val="Calibri"/>
        <family val="2"/>
        <scheme val="minor"/>
      </rPr>
      <t>a</t>
    </r>
    <r>
      <rPr>
        <i/>
        <sz val="11"/>
        <color rgb="FF646464"/>
        <rFont val="Calibri"/>
        <family val="2"/>
        <scheme val="minor"/>
      </rPr>
      <t xml:space="preserve">
Adults age 18 or older with serious mental illness or children under the age of 18 with a serious emotional disturbance living within the state.</t>
    </r>
  </si>
  <si>
    <t>Narrative description of the SMI/SED demonstration population</t>
  </si>
  <si>
    <t>Serious Mental Illness/Serious Emotional Disturbance (SMI/SED) Definitions</t>
  </si>
  <si>
    <t>End of worksheet</t>
  </si>
  <si>
    <t>CMS-provided</t>
  </si>
  <si>
    <t>Metrics #13, 14, 15, 16, 17, 18, 21, 22</t>
  </si>
  <si>
    <t>Individuals with co-occurring physical health conditions</t>
  </si>
  <si>
    <t>Co-occurring physical health conditions</t>
  </si>
  <si>
    <t>Individuals with co-occurring SUD</t>
  </si>
  <si>
    <t>Co-occurring SUD</t>
  </si>
  <si>
    <t xml:space="preserve">Eligible for Medicaid on the basis of disability, Not eligible for Medicaid on the basis of disability </t>
  </si>
  <si>
    <t>Disability</t>
  </si>
  <si>
    <t>Metrics #11, 12, 13, 14, 15, 16, 17, 18, 21, 22</t>
  </si>
  <si>
    <t>Children ( Age&lt;16), Transition-age youth (Age 16-24), Adults (Age 25–64), Older adults (Age 65+)</t>
  </si>
  <si>
    <t>Individuals who meet the state-specific definition of SMI</t>
  </si>
  <si>
    <t>State-specific definition of SMI</t>
  </si>
  <si>
    <t>Individuals who meet the standardized definition of SMI</t>
  </si>
  <si>
    <t>Standardized definition of SMI</t>
  </si>
  <si>
    <t xml:space="preserve">EXAMPLE:
</t>
  </si>
  <si>
    <t>EXAMPLE:
Children/Young adults (ages 12-21), Adults (ages 21-65)</t>
  </si>
  <si>
    <t>EXAMPLE:
Metrics #11, 12, #13, 14, 15, 16, 17, 18, 21, 22</t>
  </si>
  <si>
    <t>EXAMPLE:
Children ( Age&lt;16), Transition-age youth (Age 16-24), Adults (Age 25–64), Older adults (Age 65+)</t>
  </si>
  <si>
    <t>Attest that metrics reporting for subpopulation category matches CMS-provided technical specifications manual (Y/N)</t>
  </si>
  <si>
    <t>Attest that planned subpopulation reporting within each category matches the description in the CMS-provided technical specifications manual (Y/N)</t>
  </si>
  <si>
    <t>Serious Mental Illness/Serious Emotional Disturbance (SMI/SED) Planned Subpopulations</t>
  </si>
  <si>
    <t>"Attest that metrics reporting for subpopulation category matches CMS-provided technical specifications manual (Y/N)" coumn I</t>
  </si>
  <si>
    <t>"Attest that planned subpopulation reporting within each category matches the description in the CMS-provided technical specifications manual (Y/N)" column G</t>
  </si>
  <si>
    <t>SMI-SED planned subpopulations</t>
  </si>
  <si>
    <t>"Attest that planned reporting matches the CMS-provided technical specifications manual (Y/N)" column O</t>
  </si>
  <si>
    <t>SMI-SED planned metrics</t>
  </si>
  <si>
    <t>[Insert row(s) for any state-specific subpopulation(s)]</t>
  </si>
  <si>
    <t xml:space="preserve">Annual availability assessment </t>
  </si>
  <si>
    <t>Dates of SMI/SED reporting quarter
(MM/DD/YYYY - MM/DD/YYYY)</t>
  </si>
  <si>
    <t>Serious Mental Illness/Serious Emotional Disturbance (SMI/SED) Reporting Schedule</t>
  </si>
  <si>
    <t>EXAMPLE:
CMS-provided</t>
  </si>
  <si>
    <t>Table 2. SMI/SED Demonstration Reporting Schedule</t>
  </si>
  <si>
    <t>Dates of first SMI/SED reporting quarter:</t>
  </si>
  <si>
    <t>Dates of last SMI/SED reporting quarter:</t>
  </si>
  <si>
    <t>First SMI/SED report due date (per STCs)
(MM/DD/YYYY)</t>
  </si>
  <si>
    <r>
      <t xml:space="preserve">a </t>
    </r>
    <r>
      <rPr>
        <b/>
        <sz val="10"/>
        <color theme="1"/>
        <rFont val="Calibri"/>
        <family val="2"/>
        <scheme val="minor"/>
      </rPr>
      <t>SMI/SED demonstration start date</t>
    </r>
    <r>
      <rPr>
        <sz val="10"/>
        <color theme="1"/>
        <rFont val="Calibri"/>
        <family val="2"/>
        <scheme val="minor"/>
      </rPr>
      <t>: For monitoring purposes, CMS defines the start date of the demonstration as the effective date listed in the state’s STCs at time of SMI/SED demonstration approval.  For example, if the state’s STCs at the time of SMI/SED demonstration approval note that the demonstration is effective January 1, 2020 – December 31, 2025, the state should consider January 1, 2020 to be the start date of the demonstration.  Note that that the effective date is considered to be the first day the state may begin its SMI/SED demonstration.  In many cases, the effective date is distinct from the approval date of a demonstration; that is, in certain cases, CMS may approve a section 1115 demonstration with an effective date that is in the future.  For example, CMS may approve an extension request on 12/15/2020, with an effective date of 1/1/2021 for the new demonstration period.  In many cases, the effective date also differs from the date a state begins implementing its demonstration.</t>
    </r>
  </si>
  <si>
    <r>
      <rPr>
        <vertAlign val="superscript"/>
        <sz val="10"/>
        <color theme="1"/>
        <rFont val="Calibri"/>
        <family val="2"/>
        <scheme val="minor"/>
      </rPr>
      <t>b</t>
    </r>
    <r>
      <rPr>
        <sz val="10"/>
        <color theme="1"/>
        <rFont val="Calibri"/>
        <family val="2"/>
        <scheme val="minor"/>
      </rPr>
      <t xml:space="preserve"> The auto-populated reporting schedule in Table 2 outlines the data the state is expected to reported for each SMI/SED demonstration year and quarter.  However, the state is not expected to begin reporting any metrics data until after protocol approval.  The state should see Section B of the Monitoring Report Instructions for more information on retrospective reporting of data following protocol approval.
AA# refers to the Annual Assessment of the Availability of Mental Health Services (“Annual Availability Assessment”) and the SMI/SED DY in which the Annual Availability Assessment will be submitted (for example, “AA1” refers to the Annual Availability Assessment that will be submitted with the state’s annual monitoring report for SMI/SED DY1).  Data in each Annual Availability Assessment should be reported as of the month and day indicated in the state’s approved monitoring protocol.  If the state cannot submit its Annual Availability Assessments when it submits its annual monitoring reports, it should propose and describe a reporting deviation in Columns G and H.</t>
    </r>
  </si>
  <si>
    <t xml:space="preserve">(1) In the reporting periods input table (Table 1), use the prompt in column A to enter the requested information in the corresponding row of column B.  All report names and reporting periods should use the format DY#Q# or CY# and all dates should use the format MM/DD/YYYY with no spaces in the cell.  The information entered in these cells will auto-populate the SMI/SED demonstration reporting schedule in Table 2.  All cells in the input table must be completed in entirety for the standard reporting schedule to be accurately auto-populated.  </t>
  </si>
  <si>
    <t>First SMI/SED report in which the state plans to report annual metrics that are established quality measures (EQMs):</t>
  </si>
  <si>
    <t>Report due 
(per STCs)
(MM/DD/YYYY)</t>
  </si>
  <si>
    <t>Broader section 1115 reporting period, if applicable; else SMI/SED reporting period 
(Format DYQ; Ex. DY1Q3)</t>
  </si>
  <si>
    <t>SMI/SED</t>
  </si>
  <si>
    <t xml:space="preserve">Proposed deviations from standard reporting schedule (Format DYQ; Ex. DY1Q3) </t>
  </si>
  <si>
    <t>Deviation from standard reporting schedule 
(Y/N)</t>
  </si>
  <si>
    <t>Explanation for deviations (if column G="Y")</t>
  </si>
  <si>
    <t>If the planned reporting of relevant metrics does not match (i.e., column I = “N”), list the metrics for which state plans to report for each subpopulation category (Format: metric number, comma separated)</t>
  </si>
  <si>
    <t>Reporting period
(Format SMI/SED DYQ; Ex. DY1Q1)</t>
  </si>
  <si>
    <t>Broader section 1115 demonstration reporting period corresponding with the first SMI/SED reporting quarter, if applicable. If there is no boarder demonstration, fill in the first SMI/SED reporting period.  
(Format DYQ; Ex. DY3Q1)</t>
  </si>
  <si>
    <t>Baseline period for EQMs
(Format CY; Ex. CY2019)</t>
  </si>
  <si>
    <t>SMI/SED DY and Q associated with report
(Format SMI/SED DYQ; Ex. DY1Q1)</t>
  </si>
  <si>
    <r>
      <t>For each reporting category, measurement period for which information is captured in monitoring report per standard reporting schedule (Format DYQ; Ex. DY1Q3)</t>
    </r>
    <r>
      <rPr>
        <b/>
        <vertAlign val="superscript"/>
        <sz val="11"/>
        <color theme="0"/>
        <rFont val="Calibri"/>
        <family val="2"/>
        <scheme val="minor"/>
      </rPr>
      <t>b</t>
    </r>
  </si>
  <si>
    <t>Report in which metric will be phased in (Format SMI/SED DYQ; Ex. DY1Q3)</t>
  </si>
  <si>
    <t>(2) Review the state's reporting schedule in the SMI/SED demonstration reporting schedule table (Table 2).  For each of the reporting categories listed in column E, select Y or N in column G, "Deviations from standard reporting schedule (Y/N)" to indicate whether the state plans to report according to the standard reporting schedule.  If a state's planned reporting does not match the standard reporting schedule for any quarter and/or reporting category (i.e. column G= “N”), the state should describe these deviations in column H, "Explanation for deviations (if column G="Y")"  and use column I, “Proposed deviations from standard reporting schedule,” to indicate the SMI/SED measurement periods with which it wishes to overwrite the standard schedule (column F).  All other columns are locked for editing and should not be altered by the state.</t>
  </si>
  <si>
    <t>Medicaid Section 1115 SMI/SED Demonstrations Monitoring Protocol (Part A) - Planned metrics (Version 2.0, revised)</t>
  </si>
  <si>
    <t>Medicaid Section 1115 SMI/SED Demonstrations Monitoring Protocol (Part A) - SMI/SED Definitions (Version 2.0, revised)</t>
  </si>
  <si>
    <t>Medicaid Section 1115 SMI/SED Demonstrations Monitoring Protocol (Part A) - Planned subpopulations (Version 2.0, revised)</t>
  </si>
  <si>
    <t>Medicaid Section 1115 SMI/SED Demonstrations Monitoring Protocol (Part A) - SMI/SED Reporting schedule (Version 2.0, revised)</t>
  </si>
  <si>
    <t>According to the Paperwork Reduction Act of 1995, no persons are required to respond to a collection of information unless it displays a valid OMB control number. The valid OMB control number for this information collection is 0938-1148 (CMS-10398 #59). The time required to complete this information collection is estimated to average 29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</si>
  <si>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r>
      <t xml:space="preserve">PRA Disclosure Statement </t>
    </r>
    <r>
      <rPr>
        <i/>
        <sz val="10"/>
        <color rgb="FF000000"/>
        <rFont val="Calibri"/>
        <family val="2"/>
        <scheme val="minor"/>
      </rPr>
      <t>This information is being collected to assist the Centers for Medicare &amp; Medicaid Services in program monitoring of Medicaid Section 1115 Serious Mental Illness and Serious Emotional Disturbance Demonstrations. This mandatory information collection (42 CFR § 431.428) will be used to support more efficient, timely and accurate review of states’ monitoring report submissions of Medicaid Section 1115 Serious Mental Illness and Serious Emotional Disturbance Demonstrations, and also support consistency in monitoring and evaluation,  increase in reporting accuracy, and reduction in timeframes required for monitoring and evaluation. Under the Privacy Act of 1974 any personally identifying information obtained will be kept private to the extent of the law.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</si>
</sst>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vertAlign val="superscript"/>
      <sz val="11"/>
      <name val="Calibri"/>
      <family val="2"/>
      <scheme val="minor"/>
    </font>
    <font>
      <sz val="11"/>
      <color theme="0"/>
      <name val="Calibri"/>
      <family val="2"/>
      <scheme val="minor"/>
    </font>
    <font>
      <sz val="11"/>
      <color theme="1"/>
      <name val="Calibri"/>
      <family val="2"/>
      <scheme val="minor"/>
    </font>
    <font>
      <i/>
      <sz val="11"/>
      <color theme="2" tint="-0.249977111117893"/>
      <name val="Calibri"/>
      <family val="2"/>
      <scheme val="minor"/>
    </font>
    <font>
      <b/>
      <i/>
      <sz val="11"/>
      <color theme="2" tint="-0.249977111117893"/>
      <name val="Calibri"/>
      <family val="2"/>
      <scheme val="minor"/>
    </font>
    <font>
      <sz val="11"/>
      <color theme="2" tint="-0.249977111117893"/>
      <name val="Calibri"/>
      <family val="2"/>
      <scheme val="minor"/>
    </font>
    <font>
      <i/>
      <u/>
      <sz val="11"/>
      <color theme="2" tint="-0.249977111117893"/>
      <name val="Calibri"/>
      <family val="2"/>
      <scheme val="minor"/>
    </font>
    <font>
      <i/>
      <vertAlign val="superscript"/>
      <sz val="11"/>
      <name val="Calibri"/>
      <family val="2"/>
      <scheme val="minor"/>
    </font>
    <font>
      <b/>
      <vertAlign val="superscript"/>
      <sz val="11"/>
      <color theme="0"/>
      <name val="Calibri"/>
      <family val="2"/>
      <scheme val="minor"/>
    </font>
    <font>
      <sz val="11"/>
      <color rgb="FF006100"/>
      <name val="Calibri"/>
      <family val="2"/>
      <scheme val="minor"/>
    </font>
    <font>
      <sz val="11"/>
      <color rgb="FF9C0006"/>
      <name val="Calibri"/>
      <family val="2"/>
      <scheme val="minor"/>
    </font>
    <font>
      <b/>
      <sz val="16"/>
      <name val="Calibri"/>
      <family val="2"/>
      <scheme val="minor"/>
    </font>
    <font>
      <vertAlign val="superscript"/>
      <sz val="10"/>
      <color theme="1"/>
      <name val="Times New Roman"/>
      <family val="1"/>
    </font>
    <font>
      <sz val="12"/>
      <color rgb="FF000000"/>
      <name val="Calibri"/>
      <family val="2"/>
      <scheme val="minor"/>
    </font>
    <font>
      <sz val="11"/>
      <color rgb="FF000000"/>
      <name val="Calibri"/>
      <family val="2"/>
      <scheme val="minor"/>
    </font>
    <font>
      <b/>
      <sz val="11"/>
      <color rgb="FF000000"/>
      <name val="Calibri"/>
      <family val="2"/>
      <scheme val="minor"/>
    </font>
    <font>
      <vertAlign val="superscript"/>
      <sz val="10"/>
      <color theme="1"/>
      <name val="Calibri"/>
      <family val="2"/>
      <scheme val="minor"/>
    </font>
    <font>
      <b/>
      <sz val="10"/>
      <color theme="1"/>
      <name val="Calibri"/>
      <family val="2"/>
      <scheme val="minor"/>
    </font>
    <font>
      <sz val="10"/>
      <color theme="1"/>
      <name val="Calibri"/>
      <family val="2"/>
      <scheme val="minor"/>
    </font>
    <font>
      <i/>
      <sz val="11"/>
      <color theme="2" tint="-0.249977111117893"/>
      <name val="Calibri"/>
      <family val="2"/>
    </font>
    <font>
      <b/>
      <sz val="16"/>
      <color theme="1"/>
      <name val="Calibri"/>
      <family val="2"/>
      <scheme val="minor"/>
    </font>
    <font>
      <sz val="11"/>
      <color theme="5"/>
      <name val="Calibri"/>
      <family val="2"/>
      <scheme val="minor"/>
    </font>
    <font>
      <sz val="7"/>
      <color rgb="FF000000"/>
      <name val="Times New Roman"/>
      <family val="1"/>
    </font>
    <font>
      <i/>
      <sz val="11"/>
      <color rgb="FF646464"/>
      <name val="Calibri"/>
      <family val="2"/>
      <scheme val="minor"/>
    </font>
    <font>
      <vertAlign val="superscript"/>
      <sz val="12"/>
      <color rgb="FF646464"/>
      <name val="Calibri"/>
      <family val="2"/>
      <scheme val="minor"/>
    </font>
    <font>
      <b/>
      <vertAlign val="superscript"/>
      <sz val="11"/>
      <name val="Calibri"/>
      <family val="2"/>
      <scheme val="minor"/>
    </font>
    <font>
      <sz val="11"/>
      <color rgb="FF6C6F70"/>
      <name val="Calibri"/>
      <family val="2"/>
      <scheme val="minor"/>
    </font>
    <font>
      <b/>
      <i/>
      <sz val="10"/>
      <color rgb="FF000000"/>
      <name val="Calibri"/>
      <family val="2"/>
      <scheme val="minor"/>
    </font>
    <font>
      <i/>
      <sz val="10"/>
      <color rgb="FF000000"/>
      <name val="Calibri"/>
      <family val="2"/>
      <scheme val="minor"/>
    </font>
    <font>
      <i/>
      <sz val="10"/>
      <color theme="0"/>
      <name val="Calibri"/>
      <family val="2"/>
      <scheme val="minor"/>
    </font>
    <font>
      <i/>
      <sz val="10"/>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Up">
        <bgColor theme="2"/>
      </patternFill>
    </fill>
    <fill>
      <patternFill patternType="solid">
        <fgColor rgb="FF6C6F70"/>
        <bgColor indexed="64"/>
      </patternFill>
    </fill>
    <fill>
      <patternFill patternType="solid">
        <fgColor theme="2" tint="-9.9978637043366805E-2"/>
        <bgColor indexed="64"/>
      </patternFill>
    </fill>
    <fill>
      <patternFill patternType="solid">
        <fgColor rgb="FFFFFFCC"/>
      </patternFill>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theme="0" tint="-4.9989318521683403E-2"/>
        <bgColor indexed="64"/>
      </patternFill>
    </fill>
  </fills>
  <borders count="47">
    <border>
      <left/>
      <right/>
      <top/>
      <bottom/>
      <diagonal/>
    </border>
    <border>
      <left style="thin">
        <color theme="0"/>
      </left>
      <right/>
      <top/>
      <bottom/>
      <diagonal/>
    </border>
    <border>
      <left/>
      <right style="thin">
        <color theme="0"/>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indexed="64"/>
      </top>
      <bottom style="medium">
        <color theme="0" tint="-0.34998626667073579"/>
      </bottom>
      <diagonal/>
    </border>
    <border>
      <left style="thin">
        <color theme="0" tint="-0.34998626667073579"/>
      </left>
      <right style="thin">
        <color indexed="64"/>
      </right>
      <top style="thin">
        <color indexed="64"/>
      </top>
      <bottom style="medium">
        <color theme="0" tint="-0.34998626667073579"/>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indexed="64"/>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theme="0" tint="-0.34998626667073579"/>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indexed="64"/>
      </right>
      <top/>
      <bottom style="medium">
        <color theme="0" tint="-0.34998626667073579"/>
      </bottom>
      <diagonal/>
    </border>
    <border>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style="thin">
        <color indexed="64"/>
      </right>
      <top style="thin">
        <color theme="0"/>
      </top>
      <bottom style="thin">
        <color theme="0"/>
      </bottom>
      <diagonal/>
    </border>
    <border>
      <left/>
      <right style="thin">
        <color indexed="64"/>
      </right>
      <top/>
      <bottom style="thin">
        <color theme="0"/>
      </bottom>
      <diagonal/>
    </border>
    <border>
      <left/>
      <right style="thin">
        <color indexed="64"/>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style="thin">
        <color theme="0" tint="-0.34998626667073579"/>
      </right>
      <top/>
      <bottom style="medium">
        <color theme="0" tint="-0.34998626667073579"/>
      </bottom>
      <diagonal/>
    </border>
    <border>
      <left/>
      <right style="thin">
        <color theme="0" tint="-0.34998626667073579"/>
      </right>
      <top style="thin">
        <color indexed="64"/>
      </top>
      <bottom/>
      <diagonal/>
    </border>
    <border>
      <left style="thin">
        <color theme="0" tint="-0.34998626667073579"/>
      </left>
      <right/>
      <top style="thin">
        <color indexed="64"/>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indexed="64"/>
      </bottom>
      <diagonal/>
    </border>
    <border>
      <left style="thin">
        <color theme="0" tint="-0.34998626667073579"/>
      </left>
      <right/>
      <top/>
      <bottom style="medium">
        <color theme="0" tint="-0.34998626667073579"/>
      </bottom>
      <diagonal/>
    </border>
    <border>
      <left style="thin">
        <color theme="0" tint="-0.34998626667073579"/>
      </left>
      <right/>
      <top style="thin">
        <color theme="0" tint="-0.34998626667073579"/>
      </top>
      <bottom/>
      <diagonal/>
    </border>
  </borders>
  <cellStyleXfs count="5">
    <xf numFmtId="0" fontId="0" fillId="0" borderId="0"/>
    <xf numFmtId="0" fontId="9" fillId="7" borderId="3" applyNumberFormat="0" applyFont="0" applyAlignment="0" applyProtection="0"/>
    <xf numFmtId="0" fontId="12" fillId="7" borderId="3"/>
    <xf numFmtId="0" fontId="16" fillId="10" borderId="0" applyNumberFormat="0" applyBorder="0" applyAlignment="0" applyProtection="0"/>
    <xf numFmtId="0" fontId="17" fillId="11" borderId="0" applyNumberFormat="0" applyBorder="0" applyAlignment="0" applyProtection="0"/>
  </cellStyleXfs>
  <cellXfs count="229">
    <xf numFmtId="0" fontId="0" fillId="0" borderId="0" xfId="0"/>
    <xf numFmtId="0" fontId="0" fillId="0" borderId="0" xfId="0" applyAlignment="1" applyProtection="1">
      <alignment wrapText="1"/>
      <protection locked="0"/>
    </xf>
    <xf numFmtId="0" fontId="5" fillId="4" borderId="0" xfId="0" applyFont="1" applyFill="1" applyAlignment="1" applyProtection="1">
      <alignment horizontal="left" wrapText="1"/>
      <protection locked="0"/>
    </xf>
    <xf numFmtId="0" fontId="5" fillId="0" borderId="0" xfId="0" applyFont="1" applyFill="1" applyAlignment="1" applyProtection="1">
      <alignment horizontal="left" vertical="center"/>
    </xf>
    <xf numFmtId="0" fontId="0" fillId="0" borderId="0" xfId="0" applyAlignment="1" applyProtection="1">
      <alignment horizontal="center" vertical="center"/>
      <protection locked="0"/>
    </xf>
    <xf numFmtId="0" fontId="1" fillId="3" borderId="0" xfId="0" applyFont="1" applyFill="1" applyAlignment="1" applyProtection="1">
      <alignment horizontal="center" wrapText="1"/>
      <protection locked="0"/>
    </xf>
    <xf numFmtId="0" fontId="0" fillId="2" borderId="0" xfId="0" applyFill="1" applyProtection="1">
      <protection locked="0"/>
    </xf>
    <xf numFmtId="0" fontId="5" fillId="0" borderId="0" xfId="0" applyFont="1" applyAlignment="1" applyProtection="1">
      <alignment vertical="center"/>
      <protection locked="0"/>
    </xf>
    <xf numFmtId="0" fontId="5" fillId="2" borderId="0" xfId="0" applyFont="1" applyFill="1" applyAlignment="1" applyProtection="1">
      <alignment horizontal="center" vertical="center"/>
      <protection locked="0"/>
    </xf>
    <xf numFmtId="0" fontId="5" fillId="0" borderId="0" xfId="0" applyFont="1" applyFill="1" applyAlignment="1" applyProtection="1">
      <alignment horizontal="left" vertical="center" wrapText="1"/>
    </xf>
    <xf numFmtId="0" fontId="5" fillId="0" borderId="0" xfId="0" applyFont="1" applyAlignment="1" applyProtection="1">
      <alignment wrapText="1"/>
      <protection locked="0"/>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0" fillId="0" borderId="0" xfId="0" applyAlignment="1">
      <alignment horizontal="left" vertical="center"/>
    </xf>
    <xf numFmtId="0" fontId="5" fillId="0" borderId="0" xfId="0" applyFont="1"/>
    <xf numFmtId="0" fontId="8" fillId="0" borderId="0" xfId="0" applyFont="1"/>
    <xf numFmtId="0" fontId="0" fillId="6" borderId="0" xfId="0" applyFill="1" applyProtection="1">
      <protection locked="0"/>
    </xf>
    <xf numFmtId="0" fontId="0" fillId="6" borderId="0" xfId="0" applyFill="1"/>
    <xf numFmtId="0" fontId="5" fillId="0" borderId="0" xfId="0" applyFont="1" applyAlignment="1">
      <alignment vertical="center"/>
    </xf>
    <xf numFmtId="0" fontId="6" fillId="0" borderId="0" xfId="0" applyFont="1" applyAlignment="1" applyProtection="1">
      <alignment horizontal="left"/>
      <protection locked="0"/>
    </xf>
    <xf numFmtId="0" fontId="0" fillId="0" borderId="0" xfId="0" applyProtection="1">
      <protection locked="0"/>
    </xf>
    <xf numFmtId="0" fontId="0" fillId="0" borderId="0" xfId="0" applyAlignment="1">
      <alignment vertical="center" wrapText="1"/>
    </xf>
    <xf numFmtId="0" fontId="5" fillId="0" borderId="0" xfId="0" applyFont="1" applyAlignment="1">
      <alignment horizontal="left" vertical="center"/>
    </xf>
    <xf numFmtId="0" fontId="0" fillId="0" borderId="0" xfId="0"/>
    <xf numFmtId="0" fontId="0" fillId="0" borderId="0" xfId="0" applyAlignment="1">
      <alignment wrapText="1"/>
    </xf>
    <xf numFmtId="0" fontId="1" fillId="5" borderId="0" xfId="0" applyFont="1" applyFill="1" applyAlignment="1" applyProtection="1">
      <alignment horizontal="center" wrapText="1"/>
      <protection locked="0"/>
    </xf>
    <xf numFmtId="0" fontId="0" fillId="0" borderId="0" xfId="0" applyAlignment="1">
      <alignment horizontal="left" wrapText="1"/>
    </xf>
    <xf numFmtId="0" fontId="0" fillId="0" borderId="0" xfId="0" applyAlignment="1">
      <alignment vertical="center"/>
    </xf>
    <xf numFmtId="0" fontId="1" fillId="5" borderId="0" xfId="0" applyFont="1" applyFill="1" applyAlignment="1" applyProtection="1">
      <alignment horizontal="left" wrapText="1"/>
      <protection locked="0"/>
    </xf>
    <xf numFmtId="0" fontId="2" fillId="0" borderId="0" xfId="0" applyFont="1" applyAlignment="1">
      <alignment vertical="center" wrapText="1"/>
    </xf>
    <xf numFmtId="0" fontId="1" fillId="0" borderId="0" xfId="0" applyFont="1" applyAlignment="1">
      <alignment horizontal="center" wrapText="1"/>
    </xf>
    <xf numFmtId="0" fontId="2" fillId="0" borderId="0" xfId="0" applyFont="1" applyAlignment="1">
      <alignment wrapText="1"/>
    </xf>
    <xf numFmtId="3" fontId="5" fillId="3" borderId="20" xfId="0" applyNumberFormat="1" applyFont="1" applyFill="1" applyBorder="1" applyAlignment="1" applyProtection="1">
      <alignment horizontal="left" vertical="center" wrapText="1"/>
      <protection locked="0"/>
    </xf>
    <xf numFmtId="3" fontId="5" fillId="3" borderId="22" xfId="0" applyNumberFormat="1" applyFont="1" applyFill="1" applyBorder="1" applyAlignment="1" applyProtection="1">
      <alignment horizontal="left" vertical="center" wrapText="1"/>
      <protection locked="0"/>
    </xf>
    <xf numFmtId="0" fontId="0" fillId="9" borderId="0" xfId="0" applyFill="1" applyAlignment="1">
      <alignment horizontal="left" vertical="center"/>
    </xf>
    <xf numFmtId="0" fontId="0" fillId="9" borderId="0" xfId="0" applyFill="1" applyAlignment="1">
      <alignment vertical="top"/>
    </xf>
    <xf numFmtId="0" fontId="0" fillId="9" borderId="0" xfId="0" applyFill="1"/>
    <xf numFmtId="0" fontId="1" fillId="5" borderId="0" xfId="0" applyFont="1" applyFill="1" applyAlignment="1" applyProtection="1">
      <alignment wrapText="1"/>
      <protection locked="0"/>
    </xf>
    <xf numFmtId="0" fontId="2" fillId="0" borderId="0" xfId="0" applyFont="1"/>
    <xf numFmtId="0" fontId="0" fillId="8" borderId="0" xfId="0" applyFill="1"/>
    <xf numFmtId="3" fontId="0" fillId="8" borderId="0" xfId="0" applyNumberFormat="1" applyFill="1"/>
    <xf numFmtId="0" fontId="5" fillId="8" borderId="0" xfId="0" applyFont="1" applyFill="1"/>
    <xf numFmtId="14" fontId="1" fillId="5" borderId="0" xfId="0" applyNumberFormat="1" applyFont="1" applyFill="1" applyAlignment="1" applyProtection="1">
      <alignment horizontal="center" wrapText="1"/>
      <protection locked="0"/>
    </xf>
    <xf numFmtId="0" fontId="0" fillId="8" borderId="0" xfId="0" applyFill="1" applyAlignment="1">
      <alignment wrapText="1"/>
    </xf>
    <xf numFmtId="14" fontId="5" fillId="8" borderId="13" xfId="0" applyNumberFormat="1" applyFont="1" applyFill="1" applyBorder="1" applyAlignment="1" applyProtection="1">
      <alignment horizontal="left" vertical="center" wrapText="1"/>
      <protection locked="0"/>
    </xf>
    <xf numFmtId="164" fontId="5" fillId="8" borderId="27" xfId="0" applyNumberFormat="1" applyFont="1" applyFill="1" applyBorder="1" applyAlignment="1" applyProtection="1">
      <alignment horizontal="left" vertical="center" wrapText="1"/>
    </xf>
    <xf numFmtId="164" fontId="5" fillId="8" borderId="21" xfId="0" applyNumberFormat="1" applyFont="1" applyFill="1" applyBorder="1" applyAlignment="1" applyProtection="1">
      <alignment horizontal="left" vertical="center" wrapText="1"/>
    </xf>
    <xf numFmtId="0" fontId="1" fillId="5" borderId="0" xfId="0" applyFont="1" applyFill="1" applyAlignment="1" applyProtection="1">
      <alignment horizontal="center" wrapText="1"/>
      <protection locked="0"/>
    </xf>
    <xf numFmtId="0" fontId="0" fillId="8" borderId="0" xfId="0" applyNumberFormat="1" applyFill="1"/>
    <xf numFmtId="164" fontId="5" fillId="13" borderId="21" xfId="0" applyNumberFormat="1" applyFont="1" applyFill="1" applyBorder="1" applyAlignment="1" applyProtection="1">
      <alignment horizontal="left" vertical="center" wrapText="1"/>
    </xf>
    <xf numFmtId="0" fontId="0" fillId="0" borderId="0" xfId="0" applyAlignment="1">
      <alignment horizontal="left" vertical="center" wrapText="1"/>
    </xf>
    <xf numFmtId="0" fontId="20" fillId="0" borderId="0" xfId="0" applyFont="1" applyAlignment="1">
      <alignment vertical="center" wrapText="1"/>
    </xf>
    <xf numFmtId="0" fontId="19" fillId="0" borderId="0" xfId="0" applyFont="1" applyAlignment="1">
      <alignment vertical="top" wrapText="1"/>
    </xf>
    <xf numFmtId="164" fontId="5" fillId="13" borderId="40" xfId="0" applyNumberFormat="1" applyFont="1" applyFill="1" applyBorder="1" applyAlignment="1" applyProtection="1">
      <alignment horizontal="left" vertical="center" wrapText="1"/>
    </xf>
    <xf numFmtId="164" fontId="5" fillId="13" borderId="29" xfId="0" applyNumberFormat="1" applyFont="1" applyFill="1" applyBorder="1" applyAlignment="1" applyProtection="1">
      <alignment horizontal="left" vertical="center" wrapText="1"/>
    </xf>
    <xf numFmtId="164" fontId="5" fillId="13" borderId="41" xfId="0" applyNumberFormat="1" applyFont="1" applyFill="1" applyBorder="1" applyAlignment="1" applyProtection="1">
      <alignment horizontal="left" vertical="center" wrapText="1"/>
    </xf>
    <xf numFmtId="0" fontId="7" fillId="0" borderId="0" xfId="0" applyFont="1" applyProtection="1">
      <protection locked="0"/>
    </xf>
    <xf numFmtId="0" fontId="0" fillId="2" borderId="0" xfId="0" applyFill="1" applyAlignment="1" applyProtection="1">
      <alignment wrapText="1"/>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left" vertical="center"/>
      <protection locked="0"/>
    </xf>
    <xf numFmtId="0" fontId="0" fillId="2" borderId="0" xfId="0" applyFill="1" applyAlignment="1" applyProtection="1">
      <alignment horizontal="left" wrapText="1"/>
      <protection locked="0"/>
    </xf>
    <xf numFmtId="0" fontId="4" fillId="2" borderId="0" xfId="0" applyFont="1" applyFill="1" applyAlignment="1">
      <alignment horizontal="left" vertical="center"/>
    </xf>
    <xf numFmtId="0" fontId="0" fillId="0" borderId="0" xfId="0" applyAlignment="1" applyProtection="1">
      <alignment horizontal="left"/>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1" fillId="0" borderId="1" xfId="0" applyFont="1" applyBorder="1" applyAlignment="1" applyProtection="1">
      <alignment horizontal="center" wrapText="1"/>
      <protection locked="0"/>
    </xf>
    <xf numFmtId="0" fontId="0" fillId="0" borderId="1" xfId="0" applyBorder="1" applyAlignment="1" applyProtection="1">
      <alignment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28" fillId="0" borderId="0" xfId="0" applyFont="1"/>
    <xf numFmtId="0" fontId="21" fillId="0" borderId="0" xfId="0" applyFont="1"/>
    <xf numFmtId="0" fontId="29" fillId="0" borderId="0" xfId="0" applyFont="1" applyAlignment="1">
      <alignment horizontal="left" vertical="center" indent="8"/>
    </xf>
    <xf numFmtId="0" fontId="4" fillId="13" borderId="0" xfId="0" applyFont="1" applyFill="1" applyAlignment="1">
      <alignment horizontal="left" wrapText="1"/>
    </xf>
    <xf numFmtId="0" fontId="0" fillId="0" borderId="0" xfId="0" applyAlignment="1">
      <alignment horizontal="center"/>
    </xf>
    <xf numFmtId="0" fontId="1" fillId="5" borderId="0" xfId="0" applyFont="1" applyFill="1" applyAlignment="1">
      <alignment horizontal="center"/>
    </xf>
    <xf numFmtId="0" fontId="33" fillId="5" borderId="0" xfId="0" applyFont="1" applyFill="1" applyAlignment="1">
      <alignment horizontal="center"/>
    </xf>
    <xf numFmtId="0" fontId="22" fillId="0" borderId="0" xfId="0" applyFont="1" applyAlignment="1">
      <alignment wrapText="1"/>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left"/>
    </xf>
    <xf numFmtId="0" fontId="8"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0" fillId="0" borderId="0" xfId="0"/>
    <xf numFmtId="14" fontId="5" fillId="0" borderId="13" xfId="0" applyNumberFormat="1" applyFont="1" applyBorder="1" applyAlignment="1" applyProtection="1">
      <alignment horizontal="left" vertical="center" wrapText="1"/>
      <protection locked="0"/>
    </xf>
    <xf numFmtId="3" fontId="5" fillId="0" borderId="13" xfId="0" applyNumberFormat="1" applyFont="1" applyBorder="1" applyAlignment="1" applyProtection="1">
      <alignment horizontal="left" vertical="center" wrapText="1"/>
      <protection locked="0"/>
    </xf>
    <xf numFmtId="14" fontId="5" fillId="0" borderId="13" xfId="0" applyNumberFormat="1" applyFont="1" applyBorder="1" applyAlignment="1" applyProtection="1">
      <alignment horizontal="left" vertical="center" wrapText="1"/>
      <protection locked="0"/>
    </xf>
    <xf numFmtId="3" fontId="5" fillId="3" borderId="18" xfId="0" applyNumberFormat="1" applyFont="1" applyFill="1" applyBorder="1" applyAlignment="1" applyProtection="1">
      <alignment horizontal="left" vertical="center" wrapText="1"/>
      <protection locked="0"/>
    </xf>
    <xf numFmtId="3" fontId="5" fillId="3" borderId="19" xfId="0" applyNumberFormat="1" applyFont="1" applyFill="1" applyBorder="1" applyAlignment="1" applyProtection="1">
      <alignment horizontal="left" vertical="center" wrapText="1"/>
      <protection locked="0"/>
    </xf>
    <xf numFmtId="3" fontId="5" fillId="3" borderId="15" xfId="0" applyNumberFormat="1" applyFont="1" applyFill="1" applyBorder="1" applyAlignment="1" applyProtection="1">
      <alignment horizontal="left" vertical="center" wrapText="1"/>
      <protection locked="0"/>
    </xf>
    <xf numFmtId="3" fontId="5" fillId="3" borderId="16" xfId="0" applyNumberFormat="1" applyFont="1" applyFill="1" applyBorder="1" applyAlignment="1" applyProtection="1">
      <alignment horizontal="left" vertical="center" wrapText="1"/>
      <protection locked="0"/>
    </xf>
    <xf numFmtId="3" fontId="5" fillId="3" borderId="24" xfId="0" applyNumberFormat="1" applyFont="1" applyFill="1" applyBorder="1" applyAlignment="1" applyProtection="1">
      <alignment horizontal="left" vertical="center" wrapText="1"/>
      <protection locked="0"/>
    </xf>
    <xf numFmtId="3" fontId="5" fillId="3" borderId="26" xfId="0" applyNumberFormat="1" applyFont="1" applyFill="1" applyBorder="1" applyAlignment="1" applyProtection="1">
      <alignment horizontal="left" vertical="center" wrapText="1"/>
      <protection locked="0"/>
    </xf>
    <xf numFmtId="3" fontId="5" fillId="3" borderId="27" xfId="0" applyNumberFormat="1" applyFont="1" applyFill="1" applyBorder="1" applyAlignment="1" applyProtection="1">
      <alignment horizontal="left" vertical="center" wrapText="1"/>
      <protection locked="0"/>
    </xf>
    <xf numFmtId="3" fontId="5" fillId="3" borderId="28" xfId="0" applyNumberFormat="1" applyFont="1" applyFill="1" applyBorder="1" applyAlignment="1" applyProtection="1">
      <alignment horizontal="left" vertical="center" wrapText="1"/>
      <protection locked="0"/>
    </xf>
    <xf numFmtId="14" fontId="5" fillId="8" borderId="13" xfId="0" applyNumberFormat="1" applyFont="1" applyFill="1" applyBorder="1" applyAlignment="1" applyProtection="1">
      <alignment horizontal="left" vertical="center" wrapText="1"/>
      <protection locked="0"/>
    </xf>
    <xf numFmtId="3" fontId="5" fillId="8" borderId="18" xfId="4" applyNumberFormat="1" applyFont="1" applyFill="1" applyBorder="1" applyAlignment="1" applyProtection="1">
      <alignment horizontal="left" vertical="center" wrapText="1"/>
      <protection locked="0"/>
    </xf>
    <xf numFmtId="3" fontId="5" fillId="12" borderId="18" xfId="3" applyNumberFormat="1" applyFont="1" applyFill="1" applyBorder="1" applyAlignment="1" applyProtection="1">
      <alignment horizontal="left" vertical="center" wrapText="1"/>
      <protection locked="0"/>
    </xf>
    <xf numFmtId="3" fontId="5" fillId="8" borderId="15" xfId="0" applyNumberFormat="1" applyFont="1" applyFill="1" applyBorder="1" applyAlignment="1" applyProtection="1">
      <alignment horizontal="left" vertical="center" wrapText="1"/>
    </xf>
    <xf numFmtId="164" fontId="5" fillId="8" borderId="15" xfId="0" applyNumberFormat="1" applyFont="1" applyFill="1" applyBorder="1" applyAlignment="1" applyProtection="1">
      <alignment horizontal="left" vertical="center" wrapText="1"/>
    </xf>
    <xf numFmtId="3" fontId="5" fillId="8" borderId="18" xfId="0" applyNumberFormat="1" applyFont="1" applyFill="1" applyBorder="1" applyAlignment="1" applyProtection="1">
      <alignment horizontal="left" vertical="center" wrapText="1"/>
    </xf>
    <xf numFmtId="164" fontId="5" fillId="8" borderId="25" xfId="0" applyNumberFormat="1" applyFont="1" applyFill="1" applyBorder="1" applyAlignment="1" applyProtection="1">
      <alignment horizontal="left" vertical="center" wrapText="1"/>
    </xf>
    <xf numFmtId="3" fontId="5" fillId="8" borderId="20" xfId="0" applyNumberFormat="1" applyFont="1" applyFill="1" applyBorder="1" applyAlignment="1" applyProtection="1">
      <alignment horizontal="left" vertical="center" wrapText="1"/>
    </xf>
    <xf numFmtId="164" fontId="5" fillId="13" borderId="15" xfId="0" applyNumberFormat="1" applyFont="1" applyFill="1" applyBorder="1" applyAlignment="1" applyProtection="1">
      <alignment horizontal="left" vertical="center" wrapText="1"/>
    </xf>
    <xf numFmtId="164" fontId="5" fillId="13" borderId="25" xfId="0" applyNumberFormat="1" applyFont="1" applyFill="1" applyBorder="1" applyAlignment="1" applyProtection="1">
      <alignment horizontal="left" vertical="center" wrapText="1"/>
    </xf>
    <xf numFmtId="164" fontId="5" fillId="13" borderId="27" xfId="0" applyNumberFormat="1" applyFont="1" applyFill="1" applyBorder="1" applyAlignment="1" applyProtection="1">
      <alignment horizontal="left" vertical="center" wrapText="1"/>
    </xf>
    <xf numFmtId="3" fontId="5" fillId="8" borderId="30" xfId="0" applyNumberFormat="1" applyFont="1" applyFill="1" applyBorder="1" applyAlignment="1" applyProtection="1">
      <alignment horizontal="left" vertical="center" wrapText="1"/>
    </xf>
    <xf numFmtId="3" fontId="5" fillId="8" borderId="31" xfId="0" applyNumberFormat="1" applyFont="1" applyFill="1" applyBorder="1" applyAlignment="1" applyProtection="1">
      <alignment horizontal="left" vertical="center" wrapText="1"/>
    </xf>
    <xf numFmtId="3" fontId="5" fillId="8" borderId="32" xfId="0" applyNumberFormat="1" applyFont="1" applyFill="1" applyBorder="1" applyAlignment="1" applyProtection="1">
      <alignment horizontal="left" vertical="center" wrapText="1"/>
    </xf>
    <xf numFmtId="164" fontId="5" fillId="8" borderId="30" xfId="0" applyNumberFormat="1" applyFont="1" applyFill="1" applyBorder="1" applyAlignment="1" applyProtection="1">
      <alignment horizontal="left" vertical="center" wrapText="1"/>
    </xf>
    <xf numFmtId="14" fontId="5" fillId="0" borderId="13" xfId="4" applyNumberFormat="1" applyFont="1" applyFill="1" applyBorder="1" applyAlignment="1" applyProtection="1">
      <alignment horizontal="left" vertical="center" wrapText="1"/>
      <protection locked="0"/>
    </xf>
    <xf numFmtId="3" fontId="5" fillId="8" borderId="24" xfId="0" applyNumberFormat="1" applyFont="1" applyFill="1" applyBorder="1" applyAlignment="1" applyProtection="1">
      <alignment horizontal="left" vertical="center" wrapText="1"/>
    </xf>
    <xf numFmtId="3" fontId="5" fillId="3" borderId="43" xfId="0" applyNumberFormat="1" applyFont="1" applyFill="1" applyBorder="1" applyAlignment="1" applyProtection="1">
      <alignment horizontal="left" vertical="center" wrapText="1"/>
      <protection locked="0"/>
    </xf>
    <xf numFmtId="3" fontId="5" fillId="3" borderId="44" xfId="0" applyNumberFormat="1" applyFont="1" applyFill="1" applyBorder="1" applyAlignment="1" applyProtection="1">
      <alignment horizontal="left" vertical="center" wrapText="1"/>
      <protection locked="0"/>
    </xf>
    <xf numFmtId="3" fontId="5" fillId="3" borderId="45" xfId="0" applyNumberFormat="1" applyFont="1" applyFill="1" applyBorder="1" applyAlignment="1" applyProtection="1">
      <alignment horizontal="left" vertical="center" wrapText="1"/>
      <protection locked="0"/>
    </xf>
    <xf numFmtId="3" fontId="5" fillId="3" borderId="46" xfId="0" applyNumberFormat="1" applyFont="1" applyFill="1" applyBorder="1" applyAlignment="1" applyProtection="1">
      <alignment horizontal="left" vertical="center" wrapText="1"/>
      <protection locked="0"/>
    </xf>
    <xf numFmtId="3" fontId="5" fillId="3" borderId="42" xfId="0" applyNumberFormat="1" applyFont="1" applyFill="1" applyBorder="1" applyAlignment="1" applyProtection="1">
      <alignment horizontal="left" vertical="center" wrapText="1"/>
      <protection locked="0"/>
    </xf>
    <xf numFmtId="0" fontId="25" fillId="0" borderId="0" xfId="0" applyFont="1" applyAlignment="1">
      <alignment horizontal="left" vertical="top" wrapText="1"/>
    </xf>
    <xf numFmtId="0" fontId="21" fillId="0" borderId="0" xfId="0" applyFont="1" applyAlignment="1">
      <alignment horizontal="left" vertical="center" wrapText="1"/>
    </xf>
    <xf numFmtId="0" fontId="23" fillId="0" borderId="0" xfId="0" applyFont="1" applyAlignment="1">
      <alignment horizontal="left" vertical="top" wrapText="1"/>
    </xf>
    <xf numFmtId="0" fontId="8" fillId="0" borderId="0" xfId="0" applyFont="1" applyAlignment="1">
      <alignment vertical="center" wrapText="1"/>
    </xf>
    <xf numFmtId="0" fontId="5" fillId="0" borderId="0" xfId="0" applyFont="1" applyAlignment="1">
      <alignment wrapText="1"/>
    </xf>
    <xf numFmtId="0" fontId="5" fillId="0" borderId="0" xfId="0" applyFont="1" applyAlignment="1">
      <alignment horizontal="left" vertical="center" wrapText="1"/>
    </xf>
    <xf numFmtId="0" fontId="0" fillId="2" borderId="0" xfId="0" applyFill="1" applyProtection="1"/>
    <xf numFmtId="0" fontId="3" fillId="2" borderId="0" xfId="0" applyFont="1" applyFill="1" applyProtection="1"/>
    <xf numFmtId="0" fontId="1" fillId="5" borderId="0" xfId="0" applyFont="1" applyFill="1" applyAlignment="1" applyProtection="1">
      <alignment horizontal="center" wrapText="1"/>
    </xf>
    <xf numFmtId="0" fontId="1" fillId="5" borderId="1" xfId="0" applyFont="1" applyFill="1" applyBorder="1" applyAlignment="1" applyProtection="1">
      <alignment horizontal="center" wrapText="1"/>
    </xf>
    <xf numFmtId="0" fontId="10" fillId="7" borderId="4" xfId="1" applyFont="1" applyBorder="1" applyAlignment="1" applyProtection="1">
      <alignment horizontal="left" wrapText="1"/>
    </xf>
    <xf numFmtId="0" fontId="26" fillId="7" borderId="4" xfId="1" applyFont="1" applyBorder="1" applyAlignment="1" applyProtection="1">
      <alignment horizontal="left" wrapText="1"/>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27" fillId="0" borderId="0" xfId="0" applyFont="1" applyProtection="1"/>
    <xf numFmtId="0" fontId="5" fillId="0" borderId="0" xfId="0" applyFont="1" applyAlignment="1" applyProtection="1">
      <alignment horizontal="left"/>
    </xf>
    <xf numFmtId="0" fontId="30" fillId="0" borderId="0" xfId="0" applyFont="1" applyAlignment="1" applyProtection="1">
      <alignment horizontal="left" wrapText="1"/>
      <protection locked="0"/>
    </xf>
    <xf numFmtId="0" fontId="30" fillId="0" borderId="0" xfId="0" applyFont="1" applyAlignment="1" applyProtection="1">
      <alignment horizontal="left"/>
      <protection locked="0"/>
    </xf>
    <xf numFmtId="0" fontId="4" fillId="5" borderId="0" xfId="0" applyFont="1" applyFill="1" applyAlignment="1" applyProtection="1">
      <alignment horizontal="center"/>
    </xf>
    <xf numFmtId="0" fontId="4" fillId="5" borderId="2" xfId="0" applyFont="1" applyFill="1" applyBorder="1" applyAlignment="1" applyProtection="1">
      <alignment horizontal="center"/>
    </xf>
    <xf numFmtId="0" fontId="1" fillId="5" borderId="2" xfId="0" applyFont="1" applyFill="1" applyBorder="1" applyAlignment="1" applyProtection="1">
      <alignment horizontal="center" wrapText="1"/>
    </xf>
    <xf numFmtId="0" fontId="5" fillId="4" borderId="0" xfId="0" applyFont="1" applyFill="1" applyAlignment="1" applyProtection="1">
      <alignment horizontal="left" wrapText="1"/>
    </xf>
    <xf numFmtId="0" fontId="0" fillId="0" borderId="0" xfId="0" applyAlignment="1" applyProtection="1">
      <alignment vertical="center" wrapText="1"/>
    </xf>
    <xf numFmtId="0" fontId="0" fillId="0" borderId="0" xfId="0" applyProtection="1"/>
    <xf numFmtId="0" fontId="1" fillId="5" borderId="0" xfId="0" applyFont="1" applyFill="1" applyAlignment="1" applyProtection="1">
      <alignment vertical="top" wrapText="1"/>
    </xf>
    <xf numFmtId="0" fontId="1" fillId="5" borderId="0" xfId="0" applyFont="1" applyFill="1" applyAlignment="1" applyProtection="1">
      <alignment horizontal="left" wrapText="1" indent="4"/>
    </xf>
    <xf numFmtId="0" fontId="1" fillId="5" borderId="0" xfId="0" applyFont="1" applyFill="1" applyAlignment="1" applyProtection="1">
      <alignment horizontal="left" vertical="top" wrapText="1" indent="4"/>
    </xf>
    <xf numFmtId="0" fontId="1" fillId="5" borderId="33" xfId="0" applyFont="1" applyFill="1" applyBorder="1" applyAlignment="1" applyProtection="1">
      <alignment horizontal="left" wrapText="1"/>
    </xf>
    <xf numFmtId="0" fontId="1" fillId="5" borderId="0" xfId="0" applyFont="1" applyFill="1" applyAlignment="1" applyProtection="1">
      <alignment horizontal="left" wrapText="1"/>
    </xf>
    <xf numFmtId="0" fontId="1" fillId="5" borderId="35" xfId="0" applyFont="1" applyFill="1" applyBorder="1" applyAlignment="1" applyProtection="1">
      <alignment horizontal="left" wrapText="1"/>
    </xf>
    <xf numFmtId="0" fontId="1" fillId="5" borderId="9" xfId="0" applyFont="1" applyFill="1" applyBorder="1" applyAlignment="1" applyProtection="1">
      <alignment horizontal="left" wrapText="1" indent="4"/>
    </xf>
    <xf numFmtId="0" fontId="1" fillId="5" borderId="9" xfId="0" applyFont="1" applyFill="1" applyBorder="1" applyAlignment="1" applyProtection="1">
      <alignment horizontal="left" vertical="top" wrapText="1" indent="4"/>
    </xf>
    <xf numFmtId="0" fontId="1" fillId="5" borderId="34" xfId="0" applyFont="1" applyFill="1" applyBorder="1" applyAlignment="1" applyProtection="1">
      <alignment horizontal="left" vertical="top" wrapText="1" indent="4"/>
    </xf>
    <xf numFmtId="0" fontId="1" fillId="5" borderId="9" xfId="0" applyFont="1" applyFill="1" applyBorder="1" applyAlignment="1" applyProtection="1">
      <alignment horizontal="left" wrapText="1"/>
    </xf>
    <xf numFmtId="0" fontId="1" fillId="5" borderId="36" xfId="0" applyFont="1" applyFill="1" applyBorder="1" applyAlignment="1" applyProtection="1">
      <alignment horizontal="center" wrapText="1"/>
    </xf>
    <xf numFmtId="0" fontId="1" fillId="5" borderId="37" xfId="0" applyFont="1" applyFill="1" applyBorder="1" applyAlignment="1" applyProtection="1">
      <alignment horizontal="center" wrapText="1"/>
    </xf>
    <xf numFmtId="0" fontId="1" fillId="5" borderId="38" xfId="0" applyFont="1" applyFill="1" applyBorder="1" applyAlignment="1" applyProtection="1">
      <alignment horizontal="center" wrapText="1"/>
    </xf>
    <xf numFmtId="0" fontId="0" fillId="0" borderId="8" xfId="0"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0" xfId="0" applyAlignment="1" applyProtection="1">
      <alignment horizontal="left"/>
    </xf>
    <xf numFmtId="0" fontId="6" fillId="0" borderId="0" xfId="0" applyFont="1" applyAlignment="1" applyProtection="1">
      <alignment horizontal="left"/>
    </xf>
    <xf numFmtId="0" fontId="6" fillId="0" borderId="10" xfId="0" applyFont="1" applyBorder="1" applyProtection="1">
      <protection locked="0"/>
    </xf>
    <xf numFmtId="0" fontId="6" fillId="0" borderId="11" xfId="0" applyFont="1" applyBorder="1" applyProtection="1">
      <protection locked="0"/>
    </xf>
    <xf numFmtId="0" fontId="0" fillId="0" borderId="11" xfId="0" applyBorder="1" applyProtection="1">
      <protection locked="0"/>
    </xf>
    <xf numFmtId="0" fontId="5" fillId="0" borderId="11" xfId="0" applyFont="1" applyBorder="1" applyProtection="1">
      <protection locked="0"/>
    </xf>
    <xf numFmtId="0" fontId="34" fillId="0" borderId="0" xfId="0" applyFont="1" applyAlignment="1">
      <alignment wrapText="1"/>
    </xf>
    <xf numFmtId="0" fontId="36" fillId="0" borderId="0" xfId="0" applyFont="1"/>
    <xf numFmtId="49" fontId="37" fillId="0" borderId="0" xfId="0" applyNumberFormat="1" applyFont="1" applyAlignment="1">
      <alignment wrapText="1"/>
    </xf>
    <xf numFmtId="0" fontId="3" fillId="2" borderId="1" xfId="0" applyFont="1" applyFill="1" applyBorder="1" applyAlignment="1" applyProtection="1">
      <alignment horizontal="center"/>
    </xf>
    <xf numFmtId="0" fontId="3" fillId="2" borderId="0" xfId="0" applyFont="1" applyFill="1" applyAlignment="1" applyProtection="1">
      <alignment horizontal="center"/>
    </xf>
    <xf numFmtId="0" fontId="3" fillId="2" borderId="1" xfId="0" applyFont="1" applyFill="1" applyBorder="1" applyAlignment="1" applyProtection="1">
      <alignment horizontal="center" wrapText="1"/>
    </xf>
    <xf numFmtId="0" fontId="3" fillId="2" borderId="0" xfId="0" applyFont="1" applyFill="1" applyAlignment="1" applyProtection="1">
      <alignment horizontal="center" wrapText="1"/>
    </xf>
    <xf numFmtId="0" fontId="4" fillId="2" borderId="1" xfId="0" applyFont="1" applyFill="1" applyBorder="1" applyAlignment="1" applyProtection="1">
      <alignment horizontal="center" wrapText="1"/>
    </xf>
    <xf numFmtId="0" fontId="4" fillId="2" borderId="0" xfId="0" applyFont="1" applyFill="1" applyAlignment="1" applyProtection="1">
      <alignment horizontal="center" wrapText="1"/>
    </xf>
    <xf numFmtId="0" fontId="4" fillId="2" borderId="2" xfId="0" applyFont="1" applyFill="1" applyBorder="1" applyAlignment="1" applyProtection="1">
      <alignment horizontal="center" wrapText="1"/>
    </xf>
    <xf numFmtId="0" fontId="1" fillId="5" borderId="0" xfId="0" applyFont="1" applyFill="1" applyAlignment="1">
      <alignment horizontal="center" wrapText="1"/>
    </xf>
    <xf numFmtId="0" fontId="30" fillId="0" borderId="0" xfId="0" applyFont="1" applyAlignment="1" applyProtection="1">
      <alignment horizontal="left" wrapText="1"/>
      <protection locked="0"/>
    </xf>
    <xf numFmtId="0" fontId="5" fillId="0" borderId="0" xfId="0" applyFont="1" applyAlignment="1">
      <alignment wrapText="1"/>
    </xf>
    <xf numFmtId="0" fontId="4" fillId="2" borderId="0" xfId="0" applyFont="1" applyFill="1" applyAlignment="1" applyProtection="1">
      <alignment horizontal="center" vertical="top"/>
    </xf>
    <xf numFmtId="0" fontId="4" fillId="2" borderId="2" xfId="0" applyFont="1" applyFill="1" applyBorder="1" applyAlignment="1" applyProtection="1">
      <alignment horizontal="center" vertical="top"/>
    </xf>
    <xf numFmtId="0" fontId="1" fillId="5" borderId="1" xfId="0" applyFont="1" applyFill="1" applyBorder="1" applyAlignment="1" applyProtection="1">
      <alignment horizontal="center" wrapText="1"/>
    </xf>
    <xf numFmtId="0" fontId="1" fillId="5" borderId="2" xfId="0" applyFont="1" applyFill="1" applyBorder="1" applyAlignment="1" applyProtection="1">
      <alignment horizontal="center" wrapText="1"/>
    </xf>
    <xf numFmtId="0" fontId="1" fillId="5" borderId="0" xfId="0" applyFont="1" applyFill="1" applyAlignment="1" applyProtection="1">
      <alignment horizontal="center" wrapText="1"/>
    </xf>
    <xf numFmtId="0" fontId="21"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horizontal="left" vertical="center" wrapText="1"/>
    </xf>
    <xf numFmtId="0" fontId="23"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pplyProtection="1">
      <alignment horizontal="left" wrapText="1"/>
    </xf>
    <xf numFmtId="14" fontId="5" fillId="13" borderId="14" xfId="0" applyNumberFormat="1" applyFont="1" applyFill="1" applyBorder="1" applyAlignment="1" applyProtection="1">
      <alignment horizontal="left" vertical="center" wrapText="1"/>
    </xf>
    <xf numFmtId="14" fontId="5" fillId="13" borderId="17" xfId="0" applyNumberFormat="1" applyFont="1" applyFill="1" applyBorder="1" applyAlignment="1" applyProtection="1">
      <alignment horizontal="left" vertical="center" wrapText="1"/>
    </xf>
    <xf numFmtId="14" fontId="5" fillId="13" borderId="23" xfId="0" applyNumberFormat="1" applyFont="1" applyFill="1" applyBorder="1" applyAlignment="1" applyProtection="1">
      <alignment horizontal="left" vertical="center" wrapText="1"/>
    </xf>
    <xf numFmtId="14" fontId="5" fillId="8" borderId="14" xfId="0" applyNumberFormat="1" applyFont="1" applyFill="1" applyBorder="1" applyAlignment="1" applyProtection="1">
      <alignment horizontal="left" vertical="center" wrapText="1"/>
    </xf>
    <xf numFmtId="14" fontId="5" fillId="8" borderId="17" xfId="0" applyNumberFormat="1" applyFont="1" applyFill="1" applyBorder="1" applyAlignment="1" applyProtection="1">
      <alignment horizontal="left" vertical="center" wrapText="1"/>
    </xf>
    <xf numFmtId="14" fontId="5" fillId="8" borderId="23" xfId="0" applyNumberFormat="1" applyFont="1" applyFill="1" applyBorder="1" applyAlignment="1" applyProtection="1">
      <alignment horizontal="left" vertical="center" wrapText="1"/>
    </xf>
    <xf numFmtId="3" fontId="5" fillId="8" borderId="17" xfId="0" applyNumberFormat="1" applyFont="1" applyFill="1" applyBorder="1" applyAlignment="1" applyProtection="1">
      <alignment horizontal="left" vertical="center" wrapText="1"/>
    </xf>
    <xf numFmtId="3" fontId="5" fillId="8" borderId="14" xfId="0" applyNumberFormat="1" applyFont="1" applyFill="1" applyBorder="1" applyAlignment="1" applyProtection="1">
      <alignment horizontal="left" vertical="center" wrapText="1"/>
    </xf>
    <xf numFmtId="3" fontId="5" fillId="8" borderId="23" xfId="0" applyNumberFormat="1" applyFont="1" applyFill="1" applyBorder="1" applyAlignment="1" applyProtection="1">
      <alignment horizontal="left" vertical="center" wrapText="1"/>
    </xf>
    <xf numFmtId="3" fontId="5" fillId="13" borderId="17" xfId="0" applyNumberFormat="1" applyFont="1" applyFill="1" applyBorder="1" applyAlignment="1" applyProtection="1">
      <alignment horizontal="left" vertical="center" wrapText="1"/>
    </xf>
    <xf numFmtId="3" fontId="5" fillId="13" borderId="23" xfId="0" applyNumberFormat="1" applyFont="1" applyFill="1" applyBorder="1" applyAlignment="1" applyProtection="1">
      <alignment horizontal="left" vertical="center" wrapText="1"/>
    </xf>
    <xf numFmtId="3" fontId="5" fillId="13" borderId="14" xfId="0" applyNumberFormat="1" applyFont="1" applyFill="1" applyBorder="1" applyAlignment="1" applyProtection="1">
      <alignment horizontal="left" vertical="center" wrapText="1"/>
    </xf>
    <xf numFmtId="0" fontId="18" fillId="0" borderId="0" xfId="0" applyFont="1" applyAlignment="1">
      <alignment horizontal="left" wrapText="1"/>
    </xf>
    <xf numFmtId="0" fontId="1" fillId="5" borderId="39" xfId="0" applyFont="1" applyFill="1" applyBorder="1" applyAlignment="1" applyProtection="1">
      <alignment horizontal="center" wrapText="1"/>
    </xf>
    <xf numFmtId="0" fontId="1" fillId="5" borderId="38" xfId="0" applyFont="1" applyFill="1" applyBorder="1" applyAlignment="1" applyProtection="1">
      <alignment horizontal="center" wrapText="1"/>
    </xf>
    <xf numFmtId="0" fontId="1" fillId="5" borderId="36" xfId="0" applyFont="1" applyFill="1" applyBorder="1" applyAlignment="1" applyProtection="1">
      <alignment horizontal="center" wrapText="1"/>
    </xf>
    <xf numFmtId="0" fontId="1" fillId="5" borderId="37" xfId="0" applyFont="1" applyFill="1" applyBorder="1" applyAlignment="1" applyProtection="1">
      <alignment horizontal="center" wrapText="1"/>
    </xf>
    <xf numFmtId="0" fontId="0" fillId="2" borderId="8" xfId="0" applyFill="1" applyBorder="1" applyAlignment="1" applyProtection="1">
      <alignment horizontal="left" vertical="center" wrapText="1"/>
    </xf>
    <xf numFmtId="0" fontId="0" fillId="2" borderId="0" xfId="0" applyFill="1" applyAlignment="1" applyProtection="1">
      <alignment horizontal="left" vertical="center" wrapText="1"/>
    </xf>
    <xf numFmtId="0" fontId="0" fillId="2" borderId="9" xfId="0" applyFill="1" applyBorder="1" applyAlignment="1" applyProtection="1">
      <alignment horizontal="left" vertical="center" wrapText="1"/>
    </xf>
    <xf numFmtId="0" fontId="1" fillId="5" borderId="5" xfId="0" applyFont="1" applyFill="1" applyBorder="1" applyAlignment="1" applyProtection="1">
      <alignment horizontal="center" wrapText="1"/>
    </xf>
    <xf numFmtId="0" fontId="1" fillId="5" borderId="6" xfId="0" applyFont="1" applyFill="1" applyBorder="1" applyAlignment="1" applyProtection="1">
      <alignment horizontal="center" wrapText="1"/>
    </xf>
    <xf numFmtId="0" fontId="1" fillId="5" borderId="7" xfId="0" applyFont="1" applyFill="1" applyBorder="1" applyAlignment="1" applyProtection="1">
      <alignment horizontal="center" wrapText="1"/>
    </xf>
    <xf numFmtId="1" fontId="5" fillId="8" borderId="14" xfId="0" applyNumberFormat="1" applyFont="1" applyFill="1" applyBorder="1" applyAlignment="1" applyProtection="1">
      <alignment horizontal="left" vertical="center" wrapText="1"/>
      <protection locked="0"/>
    </xf>
    <xf numFmtId="1" fontId="5" fillId="8" borderId="17" xfId="0" applyNumberFormat="1" applyFont="1" applyFill="1" applyBorder="1" applyAlignment="1" applyProtection="1">
      <alignment horizontal="left" vertical="center" wrapText="1"/>
      <protection locked="0"/>
    </xf>
    <xf numFmtId="1" fontId="5" fillId="8" borderId="23" xfId="0" applyNumberFormat="1" applyFont="1" applyFill="1" applyBorder="1" applyAlignment="1" applyProtection="1">
      <alignment horizontal="left" vertical="center" wrapText="1"/>
      <protection locked="0"/>
    </xf>
    <xf numFmtId="1" fontId="5" fillId="12" borderId="14" xfId="0" applyNumberFormat="1" applyFont="1" applyFill="1" applyBorder="1" applyAlignment="1" applyProtection="1">
      <alignment horizontal="left" vertical="center" wrapText="1"/>
      <protection locked="0"/>
    </xf>
    <xf numFmtId="1" fontId="5" fillId="12" borderId="17" xfId="0" applyNumberFormat="1" applyFont="1" applyFill="1" applyBorder="1" applyAlignment="1" applyProtection="1">
      <alignment horizontal="left" vertical="center" wrapText="1"/>
      <protection locked="0"/>
    </xf>
    <xf numFmtId="1" fontId="5" fillId="12" borderId="23" xfId="0" applyNumberFormat="1" applyFont="1" applyFill="1" applyBorder="1" applyAlignment="1" applyProtection="1">
      <alignment horizontal="left" vertical="center" wrapText="1"/>
      <protection locked="0"/>
    </xf>
    <xf numFmtId="14" fontId="5" fillId="8" borderId="14" xfId="0" applyNumberFormat="1" applyFont="1" applyFill="1" applyBorder="1" applyAlignment="1" applyProtection="1">
      <alignment horizontal="left" vertical="center" wrapText="1"/>
      <protection locked="0"/>
    </xf>
    <xf numFmtId="14" fontId="5" fillId="8" borderId="17" xfId="0" applyNumberFormat="1" applyFont="1" applyFill="1" applyBorder="1" applyAlignment="1" applyProtection="1">
      <alignment horizontal="left" vertical="center" wrapText="1"/>
      <protection locked="0"/>
    </xf>
    <xf numFmtId="14" fontId="5" fillId="8" borderId="23" xfId="0" applyNumberFormat="1" applyFont="1" applyFill="1" applyBorder="1" applyAlignment="1" applyProtection="1">
      <alignment horizontal="left" vertical="center" wrapText="1"/>
      <protection locked="0"/>
    </xf>
    <xf numFmtId="14" fontId="5" fillId="12" borderId="14" xfId="0" applyNumberFormat="1" applyFont="1" applyFill="1" applyBorder="1" applyAlignment="1" applyProtection="1">
      <alignment horizontal="left" vertical="center" wrapText="1"/>
      <protection locked="0"/>
    </xf>
    <xf numFmtId="14" fontId="5" fillId="12" borderId="17" xfId="0" applyNumberFormat="1" applyFont="1" applyFill="1" applyBorder="1" applyAlignment="1" applyProtection="1">
      <alignment horizontal="left" vertical="center" wrapText="1"/>
      <protection locked="0"/>
    </xf>
    <xf numFmtId="14" fontId="5" fillId="12" borderId="23" xfId="0" applyNumberFormat="1" applyFont="1" applyFill="1" applyBorder="1" applyAlignment="1" applyProtection="1">
      <alignment horizontal="left" vertical="center" wrapText="1"/>
      <protection locked="0"/>
    </xf>
    <xf numFmtId="0" fontId="1" fillId="5" borderId="0" xfId="0" applyFont="1" applyFill="1" applyAlignment="1" applyProtection="1">
      <alignment horizontal="center" wrapText="1"/>
      <protection locked="0"/>
    </xf>
  </cellXfs>
  <cellStyles count="5">
    <cellStyle name="Bad" xfId="4" builtinId="27"/>
    <cellStyle name="Good" xfId="3" builtinId="26"/>
    <cellStyle name="Normal" xfId="0" builtinId="0"/>
    <cellStyle name="Note" xfId="1" builtinId="10"/>
    <cellStyle name="Style 1" xfId="2" xr:uid="{00000000-0005-0000-0000-000002000000}"/>
  </cellStyles>
  <dxfs count="10">
    <dxf>
      <fill>
        <patternFill patternType="lightUp"/>
      </fill>
    </dxf>
    <dxf>
      <fill>
        <patternFill patternType="lightUp"/>
      </fill>
    </dxf>
    <dxf>
      <fill>
        <patternFill patternType="lightUp"/>
      </fill>
    </dxf>
    <dxf>
      <fill>
        <patternFill patternType="lightUp"/>
      </fill>
    </dxf>
    <dxf>
      <fill>
        <patternFill patternType="lightUp"/>
      </fill>
    </dxf>
    <dxf>
      <fill>
        <patternFill patternType="none">
          <bgColor auto="1"/>
        </patternFill>
      </fill>
    </dxf>
    <dxf>
      <fill>
        <patternFill patternType="lightUp"/>
      </fill>
    </dxf>
    <dxf>
      <fill>
        <patternFill patternType="lightUp"/>
      </fill>
    </dxf>
    <dxf>
      <fill>
        <patternFill patternType="none">
          <bgColor auto="1"/>
        </patternFill>
      </fill>
    </dxf>
    <dxf>
      <fill>
        <patternFill patternType="lightUp"/>
      </fill>
    </dxf>
  </dxfs>
  <tableStyles count="0" defaultTableStyle="TableStyleMedium2" defaultPivotStyle="PivotStyleLight16"/>
  <colors>
    <mruColors>
      <color rgb="FF6C6F70"/>
      <color rgb="FFFA9494"/>
      <color rgb="FFFCA2A4"/>
      <color rgb="FFFEDEDF"/>
      <color rgb="FF858200"/>
      <color rgb="FF65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066BC-3113-432C-BF61-42FB73166116}">
  <dimension ref="A1:L3"/>
  <sheetViews>
    <sheetView tabSelected="1" zoomScaleNormal="100" workbookViewId="0"/>
  </sheetViews>
  <sheetFormatPr defaultColWidth="8.7109375" defaultRowHeight="15" x14ac:dyDescent="0.25"/>
  <cols>
    <col min="1" max="1" width="121.7109375" style="23" customWidth="1"/>
    <col min="2" max="16384" width="8.7109375" style="23"/>
  </cols>
  <sheetData>
    <row r="1" spans="1:12" ht="192" customHeight="1" x14ac:dyDescent="0.25">
      <c r="A1" s="169" t="s">
        <v>389</v>
      </c>
      <c r="B1" s="80"/>
      <c r="C1" s="80"/>
      <c r="D1" s="80"/>
      <c r="E1" s="80"/>
      <c r="F1" s="80"/>
      <c r="G1" s="80"/>
      <c r="H1" s="80"/>
      <c r="I1" s="80"/>
      <c r="J1" s="80"/>
      <c r="K1" s="80"/>
      <c r="L1" s="80"/>
    </row>
    <row r="2" spans="1:12" ht="5.25" customHeight="1" x14ac:dyDescent="0.25">
      <c r="A2" s="170" t="s">
        <v>330</v>
      </c>
    </row>
    <row r="3" spans="1:12" ht="64.5" x14ac:dyDescent="0.25">
      <c r="A3" s="171" t="s">
        <v>388</v>
      </c>
    </row>
  </sheetData>
  <sheetProtection algorithmName="SHA-512" hashValue="Ouh+ziwO0ZBqEMQvYnfg3gCmB6PuiShnlHe8wI6MH63vF5Evgleua2Y/T+aGJLb1yaFD3OmzP/XVs87SDAEDEA==" saltValue="SUPi5w382kQgNce6Ufwtqg==" spinCount="100000" sheet="1" objects="1" scenarios="1"/>
  <pageMargins left="0.7" right="0.7" top="0.75" bottom="0.75" header="0.3" footer="0.3"/>
  <pageSetup scale="9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2EB7-5E6E-4BF8-A3AB-55923A4E2A79}">
  <dimension ref="A2:XFB57"/>
  <sheetViews>
    <sheetView zoomScale="80" zoomScaleNormal="80" workbookViewId="0">
      <pane ySplit="9" topLeftCell="A10" activePane="bottomLeft" state="frozen"/>
      <selection pane="bottomLeft"/>
    </sheetView>
  </sheetViews>
  <sheetFormatPr defaultRowHeight="15" x14ac:dyDescent="0.25"/>
  <cols>
    <col min="1" max="1" width="10.42578125" style="4" customWidth="1"/>
    <col min="2" max="2" width="48" style="1" customWidth="1"/>
    <col min="3" max="3" width="74.85546875" style="20" customWidth="1"/>
    <col min="4" max="6" width="21.42578125" style="20" customWidth="1"/>
    <col min="7" max="7" width="18" style="20" customWidth="1"/>
    <col min="8" max="8" width="18.42578125" style="20" customWidth="1"/>
    <col min="9" max="10" width="17" style="20" customWidth="1"/>
    <col min="11" max="11" width="23" style="20" customWidth="1"/>
    <col min="12" max="13" width="20.85546875" style="20" customWidth="1"/>
    <col min="14" max="14" width="21.42578125" style="20" customWidth="1"/>
    <col min="15" max="15" width="22.140625" style="20" customWidth="1"/>
    <col min="16" max="16" width="58.42578125" style="20" customWidth="1"/>
    <col min="17" max="18" width="28" style="20" customWidth="1"/>
    <col min="19" max="19" width="61" style="20" customWidth="1"/>
    <col min="20" max="20" width="9.140625" style="20" customWidth="1"/>
    <col min="21" max="16352" width="8.85546875" style="20"/>
    <col min="16353" max="16353" width="9.140625" style="20" customWidth="1"/>
    <col min="16354" max="16384" width="8.85546875" style="20"/>
  </cols>
  <sheetData>
    <row r="2" spans="1:69 16329:16381" x14ac:dyDescent="0.25">
      <c r="A2" s="72"/>
      <c r="B2" s="136" t="s">
        <v>384</v>
      </c>
      <c r="C2" s="63"/>
      <c r="K2" s="7"/>
    </row>
    <row r="3" spans="1:69 16329:16381" s="1" customFormat="1" x14ac:dyDescent="0.25">
      <c r="A3" s="71"/>
      <c r="B3" s="136" t="s">
        <v>18</v>
      </c>
      <c r="C3" s="19" t="s">
        <v>19</v>
      </c>
      <c r="E3" s="65"/>
      <c r="F3" s="65"/>
      <c r="J3" s="65"/>
      <c r="K3" s="65"/>
    </row>
    <row r="4" spans="1:69 16329:16381" s="1" customFormat="1" x14ac:dyDescent="0.25">
      <c r="A4" s="71"/>
      <c r="B4" s="136" t="s">
        <v>20</v>
      </c>
      <c r="C4" s="19" t="s">
        <v>21</v>
      </c>
      <c r="E4" s="65"/>
      <c r="F4" s="65"/>
      <c r="J4" s="65"/>
      <c r="K4" s="65"/>
    </row>
    <row r="5" spans="1:69 16329:16381" s="1" customFormat="1" x14ac:dyDescent="0.25">
      <c r="A5" s="71"/>
      <c r="B5" s="11"/>
      <c r="C5" s="19"/>
      <c r="E5" s="65"/>
      <c r="F5" s="65"/>
      <c r="J5" s="65"/>
      <c r="K5" s="65"/>
    </row>
    <row r="6" spans="1:69 16329:16381" s="1" customFormat="1" ht="21" x14ac:dyDescent="0.35">
      <c r="A6" s="135" t="s">
        <v>313</v>
      </c>
      <c r="E6" s="65"/>
      <c r="F6" s="65"/>
      <c r="J6" s="65"/>
      <c r="K6" s="65"/>
    </row>
    <row r="7" spans="1:69 16329:16381" s="1" customFormat="1" ht="15" customHeight="1" x14ac:dyDescent="0.25">
      <c r="A7" s="127"/>
      <c r="B7" s="127"/>
      <c r="C7" s="127"/>
      <c r="D7" s="128" t="s">
        <v>29</v>
      </c>
      <c r="E7" s="127"/>
      <c r="F7" s="127"/>
      <c r="G7" s="127"/>
      <c r="H7" s="127"/>
      <c r="I7" s="127"/>
      <c r="J7" s="127"/>
      <c r="K7" s="128"/>
      <c r="L7" s="172" t="s">
        <v>28</v>
      </c>
      <c r="M7" s="173"/>
      <c r="N7" s="173"/>
      <c r="O7" s="174" t="s">
        <v>57</v>
      </c>
      <c r="P7" s="175"/>
      <c r="Q7" s="176" t="s">
        <v>54</v>
      </c>
      <c r="R7" s="177"/>
      <c r="S7" s="178"/>
      <c r="T7" s="70"/>
    </row>
    <row r="8" spans="1:69 16329:16381" s="5" customFormat="1" ht="75.599999999999994" customHeight="1" x14ac:dyDescent="0.25">
      <c r="A8" s="129" t="s">
        <v>7</v>
      </c>
      <c r="B8" s="129" t="s">
        <v>9</v>
      </c>
      <c r="C8" s="129" t="s">
        <v>13</v>
      </c>
      <c r="D8" s="129" t="s">
        <v>312</v>
      </c>
      <c r="E8" s="129" t="s">
        <v>30</v>
      </c>
      <c r="F8" s="129" t="s">
        <v>71</v>
      </c>
      <c r="G8" s="129" t="s">
        <v>311</v>
      </c>
      <c r="H8" s="129" t="s">
        <v>82</v>
      </c>
      <c r="I8" s="129" t="s">
        <v>310</v>
      </c>
      <c r="J8" s="129" t="s">
        <v>35</v>
      </c>
      <c r="K8" s="129" t="s">
        <v>36</v>
      </c>
      <c r="L8" s="130" t="s">
        <v>309</v>
      </c>
      <c r="M8" s="129" t="s">
        <v>17</v>
      </c>
      <c r="N8" s="129" t="s">
        <v>308</v>
      </c>
      <c r="O8" s="130" t="s">
        <v>307</v>
      </c>
      <c r="P8" s="129" t="s">
        <v>306</v>
      </c>
      <c r="Q8" s="129" t="s">
        <v>305</v>
      </c>
      <c r="R8" s="129" t="s">
        <v>382</v>
      </c>
      <c r="S8" s="129" t="s">
        <v>8</v>
      </c>
      <c r="T8" s="69"/>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XDA8" s="68"/>
      <c r="XDB8" s="68"/>
      <c r="XDC8" s="68"/>
      <c r="XDD8" s="68"/>
      <c r="XDE8" s="68"/>
      <c r="XDF8" s="68"/>
      <c r="XDG8" s="68"/>
      <c r="XDH8" s="68"/>
      <c r="XDI8" s="68"/>
      <c r="XDJ8" s="68"/>
      <c r="XDK8" s="68"/>
      <c r="XDL8" s="68"/>
      <c r="XDM8" s="68"/>
      <c r="XDN8" s="68"/>
      <c r="XDO8" s="68"/>
      <c r="XDP8" s="68"/>
      <c r="XDQ8" s="68"/>
      <c r="XDR8" s="68"/>
      <c r="XDS8" s="68"/>
      <c r="XDT8" s="68"/>
      <c r="XDU8" s="68"/>
      <c r="XDV8" s="68"/>
      <c r="XDW8" s="68"/>
      <c r="XDX8" s="68"/>
      <c r="XDY8" s="68"/>
      <c r="XDZ8" s="68"/>
      <c r="XEA8" s="68"/>
      <c r="XEB8" s="68"/>
      <c r="XEC8" s="68"/>
      <c r="XED8" s="68"/>
      <c r="XEE8" s="68"/>
      <c r="XEF8" s="68"/>
      <c r="XEG8" s="68"/>
      <c r="XEH8" s="68"/>
      <c r="XEI8" s="68"/>
      <c r="XEJ8" s="68"/>
      <c r="XEK8" s="68"/>
      <c r="XEL8" s="68"/>
      <c r="XEM8" s="68"/>
      <c r="XEN8" s="68"/>
      <c r="XEO8" s="68"/>
      <c r="XEP8" s="68"/>
      <c r="XEQ8" s="68"/>
      <c r="XER8" s="68"/>
      <c r="XES8" s="68"/>
      <c r="XET8" s="68"/>
      <c r="XEU8" s="68"/>
      <c r="XEV8" s="68"/>
      <c r="XEW8" s="68"/>
      <c r="XEX8" s="68"/>
      <c r="XEY8" s="68"/>
      <c r="XEZ8" s="68"/>
      <c r="XFA8" s="68"/>
    </row>
    <row r="9" spans="1:69 16329:16381" s="67" customFormat="1" ht="95.1" customHeight="1" thickBot="1" x14ac:dyDescent="0.3">
      <c r="A9" s="131" t="s">
        <v>304</v>
      </c>
      <c r="B9" s="131" t="s">
        <v>303</v>
      </c>
      <c r="C9" s="131" t="s">
        <v>302</v>
      </c>
      <c r="D9" s="131" t="s">
        <v>301</v>
      </c>
      <c r="E9" s="131" t="s">
        <v>300</v>
      </c>
      <c r="F9" s="131" t="s">
        <v>299</v>
      </c>
      <c r="G9" s="131" t="s">
        <v>298</v>
      </c>
      <c r="H9" s="131" t="s">
        <v>297</v>
      </c>
      <c r="I9" s="131" t="s">
        <v>296</v>
      </c>
      <c r="J9" s="131" t="s">
        <v>47</v>
      </c>
      <c r="K9" s="131" t="s">
        <v>48</v>
      </c>
      <c r="L9" s="131" t="s">
        <v>295</v>
      </c>
      <c r="M9" s="131" t="s">
        <v>49</v>
      </c>
      <c r="N9" s="131" t="s">
        <v>49</v>
      </c>
      <c r="O9" s="131" t="s">
        <v>50</v>
      </c>
      <c r="P9" s="131" t="s">
        <v>51</v>
      </c>
      <c r="Q9" s="131" t="s">
        <v>48</v>
      </c>
      <c r="R9" s="131" t="s">
        <v>294</v>
      </c>
      <c r="S9" s="132" t="s">
        <v>293</v>
      </c>
    </row>
    <row r="10" spans="1:69 16329:16381" s="59" customFormat="1" ht="82.15" customHeight="1" x14ac:dyDescent="0.25">
      <c r="A10" s="126">
        <v>1</v>
      </c>
      <c r="B10" s="50" t="s">
        <v>292</v>
      </c>
      <c r="C10" s="126" t="s">
        <v>291</v>
      </c>
      <c r="D10" s="50" t="s">
        <v>25</v>
      </c>
      <c r="E10" s="50" t="s">
        <v>32</v>
      </c>
      <c r="F10" s="50" t="s">
        <v>223</v>
      </c>
      <c r="G10" s="50" t="s">
        <v>12</v>
      </c>
      <c r="H10" s="50" t="s">
        <v>4</v>
      </c>
      <c r="I10" s="50" t="s">
        <v>203</v>
      </c>
      <c r="J10" s="50" t="s">
        <v>0</v>
      </c>
    </row>
    <row r="11" spans="1:69 16329:16381" s="59" customFormat="1" ht="45" x14ac:dyDescent="0.25">
      <c r="A11" s="126">
        <v>2</v>
      </c>
      <c r="B11" s="50" t="s">
        <v>290</v>
      </c>
      <c r="C11" s="126" t="s">
        <v>289</v>
      </c>
      <c r="D11" s="50" t="s">
        <v>25</v>
      </c>
      <c r="E11" s="50" t="s">
        <v>32</v>
      </c>
      <c r="F11" s="50" t="s">
        <v>223</v>
      </c>
      <c r="G11" s="50" t="s">
        <v>5</v>
      </c>
      <c r="H11" s="50" t="s">
        <v>4</v>
      </c>
      <c r="I11" s="50" t="s">
        <v>203</v>
      </c>
      <c r="J11" s="50" t="s">
        <v>3</v>
      </c>
    </row>
    <row r="12" spans="1:69 16329:16381" s="59" customFormat="1" ht="55.9" customHeight="1" x14ac:dyDescent="0.25">
      <c r="A12" s="126">
        <v>3</v>
      </c>
      <c r="B12" s="50" t="s">
        <v>288</v>
      </c>
      <c r="C12" s="126" t="s">
        <v>287</v>
      </c>
      <c r="D12" s="50" t="s">
        <v>55</v>
      </c>
      <c r="E12" s="50" t="s">
        <v>32</v>
      </c>
      <c r="F12" s="50" t="s">
        <v>223</v>
      </c>
      <c r="G12" s="50" t="s">
        <v>5</v>
      </c>
      <c r="H12" s="50" t="s">
        <v>4</v>
      </c>
      <c r="I12" s="50" t="s">
        <v>203</v>
      </c>
      <c r="J12" s="50" t="s">
        <v>3</v>
      </c>
    </row>
    <row r="13" spans="1:69 16329:16381" s="59" customFormat="1" ht="73.150000000000006" customHeight="1" x14ac:dyDescent="0.25">
      <c r="A13" s="126">
        <v>4</v>
      </c>
      <c r="B13" s="50" t="s">
        <v>286</v>
      </c>
      <c r="C13" s="126" t="s">
        <v>285</v>
      </c>
      <c r="D13" s="50" t="s">
        <v>55</v>
      </c>
      <c r="E13" s="50" t="s">
        <v>32</v>
      </c>
      <c r="F13" s="50" t="s">
        <v>223</v>
      </c>
      <c r="G13" s="50" t="s">
        <v>5</v>
      </c>
      <c r="H13" s="50" t="s">
        <v>4</v>
      </c>
      <c r="I13" s="50" t="s">
        <v>203</v>
      </c>
      <c r="J13" s="50" t="s">
        <v>3</v>
      </c>
    </row>
    <row r="14" spans="1:69 16329:16381" s="59" customFormat="1" ht="60" x14ac:dyDescent="0.25">
      <c r="A14" s="126">
        <v>5</v>
      </c>
      <c r="B14" s="50" t="s">
        <v>284</v>
      </c>
      <c r="C14" s="126" t="s">
        <v>283</v>
      </c>
      <c r="D14" s="50" t="s">
        <v>55</v>
      </c>
      <c r="E14" s="50" t="s">
        <v>32</v>
      </c>
      <c r="F14" s="50" t="s">
        <v>223</v>
      </c>
      <c r="G14" s="50" t="s">
        <v>282</v>
      </c>
      <c r="H14" s="50" t="s">
        <v>4</v>
      </c>
      <c r="I14" s="50" t="s">
        <v>203</v>
      </c>
      <c r="J14" s="50" t="s">
        <v>0</v>
      </c>
    </row>
    <row r="15" spans="1:69 16329:16381" s="58" customFormat="1" ht="60" x14ac:dyDescent="0.25">
      <c r="A15" s="126">
        <v>6</v>
      </c>
      <c r="B15" s="126" t="s">
        <v>281</v>
      </c>
      <c r="C15" s="126" t="s">
        <v>280</v>
      </c>
      <c r="D15" s="50" t="s">
        <v>55</v>
      </c>
      <c r="E15" s="50" t="s">
        <v>32</v>
      </c>
      <c r="F15" s="50" t="s">
        <v>223</v>
      </c>
      <c r="G15" s="50" t="s">
        <v>5</v>
      </c>
      <c r="H15" s="50" t="s">
        <v>4</v>
      </c>
      <c r="I15" s="50" t="s">
        <v>203</v>
      </c>
      <c r="J15" s="126" t="s">
        <v>3</v>
      </c>
      <c r="K15" s="59"/>
      <c r="L15" s="59"/>
      <c r="O15" s="59"/>
      <c r="P15" s="59"/>
      <c r="Q15" s="59"/>
      <c r="R15" s="59"/>
      <c r="S15" s="59"/>
    </row>
    <row r="16" spans="1:69 16329:16381" s="58" customFormat="1" ht="115.15" customHeight="1" x14ac:dyDescent="0.25">
      <c r="A16" s="126">
        <v>7</v>
      </c>
      <c r="B16" s="126" t="s">
        <v>279</v>
      </c>
      <c r="C16" s="126" t="s">
        <v>278</v>
      </c>
      <c r="D16" s="50" t="s">
        <v>55</v>
      </c>
      <c r="E16" s="50" t="s">
        <v>32</v>
      </c>
      <c r="F16" s="50" t="s">
        <v>223</v>
      </c>
      <c r="G16" s="50" t="s">
        <v>5</v>
      </c>
      <c r="H16" s="50" t="s">
        <v>4</v>
      </c>
      <c r="I16" s="50" t="s">
        <v>203</v>
      </c>
      <c r="J16" s="126" t="s">
        <v>3</v>
      </c>
      <c r="K16" s="59"/>
      <c r="L16" s="59"/>
      <c r="O16" s="59"/>
      <c r="P16" s="59"/>
      <c r="Q16" s="59"/>
      <c r="R16" s="59"/>
      <c r="S16" s="59"/>
    </row>
    <row r="17" spans="1:19" s="58" customFormat="1" ht="117" customHeight="1" x14ac:dyDescent="0.25">
      <c r="A17" s="126">
        <v>8</v>
      </c>
      <c r="B17" s="126" t="s">
        <v>277</v>
      </c>
      <c r="C17" s="126" t="s">
        <v>276</v>
      </c>
      <c r="D17" s="50" t="s">
        <v>55</v>
      </c>
      <c r="E17" s="50" t="s">
        <v>32</v>
      </c>
      <c r="F17" s="50" t="s">
        <v>223</v>
      </c>
      <c r="G17" s="50" t="s">
        <v>5</v>
      </c>
      <c r="H17" s="50" t="s">
        <v>4</v>
      </c>
      <c r="I17" s="50" t="s">
        <v>203</v>
      </c>
      <c r="J17" s="126" t="s">
        <v>3</v>
      </c>
      <c r="K17" s="59"/>
      <c r="L17" s="59"/>
      <c r="O17" s="59"/>
      <c r="P17" s="59"/>
      <c r="Q17" s="59"/>
      <c r="R17" s="59"/>
      <c r="S17" s="59"/>
    </row>
    <row r="18" spans="1:19" s="58" customFormat="1" ht="124.15" customHeight="1" x14ac:dyDescent="0.25">
      <c r="A18" s="126">
        <v>9</v>
      </c>
      <c r="B18" s="50" t="s">
        <v>275</v>
      </c>
      <c r="C18" s="126" t="s">
        <v>274</v>
      </c>
      <c r="D18" s="50" t="s">
        <v>55</v>
      </c>
      <c r="E18" s="50" t="s">
        <v>32</v>
      </c>
      <c r="F18" s="50" t="s">
        <v>223</v>
      </c>
      <c r="G18" s="50" t="s">
        <v>5</v>
      </c>
      <c r="H18" s="50" t="s">
        <v>4</v>
      </c>
      <c r="I18" s="50" t="s">
        <v>203</v>
      </c>
      <c r="J18" s="50" t="s">
        <v>3</v>
      </c>
      <c r="K18" s="59"/>
      <c r="L18" s="59"/>
      <c r="O18" s="59"/>
      <c r="Q18" s="59"/>
      <c r="R18" s="59"/>
      <c r="S18" s="59"/>
    </row>
    <row r="19" spans="1:19" s="58" customFormat="1" ht="105" x14ac:dyDescent="0.25">
      <c r="A19" s="126">
        <v>10</v>
      </c>
      <c r="B19" s="50" t="s">
        <v>273</v>
      </c>
      <c r="C19" s="126" t="s">
        <v>272</v>
      </c>
      <c r="D19" s="50" t="s">
        <v>55</v>
      </c>
      <c r="E19" s="50" t="s">
        <v>32</v>
      </c>
      <c r="F19" s="50" t="s">
        <v>223</v>
      </c>
      <c r="G19" s="50" t="s">
        <v>5</v>
      </c>
      <c r="H19" s="50" t="s">
        <v>4</v>
      </c>
      <c r="I19" s="50" t="s">
        <v>203</v>
      </c>
      <c r="J19" s="50" t="s">
        <v>3</v>
      </c>
      <c r="K19" s="59"/>
      <c r="L19" s="59"/>
      <c r="O19" s="59"/>
      <c r="Q19" s="59"/>
      <c r="R19" s="59"/>
      <c r="S19" s="59"/>
    </row>
    <row r="20" spans="1:19" s="58" customFormat="1" ht="60" x14ac:dyDescent="0.25">
      <c r="A20" s="126">
        <v>11</v>
      </c>
      <c r="B20" s="126" t="s">
        <v>271</v>
      </c>
      <c r="C20" s="126" t="s">
        <v>270</v>
      </c>
      <c r="D20" s="50" t="s">
        <v>55</v>
      </c>
      <c r="E20" s="50" t="s">
        <v>31</v>
      </c>
      <c r="F20" s="50" t="s">
        <v>78</v>
      </c>
      <c r="G20" s="50" t="s">
        <v>267</v>
      </c>
      <c r="H20" s="50" t="s">
        <v>4</v>
      </c>
      <c r="I20" s="50" t="s">
        <v>203</v>
      </c>
      <c r="J20" s="50" t="s">
        <v>0</v>
      </c>
      <c r="K20" s="59"/>
      <c r="L20" s="59"/>
      <c r="O20" s="59"/>
      <c r="Q20" s="59"/>
      <c r="R20" s="59"/>
      <c r="S20" s="59"/>
    </row>
    <row r="21" spans="1:19" s="58" customFormat="1" ht="60" x14ac:dyDescent="0.25">
      <c r="A21" s="126">
        <v>12</v>
      </c>
      <c r="B21" s="126" t="s">
        <v>269</v>
      </c>
      <c r="C21" s="126" t="s">
        <v>268</v>
      </c>
      <c r="D21" s="50" t="s">
        <v>55</v>
      </c>
      <c r="E21" s="50" t="s">
        <v>31</v>
      </c>
      <c r="F21" s="50" t="s">
        <v>78</v>
      </c>
      <c r="G21" s="50" t="s">
        <v>267</v>
      </c>
      <c r="H21" s="50" t="s">
        <v>4</v>
      </c>
      <c r="I21" s="50" t="s">
        <v>203</v>
      </c>
      <c r="J21" s="50" t="s">
        <v>0</v>
      </c>
      <c r="K21" s="59"/>
      <c r="L21" s="59"/>
      <c r="O21" s="59"/>
      <c r="Q21" s="59"/>
      <c r="R21" s="59"/>
      <c r="S21" s="59"/>
    </row>
    <row r="22" spans="1:19" s="58" customFormat="1" ht="30" x14ac:dyDescent="0.25">
      <c r="A22" s="126">
        <v>13</v>
      </c>
      <c r="B22" s="50" t="s">
        <v>266</v>
      </c>
      <c r="C22" s="125" t="s">
        <v>265</v>
      </c>
      <c r="D22" s="50" t="s">
        <v>246</v>
      </c>
      <c r="E22" s="50" t="s">
        <v>31</v>
      </c>
      <c r="F22" s="50" t="s">
        <v>76</v>
      </c>
      <c r="G22" s="50" t="s">
        <v>5</v>
      </c>
      <c r="H22" s="50" t="s">
        <v>6</v>
      </c>
      <c r="I22" s="50" t="s">
        <v>10</v>
      </c>
      <c r="J22" s="50" t="s">
        <v>3</v>
      </c>
      <c r="K22" s="59"/>
      <c r="L22" s="59"/>
      <c r="O22" s="59"/>
      <c r="Q22" s="59"/>
      <c r="R22" s="59"/>
      <c r="S22" s="59"/>
    </row>
    <row r="23" spans="1:19" s="58" customFormat="1" ht="45" x14ac:dyDescent="0.25">
      <c r="A23" s="126">
        <v>14</v>
      </c>
      <c r="B23" s="50" t="s">
        <v>264</v>
      </c>
      <c r="C23" s="126" t="s">
        <v>263</v>
      </c>
      <c r="D23" s="50" t="s">
        <v>246</v>
      </c>
      <c r="E23" s="50" t="s">
        <v>31</v>
      </c>
      <c r="F23" s="50" t="s">
        <v>76</v>
      </c>
      <c r="G23" s="50" t="s">
        <v>5</v>
      </c>
      <c r="H23" s="50" t="s">
        <v>6</v>
      </c>
      <c r="I23" s="50" t="s">
        <v>10</v>
      </c>
      <c r="J23" s="50" t="s">
        <v>3</v>
      </c>
      <c r="K23" s="59"/>
      <c r="L23" s="59"/>
      <c r="O23" s="59"/>
      <c r="Q23" s="59"/>
      <c r="R23" s="59"/>
      <c r="S23" s="59"/>
    </row>
    <row r="24" spans="1:19" s="58" customFormat="1" ht="30" x14ac:dyDescent="0.25">
      <c r="A24" s="126">
        <v>15</v>
      </c>
      <c r="B24" s="50" t="s">
        <v>262</v>
      </c>
      <c r="C24" s="126" t="s">
        <v>261</v>
      </c>
      <c r="D24" s="50" t="s">
        <v>246</v>
      </c>
      <c r="E24" s="50" t="s">
        <v>31</v>
      </c>
      <c r="F24" s="50" t="s">
        <v>76</v>
      </c>
      <c r="G24" s="50" t="s">
        <v>5</v>
      </c>
      <c r="H24" s="50" t="s">
        <v>6</v>
      </c>
      <c r="I24" s="50" t="s">
        <v>10</v>
      </c>
      <c r="J24" s="50" t="s">
        <v>3</v>
      </c>
      <c r="K24" s="59"/>
      <c r="L24" s="59"/>
      <c r="O24" s="59"/>
      <c r="Q24" s="59"/>
      <c r="R24" s="59"/>
      <c r="S24" s="59"/>
    </row>
    <row r="25" spans="1:19" s="58" customFormat="1" ht="30" x14ac:dyDescent="0.25">
      <c r="A25" s="126">
        <v>16</v>
      </c>
      <c r="B25" s="50" t="s">
        <v>260</v>
      </c>
      <c r="C25" s="126" t="s">
        <v>259</v>
      </c>
      <c r="D25" s="50" t="s">
        <v>246</v>
      </c>
      <c r="E25" s="50" t="s">
        <v>31</v>
      </c>
      <c r="F25" s="50" t="s">
        <v>76</v>
      </c>
      <c r="G25" s="50" t="s">
        <v>5</v>
      </c>
      <c r="H25" s="50" t="s">
        <v>6</v>
      </c>
      <c r="I25" s="50" t="s">
        <v>10</v>
      </c>
      <c r="J25" s="50" t="s">
        <v>3</v>
      </c>
      <c r="K25" s="59"/>
      <c r="L25" s="59"/>
      <c r="O25" s="59"/>
      <c r="Q25" s="59"/>
      <c r="R25" s="59"/>
      <c r="S25" s="59"/>
    </row>
    <row r="26" spans="1:19" s="58" customFormat="1" ht="30" x14ac:dyDescent="0.25">
      <c r="A26" s="126">
        <v>17</v>
      </c>
      <c r="B26" s="50" t="s">
        <v>258</v>
      </c>
      <c r="C26" s="126" t="s">
        <v>257</v>
      </c>
      <c r="D26" s="50" t="s">
        <v>246</v>
      </c>
      <c r="E26" s="50" t="s">
        <v>31</v>
      </c>
      <c r="F26" s="50" t="s">
        <v>76</v>
      </c>
      <c r="G26" s="50" t="s">
        <v>5</v>
      </c>
      <c r="H26" s="50" t="s">
        <v>6</v>
      </c>
      <c r="I26" s="126" t="s">
        <v>10</v>
      </c>
      <c r="J26" s="126" t="s">
        <v>3</v>
      </c>
      <c r="K26" s="59"/>
      <c r="L26" s="59"/>
      <c r="O26" s="59"/>
      <c r="Q26" s="59"/>
      <c r="R26" s="59"/>
      <c r="S26" s="59"/>
    </row>
    <row r="27" spans="1:19" s="58" customFormat="1" ht="30" x14ac:dyDescent="0.25">
      <c r="A27" s="126">
        <v>18</v>
      </c>
      <c r="B27" s="50" t="s">
        <v>256</v>
      </c>
      <c r="C27" s="126" t="s">
        <v>255</v>
      </c>
      <c r="D27" s="50" t="s">
        <v>246</v>
      </c>
      <c r="E27" s="50" t="s">
        <v>31</v>
      </c>
      <c r="F27" s="50" t="s">
        <v>76</v>
      </c>
      <c r="G27" s="50" t="s">
        <v>5</v>
      </c>
      <c r="H27" s="50" t="s">
        <v>6</v>
      </c>
      <c r="I27" s="126" t="s">
        <v>10</v>
      </c>
      <c r="J27" s="126" t="s">
        <v>3</v>
      </c>
      <c r="K27" s="59"/>
      <c r="L27" s="59"/>
      <c r="O27" s="59"/>
      <c r="Q27" s="59"/>
      <c r="R27" s="59"/>
      <c r="S27" s="59"/>
    </row>
    <row r="28" spans="1:19" s="58" customFormat="1" ht="75" x14ac:dyDescent="0.25">
      <c r="A28" s="126" t="s">
        <v>254</v>
      </c>
      <c r="B28" s="50" t="s">
        <v>11</v>
      </c>
      <c r="C28" s="126" t="s">
        <v>253</v>
      </c>
      <c r="D28" s="50" t="s">
        <v>246</v>
      </c>
      <c r="E28" s="50" t="s">
        <v>31</v>
      </c>
      <c r="F28" s="50" t="s">
        <v>78</v>
      </c>
      <c r="G28" s="50" t="s">
        <v>249</v>
      </c>
      <c r="H28" s="50" t="s">
        <v>4</v>
      </c>
      <c r="I28" s="50" t="s">
        <v>203</v>
      </c>
      <c r="J28" s="50" t="s">
        <v>3</v>
      </c>
      <c r="K28" s="59"/>
      <c r="L28" s="59"/>
      <c r="O28" s="59"/>
      <c r="Q28" s="59"/>
      <c r="R28" s="59"/>
      <c r="S28" s="59"/>
    </row>
    <row r="29" spans="1:19" s="58" customFormat="1" ht="90" x14ac:dyDescent="0.25">
      <c r="A29" s="126" t="s">
        <v>252</v>
      </c>
      <c r="B29" s="50" t="s">
        <v>251</v>
      </c>
      <c r="C29" s="126" t="s">
        <v>250</v>
      </c>
      <c r="D29" s="50" t="s">
        <v>246</v>
      </c>
      <c r="E29" s="50" t="s">
        <v>31</v>
      </c>
      <c r="F29" s="50" t="s">
        <v>78</v>
      </c>
      <c r="G29" s="50" t="s">
        <v>249</v>
      </c>
      <c r="H29" s="50" t="s">
        <v>4</v>
      </c>
      <c r="I29" s="50" t="s">
        <v>203</v>
      </c>
      <c r="J29" s="50" t="s">
        <v>3</v>
      </c>
      <c r="K29" s="59"/>
      <c r="L29" s="59"/>
      <c r="O29" s="59"/>
      <c r="Q29" s="59"/>
      <c r="R29" s="59"/>
      <c r="S29" s="59"/>
    </row>
    <row r="30" spans="1:19" s="58" customFormat="1" ht="45" x14ac:dyDescent="0.25">
      <c r="A30" s="126">
        <v>20</v>
      </c>
      <c r="B30" s="50" t="s">
        <v>248</v>
      </c>
      <c r="C30" s="126" t="s">
        <v>247</v>
      </c>
      <c r="D30" s="50" t="s">
        <v>246</v>
      </c>
      <c r="E30" s="50" t="s">
        <v>31</v>
      </c>
      <c r="F30" s="50" t="s">
        <v>78</v>
      </c>
      <c r="G30" s="50" t="s">
        <v>5</v>
      </c>
      <c r="H30" s="50" t="s">
        <v>4</v>
      </c>
      <c r="I30" s="50" t="s">
        <v>203</v>
      </c>
      <c r="J30" s="50" t="s">
        <v>3</v>
      </c>
      <c r="K30" s="59"/>
      <c r="L30" s="59"/>
      <c r="O30" s="59"/>
      <c r="Q30" s="59"/>
      <c r="R30" s="59"/>
      <c r="S30" s="59"/>
    </row>
    <row r="31" spans="1:19" s="58" customFormat="1" ht="30" x14ac:dyDescent="0.25">
      <c r="A31" s="126">
        <v>21</v>
      </c>
      <c r="B31" s="50" t="s">
        <v>245</v>
      </c>
      <c r="C31" s="126" t="s">
        <v>244</v>
      </c>
      <c r="D31" s="50" t="s">
        <v>26</v>
      </c>
      <c r="E31" s="50" t="s">
        <v>31</v>
      </c>
      <c r="F31" s="50" t="s">
        <v>76</v>
      </c>
      <c r="G31" s="50" t="s">
        <v>5</v>
      </c>
      <c r="H31" s="50" t="s">
        <v>6</v>
      </c>
      <c r="I31" s="50" t="s">
        <v>10</v>
      </c>
      <c r="J31" s="50" t="s">
        <v>3</v>
      </c>
      <c r="K31" s="59"/>
      <c r="L31" s="59"/>
      <c r="O31" s="59"/>
      <c r="Q31" s="59"/>
      <c r="R31" s="59"/>
      <c r="S31" s="59"/>
    </row>
    <row r="32" spans="1:19" s="58" customFormat="1" ht="30" x14ac:dyDescent="0.25">
      <c r="A32" s="126">
        <v>22</v>
      </c>
      <c r="B32" s="50" t="s">
        <v>243</v>
      </c>
      <c r="C32" s="126" t="s">
        <v>242</v>
      </c>
      <c r="D32" s="50" t="s">
        <v>26</v>
      </c>
      <c r="E32" s="50" t="s">
        <v>31</v>
      </c>
      <c r="F32" s="50" t="s">
        <v>78</v>
      </c>
      <c r="G32" s="50" t="s">
        <v>5</v>
      </c>
      <c r="H32" s="50" t="s">
        <v>4</v>
      </c>
      <c r="I32" s="50" t="s">
        <v>203</v>
      </c>
      <c r="J32" s="50" t="s">
        <v>3</v>
      </c>
      <c r="K32" s="59"/>
      <c r="L32" s="59"/>
      <c r="O32" s="59"/>
      <c r="Q32" s="59"/>
      <c r="R32" s="59"/>
      <c r="S32" s="59"/>
    </row>
    <row r="33" spans="1:19" s="58" customFormat="1" ht="45" x14ac:dyDescent="0.25">
      <c r="A33" s="126">
        <v>23</v>
      </c>
      <c r="B33" s="50" t="s">
        <v>241</v>
      </c>
      <c r="C33" s="126" t="s">
        <v>240</v>
      </c>
      <c r="D33" s="50" t="s">
        <v>26</v>
      </c>
      <c r="E33" s="50" t="s">
        <v>32</v>
      </c>
      <c r="F33" s="50" t="s">
        <v>223</v>
      </c>
      <c r="G33" s="50" t="s">
        <v>237</v>
      </c>
      <c r="H33" s="50" t="s">
        <v>4</v>
      </c>
      <c r="I33" s="126" t="s">
        <v>203</v>
      </c>
      <c r="J33" s="126" t="s">
        <v>3</v>
      </c>
      <c r="K33" s="59"/>
      <c r="L33" s="59"/>
      <c r="O33" s="59"/>
      <c r="Q33" s="59"/>
      <c r="R33" s="59"/>
      <c r="S33" s="59"/>
    </row>
    <row r="34" spans="1:19" s="58" customFormat="1" ht="57" customHeight="1" x14ac:dyDescent="0.25">
      <c r="A34" s="126">
        <v>24</v>
      </c>
      <c r="B34" s="50" t="s">
        <v>239</v>
      </c>
      <c r="C34" s="126" t="s">
        <v>238</v>
      </c>
      <c r="D34" s="50" t="s">
        <v>26</v>
      </c>
      <c r="E34" s="50" t="s">
        <v>32</v>
      </c>
      <c r="F34" s="50" t="s">
        <v>223</v>
      </c>
      <c r="G34" s="50" t="s">
        <v>237</v>
      </c>
      <c r="H34" s="50" t="s">
        <v>4</v>
      </c>
      <c r="I34" s="126" t="s">
        <v>203</v>
      </c>
      <c r="J34" s="126" t="s">
        <v>0</v>
      </c>
      <c r="K34" s="59"/>
      <c r="L34" s="59"/>
      <c r="O34" s="59"/>
      <c r="Q34" s="59"/>
      <c r="R34" s="59"/>
      <c r="S34" s="59"/>
    </row>
    <row r="35" spans="1:19" s="58" customFormat="1" ht="57" customHeight="1" x14ac:dyDescent="0.25">
      <c r="A35" s="126">
        <v>25</v>
      </c>
      <c r="B35" s="50" t="s">
        <v>236</v>
      </c>
      <c r="C35" s="126" t="s">
        <v>235</v>
      </c>
      <c r="D35" s="50" t="s">
        <v>26</v>
      </c>
      <c r="E35" s="50" t="s">
        <v>32</v>
      </c>
      <c r="F35" s="50" t="s">
        <v>223</v>
      </c>
      <c r="G35" s="50" t="s">
        <v>234</v>
      </c>
      <c r="H35" s="50" t="s">
        <v>4</v>
      </c>
      <c r="I35" s="126" t="s">
        <v>203</v>
      </c>
      <c r="J35" s="126" t="s">
        <v>0</v>
      </c>
      <c r="K35" s="59"/>
      <c r="L35" s="59"/>
      <c r="O35" s="59"/>
      <c r="Q35" s="59"/>
      <c r="R35" s="59"/>
      <c r="S35" s="59"/>
    </row>
    <row r="36" spans="1:19" s="58" customFormat="1" ht="45" x14ac:dyDescent="0.25">
      <c r="A36" s="126">
        <v>26</v>
      </c>
      <c r="B36" s="50" t="s">
        <v>233</v>
      </c>
      <c r="C36" s="126" t="s">
        <v>232</v>
      </c>
      <c r="D36" s="50" t="s">
        <v>26</v>
      </c>
      <c r="E36" s="50" t="s">
        <v>32</v>
      </c>
      <c r="F36" s="50" t="s">
        <v>223</v>
      </c>
      <c r="G36" s="50" t="s">
        <v>5</v>
      </c>
      <c r="H36" s="50" t="s">
        <v>4</v>
      </c>
      <c r="I36" s="126" t="s">
        <v>203</v>
      </c>
      <c r="J36" s="126" t="s">
        <v>3</v>
      </c>
      <c r="K36" s="59"/>
      <c r="L36" s="59"/>
      <c r="O36" s="59"/>
      <c r="Q36" s="59"/>
      <c r="R36" s="59"/>
      <c r="S36" s="59"/>
    </row>
    <row r="37" spans="1:19" s="58" customFormat="1" ht="112.15" customHeight="1" x14ac:dyDescent="0.25">
      <c r="A37" s="126">
        <v>27</v>
      </c>
      <c r="B37" s="50" t="s">
        <v>231</v>
      </c>
      <c r="C37" s="126" t="s">
        <v>230</v>
      </c>
      <c r="D37" s="126" t="s">
        <v>26</v>
      </c>
      <c r="E37" s="126" t="s">
        <v>32</v>
      </c>
      <c r="F37" s="126" t="s">
        <v>223</v>
      </c>
      <c r="G37" s="126" t="s">
        <v>5</v>
      </c>
      <c r="H37" s="126" t="s">
        <v>4</v>
      </c>
      <c r="I37" s="126" t="s">
        <v>203</v>
      </c>
      <c r="J37" s="126" t="s">
        <v>0</v>
      </c>
      <c r="K37" s="59"/>
      <c r="L37" s="59"/>
      <c r="O37" s="59"/>
      <c r="Q37" s="59"/>
      <c r="R37" s="59"/>
      <c r="S37" s="59"/>
    </row>
    <row r="38" spans="1:19" s="58" customFormat="1" ht="45" x14ac:dyDescent="0.25">
      <c r="A38" s="126">
        <v>28</v>
      </c>
      <c r="B38" s="50" t="s">
        <v>229</v>
      </c>
      <c r="C38" s="126" t="s">
        <v>228</v>
      </c>
      <c r="D38" s="126" t="s">
        <v>26</v>
      </c>
      <c r="E38" s="126" t="s">
        <v>32</v>
      </c>
      <c r="F38" s="126" t="s">
        <v>223</v>
      </c>
      <c r="G38" s="126" t="s">
        <v>5</v>
      </c>
      <c r="H38" s="126" t="s">
        <v>4</v>
      </c>
      <c r="I38" s="126" t="s">
        <v>203</v>
      </c>
      <c r="J38" s="126" t="s">
        <v>0</v>
      </c>
      <c r="K38" s="59"/>
      <c r="L38" s="59"/>
      <c r="O38" s="59"/>
      <c r="Q38" s="59"/>
      <c r="R38" s="59"/>
      <c r="S38" s="59"/>
    </row>
    <row r="39" spans="1:19" s="58" customFormat="1" ht="130.9" customHeight="1" x14ac:dyDescent="0.25">
      <c r="A39" s="126">
        <v>29</v>
      </c>
      <c r="B39" s="50" t="s">
        <v>227</v>
      </c>
      <c r="C39" s="126" t="s">
        <v>226</v>
      </c>
      <c r="D39" s="50" t="s">
        <v>26</v>
      </c>
      <c r="E39" s="50" t="s">
        <v>32</v>
      </c>
      <c r="F39" s="50" t="s">
        <v>223</v>
      </c>
      <c r="G39" s="50" t="s">
        <v>5</v>
      </c>
      <c r="H39" s="50" t="s">
        <v>4</v>
      </c>
      <c r="I39" s="50" t="s">
        <v>203</v>
      </c>
      <c r="J39" s="50" t="s">
        <v>3</v>
      </c>
      <c r="K39" s="59"/>
      <c r="L39" s="59"/>
      <c r="O39" s="59"/>
      <c r="Q39" s="59"/>
      <c r="R39" s="59"/>
      <c r="S39" s="59"/>
    </row>
    <row r="40" spans="1:19" s="58" customFormat="1" ht="55.15" customHeight="1" x14ac:dyDescent="0.25">
      <c r="A40" s="126">
        <v>30</v>
      </c>
      <c r="B40" s="50" t="s">
        <v>225</v>
      </c>
      <c r="C40" s="126" t="s">
        <v>224</v>
      </c>
      <c r="D40" s="50" t="s">
        <v>26</v>
      </c>
      <c r="E40" s="50" t="s">
        <v>32</v>
      </c>
      <c r="F40" s="50" t="s">
        <v>223</v>
      </c>
      <c r="G40" s="50" t="s">
        <v>5</v>
      </c>
      <c r="H40" s="50" t="s">
        <v>4</v>
      </c>
      <c r="I40" s="50" t="s">
        <v>203</v>
      </c>
      <c r="J40" s="50" t="s">
        <v>3</v>
      </c>
      <c r="K40" s="59"/>
      <c r="L40" s="59"/>
      <c r="O40" s="59"/>
      <c r="Q40" s="59"/>
      <c r="R40" s="59"/>
      <c r="S40" s="59"/>
    </row>
    <row r="41" spans="1:19" s="58" customFormat="1" ht="45" x14ac:dyDescent="0.25">
      <c r="A41" s="126">
        <v>32</v>
      </c>
      <c r="B41" s="50" t="s">
        <v>222</v>
      </c>
      <c r="C41" s="126" t="s">
        <v>221</v>
      </c>
      <c r="D41" s="50" t="s">
        <v>204</v>
      </c>
      <c r="E41" s="50" t="s">
        <v>31</v>
      </c>
      <c r="F41" s="50" t="s">
        <v>78</v>
      </c>
      <c r="G41" s="50" t="s">
        <v>5</v>
      </c>
      <c r="H41" s="50" t="s">
        <v>4</v>
      </c>
      <c r="I41" s="50" t="s">
        <v>203</v>
      </c>
      <c r="J41" s="50" t="s">
        <v>3</v>
      </c>
      <c r="K41" s="59"/>
      <c r="L41" s="59"/>
      <c r="O41" s="59"/>
      <c r="Q41" s="59"/>
      <c r="R41" s="59"/>
      <c r="S41" s="59"/>
    </row>
    <row r="42" spans="1:19" s="58" customFormat="1" ht="45" x14ac:dyDescent="0.25">
      <c r="A42" s="126">
        <v>33</v>
      </c>
      <c r="B42" s="50" t="s">
        <v>220</v>
      </c>
      <c r="C42" s="126" t="s">
        <v>219</v>
      </c>
      <c r="D42" s="50" t="s">
        <v>204</v>
      </c>
      <c r="E42" s="50" t="s">
        <v>31</v>
      </c>
      <c r="F42" s="50" t="s">
        <v>78</v>
      </c>
      <c r="G42" s="50" t="s">
        <v>5</v>
      </c>
      <c r="H42" s="50" t="s">
        <v>4</v>
      </c>
      <c r="I42" s="50" t="s">
        <v>203</v>
      </c>
      <c r="J42" s="50" t="s">
        <v>3</v>
      </c>
      <c r="K42" s="59"/>
      <c r="L42" s="59"/>
      <c r="O42" s="59"/>
      <c r="Q42" s="59"/>
      <c r="R42" s="59"/>
      <c r="S42" s="59"/>
    </row>
    <row r="43" spans="1:19" s="58" customFormat="1" ht="45" x14ac:dyDescent="0.25">
      <c r="A43" s="126">
        <v>34</v>
      </c>
      <c r="B43" s="50" t="s">
        <v>218</v>
      </c>
      <c r="C43" s="126" t="s">
        <v>217</v>
      </c>
      <c r="D43" s="50" t="s">
        <v>204</v>
      </c>
      <c r="E43" s="50" t="s">
        <v>31</v>
      </c>
      <c r="F43" s="50" t="s">
        <v>78</v>
      </c>
      <c r="G43" s="50" t="s">
        <v>5</v>
      </c>
      <c r="H43" s="50" t="s">
        <v>4</v>
      </c>
      <c r="I43" s="50" t="s">
        <v>203</v>
      </c>
      <c r="J43" s="50" t="s">
        <v>3</v>
      </c>
      <c r="K43" s="59"/>
      <c r="L43" s="59"/>
      <c r="O43" s="59"/>
      <c r="Q43" s="59"/>
      <c r="R43" s="59"/>
      <c r="S43" s="59"/>
    </row>
    <row r="44" spans="1:19" s="58" customFormat="1" ht="45" x14ac:dyDescent="0.25">
      <c r="A44" s="126">
        <v>35</v>
      </c>
      <c r="B44" s="50" t="s">
        <v>216</v>
      </c>
      <c r="C44" s="126" t="s">
        <v>215</v>
      </c>
      <c r="D44" s="50" t="s">
        <v>204</v>
      </c>
      <c r="E44" s="50" t="s">
        <v>31</v>
      </c>
      <c r="F44" s="50" t="s">
        <v>78</v>
      </c>
      <c r="G44" s="50" t="s">
        <v>5</v>
      </c>
      <c r="H44" s="50" t="s">
        <v>4</v>
      </c>
      <c r="I44" s="50" t="s">
        <v>203</v>
      </c>
      <c r="J44" s="50" t="s">
        <v>3</v>
      </c>
      <c r="K44" s="59"/>
      <c r="L44" s="59"/>
      <c r="O44" s="59"/>
      <c r="Q44" s="59"/>
      <c r="R44" s="59"/>
      <c r="S44" s="59"/>
    </row>
    <row r="45" spans="1:19" s="58" customFormat="1" ht="30" x14ac:dyDescent="0.25">
      <c r="A45" s="126">
        <v>36</v>
      </c>
      <c r="B45" s="50" t="s">
        <v>214</v>
      </c>
      <c r="C45" s="126" t="s">
        <v>213</v>
      </c>
      <c r="D45" s="50" t="s">
        <v>204</v>
      </c>
      <c r="E45" s="50" t="s">
        <v>31</v>
      </c>
      <c r="F45" s="50" t="s">
        <v>33</v>
      </c>
      <c r="G45" s="50" t="s">
        <v>2</v>
      </c>
      <c r="H45" s="50" t="s">
        <v>1</v>
      </c>
      <c r="I45" s="50" t="s">
        <v>10</v>
      </c>
      <c r="J45" s="50" t="s">
        <v>3</v>
      </c>
      <c r="K45" s="59"/>
      <c r="L45" s="59"/>
      <c r="O45" s="59"/>
      <c r="Q45" s="59"/>
      <c r="R45" s="59"/>
      <c r="S45" s="59"/>
    </row>
    <row r="46" spans="1:19" s="58" customFormat="1" ht="30" x14ac:dyDescent="0.25">
      <c r="A46" s="126">
        <v>37</v>
      </c>
      <c r="B46" s="50" t="s">
        <v>212</v>
      </c>
      <c r="C46" s="126" t="s">
        <v>211</v>
      </c>
      <c r="D46" s="50" t="s">
        <v>204</v>
      </c>
      <c r="E46" s="50" t="s">
        <v>31</v>
      </c>
      <c r="F46" s="50" t="s">
        <v>33</v>
      </c>
      <c r="G46" s="50" t="s">
        <v>2</v>
      </c>
      <c r="H46" s="50" t="s">
        <v>1</v>
      </c>
      <c r="I46" s="50" t="s">
        <v>10</v>
      </c>
      <c r="J46" s="50" t="s">
        <v>3</v>
      </c>
      <c r="K46" s="59"/>
      <c r="L46" s="59"/>
      <c r="O46" s="59"/>
      <c r="Q46" s="59"/>
      <c r="R46" s="59"/>
      <c r="S46" s="59"/>
    </row>
    <row r="47" spans="1:19" s="58" customFormat="1" ht="30" x14ac:dyDescent="0.25">
      <c r="A47" s="126">
        <v>38</v>
      </c>
      <c r="B47" s="50" t="s">
        <v>210</v>
      </c>
      <c r="C47" s="126" t="s">
        <v>209</v>
      </c>
      <c r="D47" s="50" t="s">
        <v>204</v>
      </c>
      <c r="E47" s="50" t="s">
        <v>31</v>
      </c>
      <c r="F47" s="50" t="s">
        <v>33</v>
      </c>
      <c r="G47" s="50" t="s">
        <v>2</v>
      </c>
      <c r="H47" s="50" t="s">
        <v>1</v>
      </c>
      <c r="I47" s="50" t="s">
        <v>10</v>
      </c>
      <c r="J47" s="50" t="s">
        <v>3</v>
      </c>
      <c r="K47" s="59"/>
      <c r="L47" s="59"/>
      <c r="O47" s="59"/>
      <c r="Q47" s="59"/>
      <c r="R47" s="59"/>
      <c r="S47" s="59"/>
    </row>
    <row r="48" spans="1:19" s="58" customFormat="1" ht="45" x14ac:dyDescent="0.25">
      <c r="A48" s="126">
        <v>39</v>
      </c>
      <c r="B48" s="50" t="s">
        <v>208</v>
      </c>
      <c r="C48" s="126" t="s">
        <v>207</v>
      </c>
      <c r="D48" s="50" t="s">
        <v>204</v>
      </c>
      <c r="E48" s="50" t="s">
        <v>31</v>
      </c>
      <c r="F48" s="50" t="s">
        <v>78</v>
      </c>
      <c r="G48" s="50" t="s">
        <v>5</v>
      </c>
      <c r="H48" s="50" t="s">
        <v>4</v>
      </c>
      <c r="I48" s="50" t="s">
        <v>203</v>
      </c>
      <c r="J48" s="50" t="s">
        <v>3</v>
      </c>
      <c r="K48" s="59"/>
      <c r="L48" s="59"/>
      <c r="O48" s="59"/>
      <c r="Q48" s="59"/>
      <c r="R48" s="59"/>
      <c r="S48" s="59"/>
    </row>
    <row r="49" spans="1:19 16382:16382" s="58" customFormat="1" ht="45" x14ac:dyDescent="0.25">
      <c r="A49" s="126">
        <v>40</v>
      </c>
      <c r="B49" s="50" t="s">
        <v>206</v>
      </c>
      <c r="C49" s="126" t="s">
        <v>205</v>
      </c>
      <c r="D49" s="50" t="s">
        <v>204</v>
      </c>
      <c r="E49" s="50" t="s">
        <v>31</v>
      </c>
      <c r="F49" s="50" t="s">
        <v>78</v>
      </c>
      <c r="G49" s="50" t="s">
        <v>5</v>
      </c>
      <c r="H49" s="50" t="s">
        <v>4</v>
      </c>
      <c r="I49" s="50" t="s">
        <v>203</v>
      </c>
      <c r="J49" s="50" t="s">
        <v>3</v>
      </c>
      <c r="K49" s="59"/>
      <c r="L49" s="59"/>
      <c r="O49" s="59"/>
      <c r="Q49" s="59"/>
      <c r="R49" s="59"/>
      <c r="S49" s="59"/>
    </row>
    <row r="50" spans="1:19 16382:16382" s="63" customFormat="1" x14ac:dyDescent="0.25">
      <c r="A50" s="133" t="s">
        <v>22</v>
      </c>
      <c r="B50" s="66" t="s">
        <v>16</v>
      </c>
      <c r="C50" s="65"/>
      <c r="D50" s="134" t="s">
        <v>27</v>
      </c>
      <c r="E50" s="134" t="s">
        <v>202</v>
      </c>
      <c r="F50" s="60"/>
      <c r="G50" s="65"/>
      <c r="H50" s="65"/>
      <c r="I50" s="65"/>
      <c r="J50" s="133" t="s">
        <v>3</v>
      </c>
      <c r="K50" s="59"/>
      <c r="L50" s="11"/>
      <c r="M50" s="11"/>
      <c r="N50" s="11"/>
      <c r="O50" s="2"/>
      <c r="P50" s="2"/>
      <c r="Q50" s="11"/>
      <c r="R50" s="11"/>
      <c r="S50" s="11"/>
    </row>
    <row r="51" spans="1:19 16382:16382" s="63" customFormat="1" x14ac:dyDescent="0.25">
      <c r="A51" s="133" t="s">
        <v>23</v>
      </c>
      <c r="B51" s="66" t="s">
        <v>15</v>
      </c>
      <c r="C51" s="65"/>
      <c r="D51" s="134" t="s">
        <v>27</v>
      </c>
      <c r="E51" s="134" t="s">
        <v>202</v>
      </c>
      <c r="F51" s="60"/>
      <c r="G51" s="65"/>
      <c r="H51" s="65"/>
      <c r="I51" s="65"/>
      <c r="J51" s="133" t="s">
        <v>3</v>
      </c>
      <c r="K51" s="59"/>
      <c r="L51" s="11"/>
      <c r="M51" s="11"/>
      <c r="N51" s="11"/>
      <c r="O51" s="2"/>
      <c r="P51" s="2"/>
      <c r="Q51" s="11"/>
      <c r="R51" s="11"/>
      <c r="S51" s="11"/>
    </row>
    <row r="52" spans="1:19 16382:16382" s="63" customFormat="1" x14ac:dyDescent="0.25">
      <c r="A52" s="133" t="s">
        <v>24</v>
      </c>
      <c r="B52" s="66" t="s">
        <v>14</v>
      </c>
      <c r="C52" s="65"/>
      <c r="D52" s="134" t="s">
        <v>27</v>
      </c>
      <c r="E52" s="134" t="s">
        <v>202</v>
      </c>
      <c r="F52" s="60"/>
      <c r="G52" s="65"/>
      <c r="H52" s="65"/>
      <c r="I52" s="65"/>
      <c r="J52" s="133" t="s">
        <v>3</v>
      </c>
      <c r="K52" s="59"/>
      <c r="L52" s="11"/>
      <c r="M52" s="11"/>
      <c r="N52" s="11"/>
      <c r="O52" s="2"/>
      <c r="P52" s="2"/>
      <c r="Q52" s="11"/>
      <c r="R52" s="11"/>
      <c r="S52" s="11"/>
    </row>
    <row r="53" spans="1:19 16382:16382" x14ac:dyDescent="0.25">
      <c r="A53" s="62" t="s">
        <v>201</v>
      </c>
      <c r="B53" s="61"/>
      <c r="C53" s="6"/>
      <c r="D53" s="6"/>
      <c r="E53" s="6"/>
      <c r="F53" s="6"/>
      <c r="G53" s="6"/>
      <c r="H53" s="6"/>
      <c r="I53" s="6"/>
      <c r="J53" s="6"/>
      <c r="K53" s="6"/>
      <c r="L53" s="6"/>
      <c r="M53" s="6"/>
      <c r="N53" s="6"/>
      <c r="O53" s="6"/>
      <c r="P53" s="6"/>
      <c r="Q53" s="6"/>
      <c r="R53" s="6"/>
      <c r="S53" s="6"/>
    </row>
    <row r="54" spans="1:19 16382:16382" s="58" customFormat="1" ht="14.45" customHeight="1" x14ac:dyDescent="0.25">
      <c r="A54" s="60" t="s">
        <v>200</v>
      </c>
      <c r="B54" s="59"/>
    </row>
    <row r="55" spans="1:19 16382:16382" x14ac:dyDescent="0.25">
      <c r="A55" s="8"/>
      <c r="B55" s="57"/>
      <c r="C55" s="6"/>
      <c r="D55" s="6"/>
      <c r="E55" s="6"/>
      <c r="F55" s="6"/>
      <c r="G55" s="6"/>
      <c r="H55" s="6"/>
      <c r="I55" s="6"/>
      <c r="J55" s="6"/>
      <c r="K55" s="6"/>
      <c r="L55" s="6"/>
      <c r="M55" s="6"/>
      <c r="N55" s="6"/>
      <c r="O55" s="6"/>
      <c r="P55" s="6"/>
      <c r="Q55" s="6"/>
      <c r="R55" s="6"/>
      <c r="S55" s="6"/>
    </row>
    <row r="56" spans="1:19 16382:16382" x14ac:dyDescent="0.25">
      <c r="A56" s="20"/>
    </row>
    <row r="57" spans="1:19 16382:16382" ht="17.25" x14ac:dyDescent="0.25">
      <c r="XFB57" s="56"/>
    </row>
  </sheetData>
  <sheetProtection algorithmName="SHA-512" hashValue="lDmZU2vJEhWRDFGqN/sFYLKKLDP2Xbzib2uHL+MuEnWRX0WxDR3R7SoEG0hsUZ+qSZE2huZ+CIS4xxCham3LDQ==" saltValue="Ukxu7Wb1rqlq/7sG8rV4VA==" spinCount="100000" sheet="1" insertRows="0" autoFilter="0"/>
  <autoFilter ref="A8:S54" xr:uid="{00000000-0009-0000-0000-000001000000}"/>
  <mergeCells count="3">
    <mergeCell ref="L7:N7"/>
    <mergeCell ref="O7:P7"/>
    <mergeCell ref="Q7:S7"/>
  </mergeCells>
  <conditionalFormatting sqref="S10:S49">
    <cfRule type="expression" dxfId="9" priority="5">
      <formula>#REF!="N"</formula>
    </cfRule>
  </conditionalFormatting>
  <conditionalFormatting sqref="L15:N17 L10:S14 Q15:S17 L18:S49">
    <cfRule type="notContainsBlanks" dxfId="8" priority="6">
      <formula>LEN(TRIM(L10))&gt;0</formula>
    </cfRule>
  </conditionalFormatting>
  <conditionalFormatting sqref="S50:S52">
    <cfRule type="expression" dxfId="7" priority="1">
      <formula>#REF!="N"</formula>
    </cfRule>
  </conditionalFormatting>
  <conditionalFormatting sqref="P10:P52">
    <cfRule type="expression" dxfId="6" priority="2">
      <formula>$O10="Y"</formula>
    </cfRule>
  </conditionalFormatting>
  <conditionalFormatting sqref="L50:S52">
    <cfRule type="notContainsBlanks" dxfId="5" priority="3">
      <formula>LEN(TRIM(L50))&gt;0</formula>
    </cfRule>
    <cfRule type="expression" dxfId="4" priority="4">
      <formula>$K50="n"</formula>
    </cfRule>
  </conditionalFormatting>
  <conditionalFormatting sqref="L10:S49">
    <cfRule type="expression" dxfId="3" priority="7">
      <formula>$K10="n"</formula>
    </cfRule>
  </conditionalFormatting>
  <pageMargins left="0.7" right="0.7" top="0.75" bottom="0.75" header="0.3" footer="0.3"/>
  <pageSetup scale="90" pageOrder="overThenDown" orientation="landscape"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093F45C-6729-4AB5-B851-871FB64395CC}">
          <x14:formula1>
            <xm:f>'Drop-down options (DO NOT EDIT)'!$A$3:$A$4</xm:f>
          </x14:formula1>
          <xm:sqref>K10:K52 K54</xm:sqref>
        </x14:dataValidation>
        <x14:dataValidation type="list" allowBlank="1" showInputMessage="1" showErrorMessage="1" xr:uid="{1D20B938-2958-41B7-851D-21A763A1BAF2}">
          <x14:formula1>
            <xm:f>'Drop-down options (DO NOT EDIT)'!$A$6:$A$7</xm:f>
          </x14:formula1>
          <xm:sqref>O10:O49 O54</xm:sqref>
        </x14:dataValidation>
        <x14:dataValidation type="list" allowBlank="1" showInputMessage="1" showErrorMessage="1" xr:uid="{4AF80513-1EC3-49FB-86D1-7679F03CD2FD}">
          <x14:formula1>
            <xm:f>'Drop-down options (DO NOT EDIT)'!$A$9:$A$10</xm:f>
          </x14:formula1>
          <xm:sqref>Q10:Q52 Q54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FD3CE-CB92-44E0-AE2C-36B261DA7EB1}">
  <dimension ref="A1:D23"/>
  <sheetViews>
    <sheetView zoomScale="80" zoomScaleNormal="80" workbookViewId="0">
      <pane ySplit="9" topLeftCell="A10" activePane="bottomLeft" state="frozen"/>
      <selection pane="bottomLeft"/>
    </sheetView>
  </sheetViews>
  <sheetFormatPr defaultColWidth="9.140625" defaultRowHeight="15" x14ac:dyDescent="0.25"/>
  <cols>
    <col min="1" max="1" width="28.85546875" style="87" customWidth="1"/>
    <col min="2" max="2" width="83.140625" style="87" customWidth="1"/>
    <col min="3" max="3" width="75.42578125" style="87" customWidth="1"/>
    <col min="4" max="16384" width="9.140625" style="87"/>
  </cols>
  <sheetData>
    <row r="1" spans="1:3" x14ac:dyDescent="0.25">
      <c r="B1" s="14"/>
    </row>
    <row r="2" spans="1:3" x14ac:dyDescent="0.25">
      <c r="A2" s="11"/>
      <c r="B2" s="136" t="s">
        <v>385</v>
      </c>
      <c r="C2" s="163"/>
    </row>
    <row r="3" spans="1:3" x14ac:dyDescent="0.25">
      <c r="A3" s="11"/>
      <c r="B3" s="136" t="s">
        <v>18</v>
      </c>
      <c r="C3" s="164" t="str">
        <f>'SMI-SED planned metrics'!C3</f>
        <v>[Enter State Name]</v>
      </c>
    </row>
    <row r="4" spans="1:3" x14ac:dyDescent="0.25">
      <c r="A4" s="11"/>
      <c r="B4" s="136" t="s">
        <v>20</v>
      </c>
      <c r="C4" s="164" t="str">
        <f>'SMI-SED planned metrics'!C4</f>
        <v>[Enter Demonstration Name]</v>
      </c>
    </row>
    <row r="5" spans="1:3" x14ac:dyDescent="0.25">
      <c r="A5" s="11"/>
      <c r="B5" s="19"/>
    </row>
    <row r="6" spans="1:3" ht="21" x14ac:dyDescent="0.35">
      <c r="A6" s="135" t="s">
        <v>329</v>
      </c>
    </row>
    <row r="7" spans="1:3" ht="16.5" customHeight="1" x14ac:dyDescent="0.25">
      <c r="A7" s="179" t="s">
        <v>328</v>
      </c>
      <c r="B7" s="179"/>
      <c r="C7" s="179"/>
    </row>
    <row r="8" spans="1:3" ht="36" customHeight="1" x14ac:dyDescent="0.25">
      <c r="A8" s="180" t="s">
        <v>327</v>
      </c>
      <c r="B8" s="180"/>
      <c r="C8" s="180"/>
    </row>
    <row r="9" spans="1:3" s="77" customFormat="1" x14ac:dyDescent="0.25">
      <c r="A9" s="79" t="s">
        <v>326</v>
      </c>
      <c r="B9" s="78" t="s">
        <v>325</v>
      </c>
      <c r="C9" s="78" t="s">
        <v>324</v>
      </c>
    </row>
    <row r="10" spans="1:3" ht="123" x14ac:dyDescent="0.25">
      <c r="A10" s="76" t="s">
        <v>323</v>
      </c>
      <c r="B10" s="137" t="s">
        <v>322</v>
      </c>
      <c r="C10" s="138" t="s">
        <v>317</v>
      </c>
    </row>
    <row r="11" spans="1:3" ht="161.44999999999999" customHeight="1" x14ac:dyDescent="0.25">
      <c r="A11" s="76" t="s">
        <v>321</v>
      </c>
      <c r="B11" s="137" t="s">
        <v>320</v>
      </c>
      <c r="C11" s="138" t="s">
        <v>317</v>
      </c>
    </row>
    <row r="12" spans="1:3" ht="167.25" customHeight="1" x14ac:dyDescent="0.25">
      <c r="A12" s="76" t="s">
        <v>319</v>
      </c>
      <c r="B12" s="137" t="s">
        <v>318</v>
      </c>
      <c r="C12" s="138" t="s">
        <v>317</v>
      </c>
    </row>
    <row r="13" spans="1:3" ht="36" customHeight="1" x14ac:dyDescent="0.25">
      <c r="A13" s="181" t="s">
        <v>316</v>
      </c>
      <c r="B13" s="181"/>
      <c r="C13" s="181"/>
    </row>
    <row r="14" spans="1:3" ht="17.25" x14ac:dyDescent="0.25">
      <c r="A14" s="14" t="s">
        <v>315</v>
      </c>
    </row>
    <row r="15" spans="1:3" x14ac:dyDescent="0.25">
      <c r="A15" s="15" t="s">
        <v>330</v>
      </c>
    </row>
    <row r="16" spans="1:3" x14ac:dyDescent="0.25">
      <c r="A16" s="75" t="s">
        <v>314</v>
      </c>
    </row>
    <row r="17" spans="1:4" x14ac:dyDescent="0.25">
      <c r="A17" s="74"/>
    </row>
    <row r="23" spans="1:4" x14ac:dyDescent="0.25">
      <c r="D23" s="73"/>
    </row>
  </sheetData>
  <sheetProtection algorithmName="SHA-512" hashValue="mQn45mfU0pKHhIa0lf3xpVdmY7BmHePuZnnPLGyoWuGrMl4Qa25oVZTcsfe1W3k7DfTE/PpdgePiKadbzGtOdA==" saltValue="+H3LmKDzSzMqnG4Su4eY2g==" spinCount="100000" sheet="1" insertRows="0" autoFilter="0"/>
  <mergeCells count="3">
    <mergeCell ref="A7:C7"/>
    <mergeCell ref="A8:C8"/>
    <mergeCell ref="A13:C13"/>
  </mergeCells>
  <pageMargins left="0.7" right="0.7" top="0.75" bottom="0.75" header="0.3" footer="0.3"/>
  <pageSetup scale="65"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DAD5-4473-4B4B-B4C3-B6B3BA7AF580}">
  <dimension ref="A2:J23"/>
  <sheetViews>
    <sheetView zoomScale="80" zoomScaleNormal="80" workbookViewId="0"/>
  </sheetViews>
  <sheetFormatPr defaultColWidth="8.85546875" defaultRowHeight="15" x14ac:dyDescent="0.25"/>
  <cols>
    <col min="1" max="1" width="48.28515625" style="87" customWidth="1"/>
    <col min="2" max="2" width="56" style="87" customWidth="1"/>
    <col min="3" max="3" width="21.85546875" style="87" customWidth="1"/>
    <col min="4" max="4" width="41.140625" style="87" customWidth="1"/>
    <col min="5" max="5" width="26" style="87" customWidth="1"/>
    <col min="6" max="6" width="19.42578125" style="87" customWidth="1"/>
    <col min="7" max="7" width="25.42578125" style="87" customWidth="1"/>
    <col min="8" max="8" width="48.85546875" style="87" customWidth="1"/>
    <col min="9" max="9" width="25.85546875" style="87" customWidth="1"/>
    <col min="10" max="10" width="46.85546875" style="87" customWidth="1"/>
    <col min="11" max="16384" width="8.85546875" style="87"/>
  </cols>
  <sheetData>
    <row r="2" spans="1:10" x14ac:dyDescent="0.25">
      <c r="A2" s="81"/>
      <c r="B2" s="136" t="s">
        <v>386</v>
      </c>
      <c r="C2" s="83"/>
    </row>
    <row r="3" spans="1:10" x14ac:dyDescent="0.25">
      <c r="A3" s="81"/>
      <c r="B3" s="136" t="s">
        <v>18</v>
      </c>
      <c r="C3" s="82" t="str">
        <f>'SMI-SED planned metrics'!C3</f>
        <v>[Enter State Name]</v>
      </c>
      <c r="D3" s="22"/>
      <c r="E3" s="22"/>
    </row>
    <row r="4" spans="1:10" x14ac:dyDescent="0.25">
      <c r="A4" s="81"/>
      <c r="B4" s="136" t="s">
        <v>20</v>
      </c>
      <c r="C4" s="82" t="str">
        <f>'SMI-SED planned metrics'!C4</f>
        <v>[Enter Demonstration Name]</v>
      </c>
      <c r="D4" s="22"/>
      <c r="E4" s="22"/>
    </row>
    <row r="5" spans="1:10" x14ac:dyDescent="0.25">
      <c r="A5" s="22"/>
      <c r="B5" s="22"/>
      <c r="C5" s="22"/>
      <c r="D5" s="22"/>
      <c r="E5" s="22"/>
    </row>
    <row r="6" spans="1:10" ht="21" x14ac:dyDescent="0.35">
      <c r="A6" s="135" t="s">
        <v>351</v>
      </c>
      <c r="B6" s="22"/>
      <c r="C6" s="22"/>
      <c r="D6" s="22"/>
      <c r="E6" s="22"/>
    </row>
    <row r="7" spans="1:10" s="14" customFormat="1" ht="15" customHeight="1" x14ac:dyDescent="0.25">
      <c r="A7" s="182" t="s">
        <v>43</v>
      </c>
      <c r="B7" s="182"/>
      <c r="C7" s="182"/>
      <c r="D7" s="182"/>
      <c r="E7" s="182"/>
      <c r="F7" s="183"/>
      <c r="G7" s="176" t="s">
        <v>57</v>
      </c>
      <c r="H7" s="177"/>
      <c r="I7" s="177"/>
      <c r="J7" s="177"/>
    </row>
    <row r="8" spans="1:10" s="86" customFormat="1" ht="18" customHeight="1" x14ac:dyDescent="0.25">
      <c r="A8" s="139"/>
      <c r="B8" s="139"/>
      <c r="C8" s="139"/>
      <c r="D8" s="139"/>
      <c r="E8" s="139"/>
      <c r="F8" s="140"/>
      <c r="G8" s="184" t="s">
        <v>41</v>
      </c>
      <c r="H8" s="185"/>
      <c r="I8" s="186" t="s">
        <v>42</v>
      </c>
      <c r="J8" s="186"/>
    </row>
    <row r="9" spans="1:10" s="85" customFormat="1" ht="105" x14ac:dyDescent="0.25">
      <c r="A9" s="129" t="s">
        <v>46</v>
      </c>
      <c r="B9" s="129" t="s">
        <v>41</v>
      </c>
      <c r="C9" s="129" t="s">
        <v>35</v>
      </c>
      <c r="D9" s="129" t="s">
        <v>34</v>
      </c>
      <c r="E9" s="129" t="s">
        <v>44</v>
      </c>
      <c r="F9" s="129" t="s">
        <v>36</v>
      </c>
      <c r="G9" s="130" t="s">
        <v>350</v>
      </c>
      <c r="H9" s="141" t="s">
        <v>56</v>
      </c>
      <c r="I9" s="129" t="s">
        <v>349</v>
      </c>
      <c r="J9" s="129" t="s">
        <v>376</v>
      </c>
    </row>
    <row r="10" spans="1:10" s="84" customFormat="1" ht="45.75" thickBot="1" x14ac:dyDescent="0.3">
      <c r="A10" s="131" t="s">
        <v>53</v>
      </c>
      <c r="B10" s="131" t="s">
        <v>348</v>
      </c>
      <c r="C10" s="131" t="s">
        <v>52</v>
      </c>
      <c r="D10" s="131" t="s">
        <v>347</v>
      </c>
      <c r="E10" s="131" t="s">
        <v>361</v>
      </c>
      <c r="F10" s="131" t="s">
        <v>48</v>
      </c>
      <c r="G10" s="131" t="s">
        <v>50</v>
      </c>
      <c r="H10" s="131" t="s">
        <v>346</v>
      </c>
      <c r="I10" s="131" t="s">
        <v>48</v>
      </c>
      <c r="J10" s="131" t="s">
        <v>345</v>
      </c>
    </row>
    <row r="11" spans="1:10" s="83" customFormat="1" x14ac:dyDescent="0.25">
      <c r="A11" s="83" t="s">
        <v>344</v>
      </c>
      <c r="B11" s="83" t="s">
        <v>343</v>
      </c>
      <c r="C11" s="50" t="s">
        <v>3</v>
      </c>
      <c r="D11" s="50" t="s">
        <v>332</v>
      </c>
      <c r="E11" s="126" t="s">
        <v>331</v>
      </c>
      <c r="F11" s="63"/>
      <c r="G11" s="142"/>
      <c r="H11" s="142"/>
      <c r="I11" s="63"/>
      <c r="J11" s="63"/>
    </row>
    <row r="12" spans="1:10" s="81" customFormat="1" x14ac:dyDescent="0.25">
      <c r="A12" s="83" t="s">
        <v>342</v>
      </c>
      <c r="B12" s="83" t="s">
        <v>341</v>
      </c>
      <c r="C12" s="50" t="s">
        <v>3</v>
      </c>
      <c r="D12" s="50" t="s">
        <v>332</v>
      </c>
      <c r="E12" s="126" t="s">
        <v>202</v>
      </c>
      <c r="F12" s="64"/>
      <c r="G12" s="142"/>
      <c r="H12" s="142"/>
      <c r="I12" s="64"/>
      <c r="J12" s="11"/>
    </row>
    <row r="13" spans="1:10" s="81" customFormat="1" ht="30" x14ac:dyDescent="0.25">
      <c r="A13" s="126" t="s">
        <v>45</v>
      </c>
      <c r="B13" s="126" t="s">
        <v>340</v>
      </c>
      <c r="C13" s="50" t="s">
        <v>3</v>
      </c>
      <c r="D13" s="50" t="s">
        <v>339</v>
      </c>
      <c r="E13" s="126" t="s">
        <v>331</v>
      </c>
      <c r="F13" s="64"/>
      <c r="G13" s="64"/>
      <c r="H13" s="64"/>
      <c r="I13" s="64"/>
      <c r="J13" s="11"/>
    </row>
    <row r="14" spans="1:10" s="81" customFormat="1" x14ac:dyDescent="0.25">
      <c r="A14" s="126" t="s">
        <v>37</v>
      </c>
      <c r="B14" s="50" t="s">
        <v>38</v>
      </c>
      <c r="C14" s="50" t="s">
        <v>3</v>
      </c>
      <c r="D14" s="50" t="s">
        <v>332</v>
      </c>
      <c r="E14" s="126" t="s">
        <v>331</v>
      </c>
      <c r="F14" s="64"/>
      <c r="G14" s="64"/>
      <c r="H14" s="64"/>
      <c r="I14" s="64"/>
      <c r="J14" s="64"/>
    </row>
    <row r="15" spans="1:10" s="81" customFormat="1" ht="30" x14ac:dyDescent="0.25">
      <c r="A15" s="50" t="s">
        <v>338</v>
      </c>
      <c r="B15" s="50" t="s">
        <v>337</v>
      </c>
      <c r="C15" s="50" t="s">
        <v>0</v>
      </c>
      <c r="D15" s="50" t="s">
        <v>332</v>
      </c>
      <c r="E15" s="126" t="s">
        <v>331</v>
      </c>
      <c r="F15" s="64"/>
      <c r="G15" s="64"/>
      <c r="H15" s="64"/>
      <c r="I15" s="64"/>
      <c r="J15" s="64"/>
    </row>
    <row r="16" spans="1:10" s="81" customFormat="1" x14ac:dyDescent="0.25">
      <c r="A16" s="26" t="s">
        <v>39</v>
      </c>
      <c r="B16" s="83" t="s">
        <v>40</v>
      </c>
      <c r="C16" s="50" t="s">
        <v>0</v>
      </c>
      <c r="D16" s="50" t="s">
        <v>332</v>
      </c>
      <c r="E16" s="126" t="s">
        <v>331</v>
      </c>
      <c r="F16" s="64"/>
      <c r="G16" s="64"/>
      <c r="H16" s="11"/>
      <c r="I16" s="11"/>
      <c r="J16" s="11"/>
    </row>
    <row r="17" spans="1:10" s="81" customFormat="1" x14ac:dyDescent="0.25">
      <c r="A17" s="83" t="s">
        <v>336</v>
      </c>
      <c r="B17" s="126" t="s">
        <v>335</v>
      </c>
      <c r="C17" s="50" t="s">
        <v>0</v>
      </c>
      <c r="D17" s="50" t="s">
        <v>332</v>
      </c>
      <c r="E17" s="126" t="s">
        <v>331</v>
      </c>
      <c r="F17" s="64"/>
      <c r="G17" s="64"/>
      <c r="H17" s="11"/>
      <c r="I17" s="11"/>
      <c r="J17" s="11"/>
    </row>
    <row r="18" spans="1:10" s="81" customFormat="1" x14ac:dyDescent="0.25">
      <c r="A18" s="26" t="s">
        <v>334</v>
      </c>
      <c r="B18" s="50" t="s">
        <v>333</v>
      </c>
      <c r="C18" s="50" t="s">
        <v>0</v>
      </c>
      <c r="D18" s="50" t="s">
        <v>332</v>
      </c>
      <c r="E18" s="126" t="s">
        <v>331</v>
      </c>
      <c r="F18" s="64"/>
      <c r="G18" s="64"/>
      <c r="H18" s="11"/>
      <c r="I18" s="11"/>
      <c r="J18" s="11"/>
    </row>
    <row r="19" spans="1:10" s="81" customFormat="1" x14ac:dyDescent="0.25">
      <c r="A19" s="19" t="s">
        <v>357</v>
      </c>
      <c r="B19" s="64"/>
      <c r="C19" s="64"/>
      <c r="D19" s="64"/>
      <c r="E19" s="64"/>
      <c r="F19" s="64"/>
      <c r="G19" s="12"/>
      <c r="H19" s="12"/>
      <c r="I19" s="12"/>
      <c r="J19" s="12"/>
    </row>
    <row r="20" spans="1:10" x14ac:dyDescent="0.25">
      <c r="A20" s="16"/>
      <c r="B20" s="17"/>
      <c r="C20" s="17"/>
      <c r="D20" s="17"/>
      <c r="E20" s="17"/>
      <c r="F20" s="17"/>
      <c r="G20" s="17"/>
      <c r="H20" s="17"/>
      <c r="I20" s="17"/>
      <c r="J20" s="17"/>
    </row>
    <row r="21" spans="1:10" x14ac:dyDescent="0.25">
      <c r="A21" s="15" t="s">
        <v>330</v>
      </c>
    </row>
    <row r="22" spans="1:10" x14ac:dyDescent="0.25">
      <c r="A22" s="24"/>
    </row>
    <row r="23" spans="1:10" x14ac:dyDescent="0.25">
      <c r="A23" s="24"/>
    </row>
  </sheetData>
  <sheetProtection algorithmName="SHA-512" hashValue="VJCpbRK2d+uYoMsJt03BZAi5QXiFWnNNiDIzcPanjSm5lrJSr5zdAZH5SA6MsXfUb45nToJZnF54VN5K0IILYg==" saltValue="yfBd5Gnl6MUejqMJcDMgLg==" spinCount="100000" sheet="1" insertRows="0" autoFilter="0"/>
  <autoFilter ref="A9:J9" xr:uid="{00000000-0009-0000-0000-000003000000}"/>
  <dataConsolidate/>
  <mergeCells count="4">
    <mergeCell ref="A7:F7"/>
    <mergeCell ref="G7:J7"/>
    <mergeCell ref="G8:H8"/>
    <mergeCell ref="I8:J8"/>
  </mergeCells>
  <conditionalFormatting sqref="G11:J19">
    <cfRule type="expression" dxfId="2" priority="3">
      <formula>$F11="N"</formula>
    </cfRule>
  </conditionalFormatting>
  <conditionalFormatting sqref="H13:H18">
    <cfRule type="expression" dxfId="1" priority="2">
      <formula>$G13="Y"</formula>
    </cfRule>
  </conditionalFormatting>
  <conditionalFormatting sqref="J11:J18">
    <cfRule type="expression" dxfId="0" priority="1">
      <formula>$I11="Y"</formula>
    </cfRule>
  </conditionalFormatting>
  <pageMargins left="0.7" right="0.7" top="0.75" bottom="0.75" header="0.3" footer="0.3"/>
  <pageSetup scale="75" orientation="landscape"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B1585B-ACA2-43C8-8B0B-05B98D8D1B3E}">
          <x14:formula1>
            <xm:f>'Drop-down options (DO NOT EDIT)'!$A$15:$A$16</xm:f>
          </x14:formula1>
          <xm:sqref>F11:F19</xm:sqref>
        </x14:dataValidation>
        <x14:dataValidation type="list" allowBlank="1" showInputMessage="1" showErrorMessage="1" xr:uid="{1F2DFBF3-6157-4061-B642-19C3B3805564}">
          <x14:formula1>
            <xm:f>'Drop-down options (DO NOT EDIT)'!$A$18:$A$19</xm:f>
          </x14:formula1>
          <xm:sqref>G13:G19</xm:sqref>
        </x14:dataValidation>
        <x14:dataValidation type="list" allowBlank="1" showInputMessage="1" showErrorMessage="1" xr:uid="{58549DA1-8317-4E58-BD12-9CE07721AFA8}">
          <x14:formula1>
            <xm:f>'Drop-down options (DO NOT EDIT)'!$A$21:$A$22</xm:f>
          </x14:formula1>
          <xm:sqref>I11:I19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C463-3423-49B7-95C6-51FFCB4E18FC}">
  <dimension ref="A1:AB165"/>
  <sheetViews>
    <sheetView zoomScale="90" zoomScaleNormal="90" workbookViewId="0"/>
  </sheetViews>
  <sheetFormatPr defaultColWidth="9.28515625" defaultRowHeight="15" x14ac:dyDescent="0.25"/>
  <cols>
    <col min="1" max="4" width="33.5703125" style="23" customWidth="1"/>
    <col min="5" max="5" width="39.28515625" style="23" customWidth="1"/>
    <col min="6" max="6" width="50.7109375" style="13" customWidth="1"/>
    <col min="7" max="7" width="26.7109375" style="23" customWidth="1"/>
    <col min="8" max="8" width="31.42578125" style="87" customWidth="1"/>
    <col min="9" max="9" width="44.7109375" style="23" customWidth="1"/>
    <col min="10" max="10" width="51.5703125" style="23" customWidth="1"/>
    <col min="11" max="11" width="11.28515625" style="23" customWidth="1"/>
    <col min="12" max="12" width="19.5703125" style="23" customWidth="1"/>
    <col min="13" max="13" width="11.28515625" style="23" customWidth="1"/>
    <col min="14" max="14" width="19.5703125" style="23" customWidth="1"/>
    <col min="15" max="16384" width="9.28515625" style="23"/>
  </cols>
  <sheetData>
    <row r="1" spans="1:28" s="24" customFormat="1" ht="15" customHeight="1" x14ac:dyDescent="0.25">
      <c r="A1" s="18"/>
      <c r="B1" s="10"/>
      <c r="C1" s="10"/>
      <c r="D1" s="26"/>
      <c r="E1" s="26"/>
      <c r="F1" s="14"/>
      <c r="G1" s="14"/>
      <c r="H1" s="14"/>
      <c r="I1" s="14"/>
      <c r="J1" s="14"/>
      <c r="K1" s="14"/>
      <c r="L1" s="14"/>
      <c r="M1" s="14"/>
      <c r="N1" s="14"/>
    </row>
    <row r="2" spans="1:28" s="24" customFormat="1" ht="29.25" customHeight="1" x14ac:dyDescent="0.25">
      <c r="A2" s="3"/>
      <c r="B2" s="189" t="s">
        <v>387</v>
      </c>
      <c r="C2" s="189"/>
      <c r="D2" s="189"/>
      <c r="E2" s="189"/>
      <c r="F2" s="27"/>
      <c r="G2" s="13"/>
      <c r="H2" s="13"/>
      <c r="I2" s="13"/>
      <c r="J2" s="13"/>
      <c r="K2" s="13"/>
      <c r="L2" s="13"/>
      <c r="M2" s="13"/>
      <c r="N2" s="13"/>
    </row>
    <row r="3" spans="1:28" s="24" customFormat="1" x14ac:dyDescent="0.25">
      <c r="A3" s="3"/>
      <c r="B3" s="134" t="s">
        <v>18</v>
      </c>
      <c r="C3" s="164" t="str">
        <f>'SMI-SED planned metrics'!C3</f>
        <v>[Enter State Name]</v>
      </c>
      <c r="D3" s="23"/>
      <c r="E3" s="23"/>
      <c r="F3" s="27"/>
      <c r="G3" s="13"/>
      <c r="H3" s="13"/>
      <c r="I3" s="13"/>
      <c r="J3" s="13"/>
      <c r="K3" s="13"/>
      <c r="L3" s="13"/>
      <c r="M3" s="13"/>
      <c r="N3" s="13"/>
    </row>
    <row r="4" spans="1:28" s="24" customFormat="1" x14ac:dyDescent="0.25">
      <c r="A4" s="9"/>
      <c r="B4" s="134" t="s">
        <v>20</v>
      </c>
      <c r="C4" s="164" t="str">
        <f>'SMI-SED planned metrics'!C4</f>
        <v>[Enter Demonstration Name]</v>
      </c>
      <c r="D4" s="23"/>
      <c r="E4" s="23"/>
      <c r="F4" s="27"/>
      <c r="G4" s="13"/>
      <c r="H4" s="13"/>
      <c r="I4" s="13"/>
      <c r="J4" s="13"/>
      <c r="K4" s="13"/>
      <c r="L4" s="13"/>
      <c r="M4" s="13"/>
      <c r="N4" s="13"/>
    </row>
    <row r="5" spans="1:28" s="24" customFormat="1" x14ac:dyDescent="0.25">
      <c r="A5" s="21"/>
      <c r="B5" s="21"/>
      <c r="C5" s="23"/>
      <c r="D5" s="23"/>
      <c r="E5" s="23"/>
      <c r="F5" s="27"/>
      <c r="G5" s="13"/>
      <c r="H5" s="13"/>
      <c r="I5" s="13"/>
      <c r="J5" s="13"/>
      <c r="K5" s="13"/>
      <c r="L5" s="13"/>
      <c r="M5" s="13"/>
      <c r="N5" s="13"/>
    </row>
    <row r="6" spans="1:28" s="24" customFormat="1" ht="21" x14ac:dyDescent="0.35">
      <c r="A6" s="135" t="s">
        <v>360</v>
      </c>
      <c r="B6" s="143"/>
      <c r="C6" s="144"/>
      <c r="D6" s="144"/>
      <c r="E6" s="144"/>
      <c r="F6" s="27"/>
      <c r="G6" s="13"/>
      <c r="H6" s="13"/>
      <c r="I6" s="13"/>
      <c r="J6" s="13"/>
      <c r="K6" s="13"/>
      <c r="L6" s="13"/>
      <c r="M6" s="13"/>
      <c r="N6" s="13"/>
    </row>
    <row r="7" spans="1:28" s="24" customFormat="1" ht="21" x14ac:dyDescent="0.35">
      <c r="A7" s="192" t="s">
        <v>194</v>
      </c>
      <c r="B7" s="192"/>
      <c r="C7" s="192"/>
      <c r="D7" s="192"/>
      <c r="E7" s="144"/>
      <c r="F7" s="27"/>
      <c r="G7" s="13"/>
      <c r="H7" s="13"/>
      <c r="I7" s="13"/>
      <c r="J7" s="13"/>
      <c r="K7" s="13"/>
      <c r="L7" s="13"/>
      <c r="M7" s="13"/>
      <c r="N7" s="13"/>
    </row>
    <row r="8" spans="1:28" s="24" customFormat="1" ht="69" customHeight="1" x14ac:dyDescent="0.25">
      <c r="A8" s="187" t="s">
        <v>368</v>
      </c>
      <c r="B8" s="187"/>
      <c r="C8" s="187"/>
      <c r="D8" s="187"/>
      <c r="E8" s="187"/>
      <c r="F8" s="122"/>
      <c r="G8" s="51"/>
      <c r="H8" s="51"/>
      <c r="I8" s="51"/>
      <c r="J8" s="13"/>
      <c r="K8" s="13"/>
      <c r="L8" s="13"/>
      <c r="M8" s="13"/>
      <c r="N8" s="13"/>
    </row>
    <row r="9" spans="1:28" s="24" customFormat="1" ht="96" customHeight="1" x14ac:dyDescent="0.25">
      <c r="A9" s="188" t="s">
        <v>383</v>
      </c>
      <c r="B9" s="188"/>
      <c r="C9" s="188"/>
      <c r="D9" s="188"/>
      <c r="E9" s="188"/>
      <c r="F9" s="122"/>
      <c r="G9" s="51"/>
      <c r="H9" s="51"/>
      <c r="I9" s="51"/>
      <c r="J9" s="13"/>
      <c r="K9" s="13"/>
      <c r="L9" s="13"/>
      <c r="M9" s="13"/>
      <c r="N9" s="13"/>
    </row>
    <row r="10" spans="1:28" s="24" customFormat="1" ht="21" x14ac:dyDescent="0.35">
      <c r="A10" s="205"/>
      <c r="B10" s="205"/>
      <c r="C10" s="205"/>
      <c r="D10" s="205"/>
      <c r="E10" s="87"/>
      <c r="F10" s="27"/>
      <c r="G10" s="13"/>
      <c r="H10" s="13"/>
      <c r="I10" s="13"/>
      <c r="J10" s="13"/>
      <c r="K10" s="13"/>
      <c r="L10" s="13"/>
      <c r="M10" s="13"/>
      <c r="N10" s="13"/>
    </row>
    <row r="11" spans="1:28" s="24" customFormat="1" ht="21" x14ac:dyDescent="0.35">
      <c r="A11" s="205" t="s">
        <v>193</v>
      </c>
      <c r="B11" s="205"/>
      <c r="C11" s="205"/>
      <c r="D11" s="205"/>
      <c r="E11" s="23"/>
      <c r="F11" s="27"/>
      <c r="G11" s="13"/>
      <c r="H11" s="13"/>
      <c r="I11" s="13"/>
      <c r="J11" s="13"/>
      <c r="K11" s="13"/>
      <c r="L11" s="13"/>
      <c r="M11" s="13"/>
      <c r="N11" s="13"/>
    </row>
    <row r="12" spans="1:28" s="24" customFormat="1" ht="30" x14ac:dyDescent="0.25">
      <c r="A12" s="124" t="s">
        <v>326</v>
      </c>
      <c r="B12" s="129" t="s">
        <v>192</v>
      </c>
      <c r="C12" s="23"/>
      <c r="D12" s="23"/>
      <c r="E12" s="23"/>
      <c r="F12" s="27"/>
      <c r="G12" s="13"/>
      <c r="H12" s="13"/>
      <c r="I12" s="13"/>
      <c r="J12" s="13"/>
      <c r="K12" s="13"/>
      <c r="L12" s="13"/>
      <c r="M12" s="13"/>
      <c r="N12" s="13"/>
    </row>
    <row r="13" spans="1:28" s="24" customFormat="1" ht="30" x14ac:dyDescent="0.25">
      <c r="A13" s="145" t="s">
        <v>363</v>
      </c>
      <c r="B13" s="44"/>
      <c r="C13" s="23"/>
      <c r="D13" s="23"/>
      <c r="E13" s="23"/>
      <c r="F13" s="27"/>
      <c r="G13" s="13"/>
      <c r="H13" s="13"/>
      <c r="I13" s="13"/>
      <c r="J13" s="13"/>
      <c r="K13" s="13"/>
      <c r="L13" s="13"/>
      <c r="M13" s="13"/>
      <c r="N13" s="13"/>
    </row>
    <row r="14" spans="1:28" s="24" customFormat="1" ht="43.15" customHeight="1" x14ac:dyDescent="0.25">
      <c r="A14" s="146" t="s">
        <v>377</v>
      </c>
      <c r="B14" s="89"/>
      <c r="C14" s="23"/>
      <c r="D14" s="23"/>
      <c r="E14" s="23"/>
      <c r="F14" s="27"/>
      <c r="G14" s="13"/>
      <c r="H14" s="13"/>
      <c r="I14" s="13"/>
      <c r="J14" s="13"/>
      <c r="K14" s="13"/>
      <c r="L14" s="13"/>
      <c r="M14" s="13"/>
      <c r="N14" s="13"/>
    </row>
    <row r="15" spans="1:28" s="24" customFormat="1" ht="17.25" x14ac:dyDescent="0.25">
      <c r="A15" s="147" t="s">
        <v>199</v>
      </c>
      <c r="B15" s="88"/>
      <c r="C15" s="23"/>
      <c r="D15" s="23"/>
      <c r="E15" s="23"/>
      <c r="F15" s="27"/>
      <c r="G15" s="13"/>
      <c r="H15" s="13"/>
      <c r="I15" s="13"/>
      <c r="J15" s="13"/>
      <c r="K15" s="13"/>
      <c r="L15" s="13"/>
      <c r="M15" s="13"/>
      <c r="N15" s="13"/>
    </row>
    <row r="16" spans="1:28" s="24" customFormat="1" x14ac:dyDescent="0.25">
      <c r="A16" s="147" t="s">
        <v>67</v>
      </c>
      <c r="B16" s="88"/>
      <c r="C16" s="23"/>
      <c r="D16" s="23"/>
      <c r="E16" s="23"/>
      <c r="F16" s="27"/>
      <c r="G16" s="13"/>
      <c r="H16" s="13"/>
      <c r="I16" s="13"/>
      <c r="J16" s="13"/>
      <c r="K16" s="13"/>
      <c r="L16" s="13"/>
      <c r="M16" s="13"/>
      <c r="N16" s="13"/>
      <c r="AB16" s="24" t="s">
        <v>63</v>
      </c>
    </row>
    <row r="17" spans="1:14" s="24" customFormat="1" ht="101.45" customHeight="1" x14ac:dyDescent="0.25">
      <c r="A17" s="148" t="s">
        <v>378</v>
      </c>
      <c r="B17" s="89"/>
      <c r="C17" s="23"/>
      <c r="D17" s="23"/>
      <c r="E17" s="23"/>
      <c r="F17" s="27"/>
      <c r="G17" s="13"/>
      <c r="H17" s="13"/>
      <c r="I17" s="13"/>
      <c r="J17" s="13"/>
      <c r="K17" s="13"/>
      <c r="L17" s="13"/>
      <c r="M17" s="13"/>
      <c r="N17" s="13"/>
    </row>
    <row r="18" spans="1:14" s="24" customFormat="1" ht="45" x14ac:dyDescent="0.25">
      <c r="A18" s="149" t="s">
        <v>365</v>
      </c>
      <c r="B18" s="90"/>
      <c r="C18" s="23"/>
      <c r="D18" s="23"/>
      <c r="E18" s="23"/>
      <c r="F18" s="27"/>
      <c r="G18" s="13"/>
      <c r="H18" s="13"/>
      <c r="I18" s="13"/>
      <c r="J18" s="13"/>
      <c r="K18" s="13"/>
      <c r="L18" s="13"/>
      <c r="M18" s="13"/>
      <c r="N18" s="13"/>
    </row>
    <row r="19" spans="1:14" s="24" customFormat="1" ht="60" x14ac:dyDescent="0.25">
      <c r="A19" s="150" t="s">
        <v>369</v>
      </c>
      <c r="B19" s="99"/>
      <c r="C19" s="23"/>
      <c r="D19" s="23"/>
      <c r="E19" s="23"/>
      <c r="F19" s="27"/>
      <c r="G19" s="13"/>
      <c r="H19" s="13"/>
      <c r="I19" s="13"/>
      <c r="J19" s="13"/>
      <c r="K19" s="13"/>
      <c r="L19" s="13"/>
      <c r="M19" s="13"/>
      <c r="N19" s="13"/>
    </row>
    <row r="20" spans="1:14" s="24" customFormat="1" ht="30" x14ac:dyDescent="0.25">
      <c r="A20" s="151" t="s">
        <v>379</v>
      </c>
      <c r="B20" s="114"/>
      <c r="C20" s="23"/>
      <c r="D20" s="23"/>
      <c r="E20" s="23"/>
      <c r="F20" s="27"/>
      <c r="G20" s="13"/>
      <c r="H20" s="13"/>
      <c r="I20" s="13"/>
      <c r="J20" s="13"/>
      <c r="K20" s="13"/>
      <c r="L20" s="13"/>
      <c r="M20" s="13"/>
      <c r="N20" s="13"/>
    </row>
    <row r="21" spans="1:14" s="24" customFormat="1" ht="57.6" customHeight="1" x14ac:dyDescent="0.25">
      <c r="A21" s="151" t="s">
        <v>380</v>
      </c>
      <c r="B21" s="88"/>
      <c r="C21" s="23"/>
      <c r="D21" s="23"/>
      <c r="E21" s="23"/>
      <c r="F21" s="27"/>
      <c r="G21" s="13"/>
      <c r="H21" s="13"/>
      <c r="I21" s="13"/>
      <c r="J21" s="13"/>
      <c r="K21" s="13"/>
      <c r="L21" s="13"/>
      <c r="M21" s="13"/>
      <c r="N21" s="13"/>
    </row>
    <row r="22" spans="1:14" s="24" customFormat="1" x14ac:dyDescent="0.25">
      <c r="A22" s="152" t="s">
        <v>66</v>
      </c>
      <c r="B22" s="88"/>
      <c r="C22" s="23"/>
      <c r="D22" s="23"/>
      <c r="E22" s="23"/>
      <c r="F22" s="27"/>
      <c r="G22" s="13"/>
      <c r="H22" s="13"/>
      <c r="I22" s="13"/>
      <c r="J22" s="13"/>
      <c r="K22" s="13"/>
      <c r="L22" s="13"/>
      <c r="M22" s="13"/>
      <c r="N22" s="13"/>
    </row>
    <row r="23" spans="1:14" s="24" customFormat="1" x14ac:dyDescent="0.25">
      <c r="A23" s="153" t="s">
        <v>67</v>
      </c>
      <c r="B23" s="88"/>
      <c r="C23" s="23"/>
      <c r="D23" s="23"/>
      <c r="E23" s="23"/>
      <c r="F23" s="27"/>
      <c r="G23" s="13"/>
      <c r="H23" s="13"/>
      <c r="I23" s="13"/>
      <c r="J23" s="13"/>
      <c r="K23" s="13"/>
      <c r="L23" s="13"/>
      <c r="M23" s="13"/>
      <c r="N23" s="13"/>
    </row>
    <row r="24" spans="1:14" s="24" customFormat="1" ht="28.9" customHeight="1" x14ac:dyDescent="0.25">
      <c r="A24" s="154" t="s">
        <v>364</v>
      </c>
      <c r="B24" s="99"/>
      <c r="C24" s="23"/>
      <c r="D24" s="23"/>
      <c r="E24" s="23"/>
      <c r="F24" s="27"/>
      <c r="G24" s="13"/>
      <c r="H24" s="13"/>
      <c r="I24" s="13"/>
      <c r="J24" s="13"/>
      <c r="K24" s="13"/>
      <c r="L24" s="13"/>
      <c r="M24" s="13"/>
      <c r="N24" s="13"/>
    </row>
    <row r="25" spans="1:14" s="24" customFormat="1" x14ac:dyDescent="0.25">
      <c r="A25" s="147" t="s">
        <v>66</v>
      </c>
      <c r="B25" s="88"/>
      <c r="C25" s="23"/>
      <c r="D25" s="23"/>
      <c r="E25" s="23"/>
      <c r="F25" s="27"/>
      <c r="G25" s="13"/>
      <c r="H25" s="13"/>
      <c r="I25" s="13"/>
      <c r="J25" s="13"/>
      <c r="K25" s="13"/>
      <c r="L25" s="13"/>
      <c r="M25" s="13"/>
      <c r="N25" s="13"/>
    </row>
    <row r="26" spans="1:14" s="24" customFormat="1" x14ac:dyDescent="0.25">
      <c r="A26" s="147" t="s">
        <v>67</v>
      </c>
      <c r="B26" s="88"/>
      <c r="C26" s="23"/>
      <c r="D26" s="23"/>
      <c r="E26" s="23"/>
      <c r="F26" s="27"/>
      <c r="G26" s="13"/>
      <c r="H26" s="13"/>
      <c r="I26" s="13"/>
      <c r="J26" s="13"/>
      <c r="K26" s="13"/>
      <c r="L26" s="13"/>
      <c r="M26" s="13"/>
      <c r="N26" s="13"/>
    </row>
    <row r="27" spans="1:14" s="24" customFormat="1" x14ac:dyDescent="0.25">
      <c r="A27" s="21"/>
      <c r="B27" s="21"/>
      <c r="C27" s="23"/>
      <c r="D27" s="23"/>
      <c r="E27" s="23"/>
      <c r="F27" s="27"/>
      <c r="G27" s="13"/>
      <c r="H27" s="13"/>
      <c r="I27" s="13"/>
      <c r="J27" s="13"/>
      <c r="K27" s="13"/>
      <c r="L27" s="13"/>
      <c r="M27" s="13"/>
      <c r="N27" s="13"/>
    </row>
    <row r="28" spans="1:14" s="24" customFormat="1" x14ac:dyDescent="0.25">
      <c r="A28" s="29"/>
      <c r="B28" s="21"/>
      <c r="C28" s="23"/>
      <c r="D28" s="23"/>
      <c r="E28" s="23"/>
      <c r="F28" s="27"/>
      <c r="G28" s="13"/>
      <c r="H28" s="13"/>
      <c r="I28" s="13"/>
      <c r="J28" s="13"/>
      <c r="K28" s="13"/>
      <c r="L28" s="13"/>
      <c r="M28" s="13"/>
      <c r="N28" s="13"/>
    </row>
    <row r="29" spans="1:14" s="24" customFormat="1" x14ac:dyDescent="0.25">
      <c r="A29" s="29"/>
      <c r="B29" s="21"/>
      <c r="C29" s="23"/>
      <c r="D29" s="23"/>
      <c r="E29" s="23" t="s">
        <v>63</v>
      </c>
      <c r="F29" s="27"/>
      <c r="G29" s="13"/>
      <c r="H29" s="13"/>
      <c r="I29" s="13"/>
      <c r="J29" s="13"/>
      <c r="K29" s="13"/>
      <c r="L29" s="13"/>
      <c r="M29" s="13"/>
      <c r="N29" s="13"/>
    </row>
    <row r="30" spans="1:14" s="24" customFormat="1" ht="21" x14ac:dyDescent="0.35">
      <c r="A30" s="205" t="s">
        <v>362</v>
      </c>
      <c r="B30" s="205"/>
      <c r="C30" s="205"/>
      <c r="D30" s="205"/>
      <c r="E30" s="23"/>
      <c r="F30" s="27"/>
      <c r="G30" s="13"/>
      <c r="H30" s="13"/>
      <c r="I30" s="13"/>
      <c r="J30" s="13"/>
      <c r="K30" s="13"/>
      <c r="L30" s="13"/>
      <c r="M30" s="13"/>
      <c r="N30" s="13"/>
    </row>
    <row r="31" spans="1:14" s="24" customFormat="1" ht="57" customHeight="1" x14ac:dyDescent="0.25">
      <c r="A31" s="186" t="s">
        <v>359</v>
      </c>
      <c r="B31" s="186"/>
      <c r="C31" s="208" t="s">
        <v>370</v>
      </c>
      <c r="D31" s="208" t="s">
        <v>371</v>
      </c>
      <c r="E31" s="155" t="s">
        <v>71</v>
      </c>
      <c r="F31" s="130" t="s">
        <v>381</v>
      </c>
      <c r="G31" s="185" t="s">
        <v>374</v>
      </c>
      <c r="H31" s="184" t="s">
        <v>375</v>
      </c>
      <c r="I31" s="184" t="s">
        <v>373</v>
      </c>
    </row>
    <row r="32" spans="1:14" s="30" customFormat="1" ht="30" customHeight="1" x14ac:dyDescent="0.25">
      <c r="A32" s="129" t="s">
        <v>72</v>
      </c>
      <c r="B32" s="129" t="s">
        <v>73</v>
      </c>
      <c r="C32" s="209"/>
      <c r="D32" s="209"/>
      <c r="E32" s="156"/>
      <c r="F32" s="157" t="s">
        <v>372</v>
      </c>
      <c r="G32" s="206"/>
      <c r="H32" s="207"/>
      <c r="I32" s="207"/>
    </row>
    <row r="33" spans="1:12" s="24" customFormat="1" ht="15.75" thickBot="1" x14ac:dyDescent="0.3">
      <c r="A33" s="196" t="str">
        <f>IF(B15="","",B15)</f>
        <v/>
      </c>
      <c r="B33" s="196" t="str">
        <f>IF(B16="","",B16)</f>
        <v/>
      </c>
      <c r="C33" s="196" t="str">
        <f>IF(B18="","",B18)</f>
        <v/>
      </c>
      <c r="D33" s="200" t="str">
        <f>IF(B17="","",B17)</f>
        <v/>
      </c>
      <c r="E33" s="102" t="s">
        <v>195</v>
      </c>
      <c r="F33" s="103">
        <f>'S Reporting logic (DO NOT EDIT)'!S7</f>
        <v>0</v>
      </c>
      <c r="G33" s="93"/>
      <c r="H33" s="120"/>
      <c r="I33" s="94"/>
      <c r="J33" s="30"/>
    </row>
    <row r="34" spans="1:12" s="24" customFormat="1" ht="15.75" thickBot="1" x14ac:dyDescent="0.3">
      <c r="A34" s="197"/>
      <c r="B34" s="197"/>
      <c r="C34" s="197"/>
      <c r="D34" s="199"/>
      <c r="E34" s="104" t="s">
        <v>33</v>
      </c>
      <c r="F34" s="103">
        <f>'S Reporting logic (DO NOT EDIT)'!S8</f>
        <v>0</v>
      </c>
      <c r="G34" s="91"/>
      <c r="H34" s="116"/>
      <c r="I34" s="92"/>
      <c r="J34" s="31"/>
    </row>
    <row r="35" spans="1:12" ht="15.75" thickBot="1" x14ac:dyDescent="0.3">
      <c r="A35" s="197"/>
      <c r="B35" s="197"/>
      <c r="C35" s="197"/>
      <c r="D35" s="199"/>
      <c r="E35" s="104" t="s">
        <v>76</v>
      </c>
      <c r="F35" s="103" t="str">
        <f>'S Reporting logic (DO NOT EDIT)'!S9</f>
        <v/>
      </c>
      <c r="G35" s="91"/>
      <c r="H35" s="116"/>
      <c r="I35" s="92"/>
    </row>
    <row r="36" spans="1:12" s="87" customFormat="1" ht="15.75" thickBot="1" x14ac:dyDescent="0.3">
      <c r="A36" s="197"/>
      <c r="B36" s="197"/>
      <c r="C36" s="197"/>
      <c r="D36" s="199"/>
      <c r="E36" s="104" t="s">
        <v>358</v>
      </c>
      <c r="F36" s="103">
        <f>'S Reporting logic (DO NOT EDIT)'!S10</f>
        <v>0</v>
      </c>
      <c r="G36" s="91"/>
      <c r="H36" s="116"/>
      <c r="I36" s="92"/>
    </row>
    <row r="37" spans="1:12" ht="30.75" thickBot="1" x14ac:dyDescent="0.3">
      <c r="A37" s="197"/>
      <c r="B37" s="197"/>
      <c r="C37" s="197"/>
      <c r="D37" s="199"/>
      <c r="E37" s="104" t="s">
        <v>77</v>
      </c>
      <c r="F37" s="103" t="str">
        <f>'S Reporting logic (DO NOT EDIT)'!S11</f>
        <v/>
      </c>
      <c r="G37" s="91"/>
      <c r="H37" s="116"/>
      <c r="I37" s="92"/>
      <c r="J37" s="38"/>
    </row>
    <row r="38" spans="1:12" x14ac:dyDescent="0.25">
      <c r="A38" s="198"/>
      <c r="B38" s="198"/>
      <c r="C38" s="198"/>
      <c r="D38" s="201"/>
      <c r="E38" s="106" t="s">
        <v>78</v>
      </c>
      <c r="F38" s="105">
        <f>'S Reporting logic (DO NOT EDIT)'!S12</f>
        <v>0</v>
      </c>
      <c r="G38" s="95"/>
      <c r="H38" s="117"/>
      <c r="I38" s="96"/>
    </row>
    <row r="39" spans="1:12" ht="15.75" thickBot="1" x14ac:dyDescent="0.3">
      <c r="A39" s="197" t="str">
        <f>IF(A33="","",EDATE(A33,3))</f>
        <v/>
      </c>
      <c r="B39" s="196" t="str">
        <f>IF(B33="","",(EDATE(A39,3))-1)</f>
        <v/>
      </c>
      <c r="C39" s="196" t="str">
        <f>IF(C33="","",IF(RIGHT(D39,1)="4",(B39+90),(B39+60)))</f>
        <v/>
      </c>
      <c r="D39" s="200" t="str">
        <f>'S Reporting logic (DO NOT EDIT)'!D3</f>
        <v/>
      </c>
      <c r="E39" s="110" t="s">
        <v>195</v>
      </c>
      <c r="F39" s="45" t="str">
        <f>'S Reporting logic (DO NOT EDIT)'!S13</f>
        <v/>
      </c>
      <c r="G39" s="97"/>
      <c r="H39" s="118"/>
      <c r="I39" s="98"/>
    </row>
    <row r="40" spans="1:12" ht="15.75" thickBot="1" x14ac:dyDescent="0.3">
      <c r="A40" s="197"/>
      <c r="B40" s="197"/>
      <c r="C40" s="197"/>
      <c r="D40" s="199"/>
      <c r="E40" s="111" t="s">
        <v>33</v>
      </c>
      <c r="F40" s="103" t="str">
        <f>'S Reporting logic (DO NOT EDIT)'!S14</f>
        <v/>
      </c>
      <c r="G40" s="91"/>
      <c r="H40" s="116"/>
      <c r="I40" s="92"/>
    </row>
    <row r="41" spans="1:12" ht="15.75" thickBot="1" x14ac:dyDescent="0.3">
      <c r="A41" s="197"/>
      <c r="B41" s="197"/>
      <c r="C41" s="197"/>
      <c r="D41" s="199"/>
      <c r="E41" s="111" t="s">
        <v>76</v>
      </c>
      <c r="F41" s="103" t="str">
        <f>'S Reporting logic (DO NOT EDIT)'!S15</f>
        <v/>
      </c>
      <c r="G41" s="91"/>
      <c r="H41" s="116"/>
      <c r="I41" s="92"/>
      <c r="L41" s="23" t="s">
        <v>63</v>
      </c>
    </row>
    <row r="42" spans="1:12" s="87" customFormat="1" ht="15.75" thickBot="1" x14ac:dyDescent="0.3">
      <c r="A42" s="197"/>
      <c r="B42" s="197"/>
      <c r="C42" s="197"/>
      <c r="D42" s="199"/>
      <c r="E42" s="104" t="s">
        <v>358</v>
      </c>
      <c r="F42" s="103" t="str">
        <f>'S Reporting logic (DO NOT EDIT)'!S16</f>
        <v/>
      </c>
      <c r="G42" s="91"/>
      <c r="H42" s="116"/>
      <c r="I42" s="92"/>
    </row>
    <row r="43" spans="1:12" ht="30.75" thickBot="1" x14ac:dyDescent="0.3">
      <c r="A43" s="197"/>
      <c r="B43" s="197"/>
      <c r="C43" s="197"/>
      <c r="D43" s="199"/>
      <c r="E43" s="111" t="s">
        <v>77</v>
      </c>
      <c r="F43" s="103" t="str">
        <f>'S Reporting logic (DO NOT EDIT)'!S17</f>
        <v/>
      </c>
      <c r="G43" s="91"/>
      <c r="H43" s="116"/>
      <c r="I43" s="92"/>
      <c r="L43" s="23" t="s">
        <v>63</v>
      </c>
    </row>
    <row r="44" spans="1:12" x14ac:dyDescent="0.25">
      <c r="A44" s="197"/>
      <c r="B44" s="198"/>
      <c r="C44" s="197"/>
      <c r="D44" s="199"/>
      <c r="E44" s="112" t="s">
        <v>78</v>
      </c>
      <c r="F44" s="46" t="str">
        <f>'S Reporting logic (DO NOT EDIT)'!S18</f>
        <v/>
      </c>
      <c r="G44" s="32"/>
      <c r="H44" s="119"/>
      <c r="I44" s="33"/>
      <c r="J44" s="23" t="s">
        <v>63</v>
      </c>
    </row>
    <row r="45" spans="1:12" ht="15.75" thickBot="1" x14ac:dyDescent="0.3">
      <c r="A45" s="196" t="str">
        <f>IF(A39="","",EDATE(A39,3))</f>
        <v/>
      </c>
      <c r="B45" s="196" t="str">
        <f>IF(B39="","",(EDATE(A45,3))-1)</f>
        <v/>
      </c>
      <c r="C45" s="196" t="str">
        <f>IF(C39="","",IF(RIGHT(D45,1)="4",(B45+90),(B45+60)))</f>
        <v/>
      </c>
      <c r="D45" s="200" t="str">
        <f>'S Reporting logic (DO NOT EDIT)'!D4</f>
        <v/>
      </c>
      <c r="E45" s="102" t="s">
        <v>195</v>
      </c>
      <c r="F45" s="103" t="str">
        <f>'S Reporting logic (DO NOT EDIT)'!S19</f>
        <v/>
      </c>
      <c r="G45" s="93"/>
      <c r="H45" s="120"/>
      <c r="I45" s="94"/>
      <c r="L45" s="23" t="s">
        <v>63</v>
      </c>
    </row>
    <row r="46" spans="1:12" ht="16.5" customHeight="1" thickBot="1" x14ac:dyDescent="0.3">
      <c r="A46" s="197"/>
      <c r="B46" s="197"/>
      <c r="C46" s="197"/>
      <c r="D46" s="199"/>
      <c r="E46" s="104" t="s">
        <v>33</v>
      </c>
      <c r="F46" s="103" t="str">
        <f>'S Reporting logic (DO NOT EDIT)'!S20</f>
        <v/>
      </c>
      <c r="G46" s="91"/>
      <c r="H46" s="116"/>
      <c r="I46" s="92"/>
      <c r="J46" s="23" t="s">
        <v>63</v>
      </c>
    </row>
    <row r="47" spans="1:12" ht="15.75" thickBot="1" x14ac:dyDescent="0.3">
      <c r="A47" s="197"/>
      <c r="B47" s="197"/>
      <c r="C47" s="197"/>
      <c r="D47" s="199"/>
      <c r="E47" s="104" t="s">
        <v>76</v>
      </c>
      <c r="F47" s="103" t="str">
        <f>'S Reporting logic (DO NOT EDIT)'!S21</f>
        <v/>
      </c>
      <c r="G47" s="91"/>
      <c r="H47" s="116"/>
      <c r="I47" s="92"/>
      <c r="J47" s="23" t="s">
        <v>63</v>
      </c>
    </row>
    <row r="48" spans="1:12" s="87" customFormat="1" ht="15.75" thickBot="1" x14ac:dyDescent="0.3">
      <c r="A48" s="197"/>
      <c r="B48" s="197"/>
      <c r="C48" s="197"/>
      <c r="D48" s="199"/>
      <c r="E48" s="104" t="s">
        <v>358</v>
      </c>
      <c r="F48" s="103" t="str">
        <f>'S Reporting logic (DO NOT EDIT)'!S22</f>
        <v/>
      </c>
      <c r="G48" s="91"/>
      <c r="H48" s="116"/>
      <c r="I48" s="92"/>
    </row>
    <row r="49" spans="1:9" ht="30.75" thickBot="1" x14ac:dyDescent="0.3">
      <c r="A49" s="197"/>
      <c r="B49" s="197"/>
      <c r="C49" s="197"/>
      <c r="D49" s="199"/>
      <c r="E49" s="104" t="s">
        <v>77</v>
      </c>
      <c r="F49" s="103" t="str">
        <f>'S Reporting logic (DO NOT EDIT)'!S23</f>
        <v/>
      </c>
      <c r="G49" s="91"/>
      <c r="H49" s="116"/>
      <c r="I49" s="92"/>
    </row>
    <row r="50" spans="1:9" x14ac:dyDescent="0.25">
      <c r="A50" s="198"/>
      <c r="B50" s="198"/>
      <c r="C50" s="197"/>
      <c r="D50" s="201"/>
      <c r="E50" s="106" t="s">
        <v>78</v>
      </c>
      <c r="F50" s="105" t="str">
        <f>'S Reporting logic (DO NOT EDIT)'!S24</f>
        <v/>
      </c>
      <c r="G50" s="95"/>
      <c r="H50" s="117"/>
      <c r="I50" s="96"/>
    </row>
    <row r="51" spans="1:9" ht="15.75" thickBot="1" x14ac:dyDescent="0.3">
      <c r="A51" s="196" t="str">
        <f>IF(A45="","",EDATE(A45,3))</f>
        <v/>
      </c>
      <c r="B51" s="196" t="str">
        <f>IF(B45="","",(EDATE(A51,3))-1)</f>
        <v/>
      </c>
      <c r="C51" s="196" t="str">
        <f>IF(C45="","",IF(RIGHT(D51,1)="4",(B51+90),(B51+60)))</f>
        <v/>
      </c>
      <c r="D51" s="199" t="str">
        <f>'S Reporting logic (DO NOT EDIT)'!D5</f>
        <v/>
      </c>
      <c r="E51" s="113" t="s">
        <v>195</v>
      </c>
      <c r="F51" s="45" t="str">
        <f>'S Reporting logic (DO NOT EDIT)'!S25</f>
        <v/>
      </c>
      <c r="G51" s="97"/>
      <c r="H51" s="118"/>
      <c r="I51" s="98"/>
    </row>
    <row r="52" spans="1:9" ht="15.75" thickBot="1" x14ac:dyDescent="0.3">
      <c r="A52" s="197"/>
      <c r="B52" s="197"/>
      <c r="C52" s="197"/>
      <c r="D52" s="199"/>
      <c r="E52" s="103" t="s">
        <v>33</v>
      </c>
      <c r="F52" s="103" t="str">
        <f>'S Reporting logic (DO NOT EDIT)'!S26</f>
        <v/>
      </c>
      <c r="G52" s="91"/>
      <c r="H52" s="116"/>
      <c r="I52" s="92"/>
    </row>
    <row r="53" spans="1:9" ht="15.75" thickBot="1" x14ac:dyDescent="0.3">
      <c r="A53" s="197"/>
      <c r="B53" s="197"/>
      <c r="C53" s="197"/>
      <c r="D53" s="199"/>
      <c r="E53" s="103" t="s">
        <v>76</v>
      </c>
      <c r="F53" s="103" t="str">
        <f>'S Reporting logic (DO NOT EDIT)'!S27</f>
        <v/>
      </c>
      <c r="G53" s="91"/>
      <c r="H53" s="116"/>
      <c r="I53" s="92"/>
    </row>
    <row r="54" spans="1:9" s="87" customFormat="1" ht="15.75" thickBot="1" x14ac:dyDescent="0.3">
      <c r="A54" s="197"/>
      <c r="B54" s="197"/>
      <c r="C54" s="197"/>
      <c r="D54" s="199"/>
      <c r="E54" s="104" t="s">
        <v>358</v>
      </c>
      <c r="F54" s="103" t="str">
        <f>'S Reporting logic (DO NOT EDIT)'!S28</f>
        <v/>
      </c>
      <c r="G54" s="91"/>
      <c r="H54" s="116"/>
      <c r="I54" s="92"/>
    </row>
    <row r="55" spans="1:9" ht="30.75" thickBot="1" x14ac:dyDescent="0.3">
      <c r="A55" s="197"/>
      <c r="B55" s="197"/>
      <c r="C55" s="197"/>
      <c r="D55" s="199"/>
      <c r="E55" s="103" t="s">
        <v>77</v>
      </c>
      <c r="F55" s="103" t="str">
        <f>'S Reporting logic (DO NOT EDIT)'!S29</f>
        <v/>
      </c>
      <c r="G55" s="91"/>
      <c r="H55" s="116"/>
      <c r="I55" s="92"/>
    </row>
    <row r="56" spans="1:9" x14ac:dyDescent="0.25">
      <c r="A56" s="198"/>
      <c r="B56" s="198"/>
      <c r="C56" s="197"/>
      <c r="D56" s="199"/>
      <c r="E56" s="46" t="s">
        <v>78</v>
      </c>
      <c r="F56" s="46" t="str">
        <f>'S Reporting logic (DO NOT EDIT)'!S30</f>
        <v/>
      </c>
      <c r="G56" s="32"/>
      <c r="H56" s="119"/>
      <c r="I56" s="33"/>
    </row>
    <row r="57" spans="1:9" ht="15.75" thickBot="1" x14ac:dyDescent="0.3">
      <c r="A57" s="193" t="str">
        <f>IF(A51="","",EDATE(A51,3))</f>
        <v/>
      </c>
      <c r="B57" s="193" t="str">
        <f>IF(B51="","",(EDATE(A57,3))-1)</f>
        <v/>
      </c>
      <c r="C57" s="193" t="str">
        <f>IF(C51="","",IF(RIGHT(D57,1)="4",(B57+90),(B57+60)))</f>
        <v/>
      </c>
      <c r="D57" s="204" t="str">
        <f>'S Reporting logic (DO NOT EDIT)'!D6</f>
        <v/>
      </c>
      <c r="E57" s="107" t="s">
        <v>195</v>
      </c>
      <c r="F57" s="107" t="str">
        <f>'S Reporting logic (DO NOT EDIT)'!S31</f>
        <v/>
      </c>
      <c r="G57" s="93"/>
      <c r="H57" s="120"/>
      <c r="I57" s="94"/>
    </row>
    <row r="58" spans="1:9" ht="15.75" thickBot="1" x14ac:dyDescent="0.3">
      <c r="A58" s="194"/>
      <c r="B58" s="194"/>
      <c r="C58" s="194"/>
      <c r="D58" s="202"/>
      <c r="E58" s="107" t="s">
        <v>33</v>
      </c>
      <c r="F58" s="107" t="str">
        <f>'S Reporting logic (DO NOT EDIT)'!S32</f>
        <v/>
      </c>
      <c r="G58" s="91"/>
      <c r="H58" s="116"/>
      <c r="I58" s="92"/>
    </row>
    <row r="59" spans="1:9" ht="15.75" thickBot="1" x14ac:dyDescent="0.3">
      <c r="A59" s="194"/>
      <c r="B59" s="194"/>
      <c r="C59" s="194"/>
      <c r="D59" s="202"/>
      <c r="E59" s="107" t="s">
        <v>76</v>
      </c>
      <c r="F59" s="107" t="str">
        <f>'S Reporting logic (DO NOT EDIT)'!S33</f>
        <v/>
      </c>
      <c r="G59" s="91"/>
      <c r="H59" s="116"/>
      <c r="I59" s="92"/>
    </row>
    <row r="60" spans="1:9" s="87" customFormat="1" ht="15.75" thickBot="1" x14ac:dyDescent="0.3">
      <c r="A60" s="194"/>
      <c r="B60" s="194"/>
      <c r="C60" s="194"/>
      <c r="D60" s="202"/>
      <c r="E60" s="107" t="s">
        <v>358</v>
      </c>
      <c r="F60" s="107" t="str">
        <f>'S Reporting logic (DO NOT EDIT)'!S34</f>
        <v/>
      </c>
      <c r="G60" s="91"/>
      <c r="H60" s="116"/>
      <c r="I60" s="92"/>
    </row>
    <row r="61" spans="1:9" ht="30.75" thickBot="1" x14ac:dyDescent="0.3">
      <c r="A61" s="194"/>
      <c r="B61" s="194"/>
      <c r="C61" s="194"/>
      <c r="D61" s="202"/>
      <c r="E61" s="107" t="s">
        <v>77</v>
      </c>
      <c r="F61" s="107" t="str">
        <f>'S Reporting logic (DO NOT EDIT)'!S35</f>
        <v/>
      </c>
      <c r="G61" s="91"/>
      <c r="H61" s="116"/>
      <c r="I61" s="92"/>
    </row>
    <row r="62" spans="1:9" x14ac:dyDescent="0.25">
      <c r="A62" s="195"/>
      <c r="B62" s="195"/>
      <c r="C62" s="195"/>
      <c r="D62" s="203"/>
      <c r="E62" s="108" t="s">
        <v>78</v>
      </c>
      <c r="F62" s="108" t="str">
        <f>'S Reporting logic (DO NOT EDIT)'!S36</f>
        <v/>
      </c>
      <c r="G62" s="95"/>
      <c r="H62" s="117"/>
      <c r="I62" s="96"/>
    </row>
    <row r="63" spans="1:9" ht="15.75" thickBot="1" x14ac:dyDescent="0.3">
      <c r="A63" s="193" t="str">
        <f>IF(A57="","",EDATE(A57,3))</f>
        <v/>
      </c>
      <c r="B63" s="193" t="str">
        <f>IF(B57="","",(EDATE(A63,3))-1)</f>
        <v/>
      </c>
      <c r="C63" s="193" t="str">
        <f>IF(C57="","",IF(RIGHT(D63,1)="4",(B63+90),(B63+60)))</f>
        <v/>
      </c>
      <c r="D63" s="202" t="str">
        <f>'S Reporting logic (DO NOT EDIT)'!D7</f>
        <v/>
      </c>
      <c r="E63" s="109" t="s">
        <v>195</v>
      </c>
      <c r="F63" s="107" t="str">
        <f>'S Reporting logic (DO NOT EDIT)'!S37</f>
        <v/>
      </c>
      <c r="G63" s="97"/>
      <c r="H63" s="118"/>
      <c r="I63" s="98"/>
    </row>
    <row r="64" spans="1:9" ht="15.75" thickBot="1" x14ac:dyDescent="0.3">
      <c r="A64" s="194"/>
      <c r="B64" s="194"/>
      <c r="C64" s="194"/>
      <c r="D64" s="202"/>
      <c r="E64" s="107" t="s">
        <v>33</v>
      </c>
      <c r="F64" s="107" t="str">
        <f>'S Reporting logic (DO NOT EDIT)'!S38</f>
        <v/>
      </c>
      <c r="G64" s="91"/>
      <c r="H64" s="116"/>
      <c r="I64" s="92"/>
    </row>
    <row r="65" spans="1:9" ht="15.75" thickBot="1" x14ac:dyDescent="0.3">
      <c r="A65" s="194"/>
      <c r="B65" s="194"/>
      <c r="C65" s="194"/>
      <c r="D65" s="202"/>
      <c r="E65" s="107" t="s">
        <v>76</v>
      </c>
      <c r="F65" s="107" t="str">
        <f>'S Reporting logic (DO NOT EDIT)'!S39</f>
        <v/>
      </c>
      <c r="G65" s="91"/>
      <c r="H65" s="116"/>
      <c r="I65" s="92"/>
    </row>
    <row r="66" spans="1:9" s="87" customFormat="1" ht="15.75" thickBot="1" x14ac:dyDescent="0.3">
      <c r="A66" s="194"/>
      <c r="B66" s="194"/>
      <c r="C66" s="194"/>
      <c r="D66" s="202"/>
      <c r="E66" s="107" t="s">
        <v>358</v>
      </c>
      <c r="F66" s="107" t="str">
        <f>'S Reporting logic (DO NOT EDIT)'!S40</f>
        <v/>
      </c>
      <c r="G66" s="91"/>
      <c r="H66" s="116"/>
      <c r="I66" s="92"/>
    </row>
    <row r="67" spans="1:9" ht="30.75" thickBot="1" x14ac:dyDescent="0.3">
      <c r="A67" s="194"/>
      <c r="B67" s="194"/>
      <c r="C67" s="194"/>
      <c r="D67" s="202"/>
      <c r="E67" s="107" t="s">
        <v>77</v>
      </c>
      <c r="F67" s="107" t="str">
        <f>'S Reporting logic (DO NOT EDIT)'!S41</f>
        <v/>
      </c>
      <c r="G67" s="91"/>
      <c r="H67" s="116"/>
      <c r="I67" s="92"/>
    </row>
    <row r="68" spans="1:9" x14ac:dyDescent="0.25">
      <c r="A68" s="195"/>
      <c r="B68" s="195"/>
      <c r="C68" s="195"/>
      <c r="D68" s="202"/>
      <c r="E68" s="49" t="s">
        <v>78</v>
      </c>
      <c r="F68" s="108" t="str">
        <f>'S Reporting logic (DO NOT EDIT)'!S42</f>
        <v/>
      </c>
      <c r="G68" s="32"/>
      <c r="H68" s="119"/>
      <c r="I68" s="33"/>
    </row>
    <row r="69" spans="1:9" ht="15.75" thickBot="1" x14ac:dyDescent="0.3">
      <c r="A69" s="193" t="str">
        <f>IF(A63="","",EDATE(A63,3))</f>
        <v/>
      </c>
      <c r="B69" s="193" t="str">
        <f>IF(B63="","",(EDATE(A69,3))-1)</f>
        <v/>
      </c>
      <c r="C69" s="193" t="str">
        <f>IF(C63="","",IF(RIGHT(D69,1)="4",(B69+90),(B69+60)))</f>
        <v/>
      </c>
      <c r="D69" s="204" t="str">
        <f>'S Reporting logic (DO NOT EDIT)'!D8</f>
        <v/>
      </c>
      <c r="E69" s="107" t="s">
        <v>195</v>
      </c>
      <c r="F69" s="107" t="str">
        <f>'S Reporting logic (DO NOT EDIT)'!S43</f>
        <v/>
      </c>
      <c r="G69" s="93"/>
      <c r="H69" s="120"/>
      <c r="I69" s="94"/>
    </row>
    <row r="70" spans="1:9" ht="15.75" thickBot="1" x14ac:dyDescent="0.3">
      <c r="A70" s="194"/>
      <c r="B70" s="194"/>
      <c r="C70" s="194"/>
      <c r="D70" s="202"/>
      <c r="E70" s="107" t="s">
        <v>33</v>
      </c>
      <c r="F70" s="107" t="str">
        <f>'S Reporting logic (DO NOT EDIT)'!S44</f>
        <v/>
      </c>
      <c r="G70" s="91"/>
      <c r="H70" s="116"/>
      <c r="I70" s="92"/>
    </row>
    <row r="71" spans="1:9" ht="15.75" thickBot="1" x14ac:dyDescent="0.3">
      <c r="A71" s="194"/>
      <c r="B71" s="194"/>
      <c r="C71" s="194"/>
      <c r="D71" s="202"/>
      <c r="E71" s="107" t="s">
        <v>76</v>
      </c>
      <c r="F71" s="107" t="str">
        <f>'S Reporting logic (DO NOT EDIT)'!S45</f>
        <v/>
      </c>
      <c r="G71" s="91"/>
      <c r="H71" s="116"/>
      <c r="I71" s="92"/>
    </row>
    <row r="72" spans="1:9" s="87" customFormat="1" ht="15.75" thickBot="1" x14ac:dyDescent="0.3">
      <c r="A72" s="194"/>
      <c r="B72" s="194"/>
      <c r="C72" s="194"/>
      <c r="D72" s="202"/>
      <c r="E72" s="107" t="s">
        <v>358</v>
      </c>
      <c r="F72" s="107" t="str">
        <f>'S Reporting logic (DO NOT EDIT)'!S46</f>
        <v/>
      </c>
      <c r="G72" s="91"/>
      <c r="H72" s="116"/>
      <c r="I72" s="92"/>
    </row>
    <row r="73" spans="1:9" ht="30.75" thickBot="1" x14ac:dyDescent="0.3">
      <c r="A73" s="194"/>
      <c r="B73" s="194"/>
      <c r="C73" s="194"/>
      <c r="D73" s="202"/>
      <c r="E73" s="107" t="s">
        <v>77</v>
      </c>
      <c r="F73" s="107" t="str">
        <f>'S Reporting logic (DO NOT EDIT)'!S47</f>
        <v/>
      </c>
      <c r="G73" s="91"/>
      <c r="H73" s="116"/>
      <c r="I73" s="92"/>
    </row>
    <row r="74" spans="1:9" x14ac:dyDescent="0.25">
      <c r="A74" s="195"/>
      <c r="B74" s="195"/>
      <c r="C74" s="195"/>
      <c r="D74" s="202"/>
      <c r="E74" s="108" t="s">
        <v>78</v>
      </c>
      <c r="F74" s="108" t="str">
        <f>'S Reporting logic (DO NOT EDIT)'!S48</f>
        <v/>
      </c>
      <c r="G74" s="95"/>
      <c r="H74" s="117"/>
      <c r="I74" s="96"/>
    </row>
    <row r="75" spans="1:9" ht="15.75" thickBot="1" x14ac:dyDescent="0.3">
      <c r="A75" s="193" t="str">
        <f>IF(A69="","",EDATE(A69,3))</f>
        <v/>
      </c>
      <c r="B75" s="193" t="str">
        <f>IF(B69="","",(EDATE(A75,3))-1)</f>
        <v/>
      </c>
      <c r="C75" s="193" t="str">
        <f>IF(C69="","",IF(RIGHT(D75,1)="4",(B75+90),(B75+60)))</f>
        <v/>
      </c>
      <c r="D75" s="204" t="str">
        <f>'S Reporting logic (DO NOT EDIT)'!D9</f>
        <v/>
      </c>
      <c r="E75" s="53" t="s">
        <v>195</v>
      </c>
      <c r="F75" s="109" t="str">
        <f>'S Reporting logic (DO NOT EDIT)'!S49</f>
        <v/>
      </c>
      <c r="G75" s="97"/>
      <c r="H75" s="118"/>
      <c r="I75" s="98"/>
    </row>
    <row r="76" spans="1:9" ht="15.75" thickBot="1" x14ac:dyDescent="0.3">
      <c r="A76" s="194"/>
      <c r="B76" s="194"/>
      <c r="C76" s="194"/>
      <c r="D76" s="202"/>
      <c r="E76" s="54" t="s">
        <v>33</v>
      </c>
      <c r="F76" s="107" t="str">
        <f>'S Reporting logic (DO NOT EDIT)'!S50</f>
        <v/>
      </c>
      <c r="G76" s="91"/>
      <c r="H76" s="116"/>
      <c r="I76" s="92"/>
    </row>
    <row r="77" spans="1:9" ht="15.75" thickBot="1" x14ac:dyDescent="0.3">
      <c r="A77" s="194"/>
      <c r="B77" s="194"/>
      <c r="C77" s="194"/>
      <c r="D77" s="202"/>
      <c r="E77" s="54" t="s">
        <v>76</v>
      </c>
      <c r="F77" s="107" t="str">
        <f>'S Reporting logic (DO NOT EDIT)'!S51</f>
        <v/>
      </c>
      <c r="G77" s="91"/>
      <c r="H77" s="116"/>
      <c r="I77" s="92"/>
    </row>
    <row r="78" spans="1:9" s="87" customFormat="1" ht="15.75" thickBot="1" x14ac:dyDescent="0.3">
      <c r="A78" s="194"/>
      <c r="B78" s="194"/>
      <c r="C78" s="194"/>
      <c r="D78" s="202"/>
      <c r="E78" s="107" t="s">
        <v>358</v>
      </c>
      <c r="F78" s="107" t="str">
        <f>'S Reporting logic (DO NOT EDIT)'!S52</f>
        <v/>
      </c>
      <c r="G78" s="91"/>
      <c r="H78" s="116"/>
      <c r="I78" s="92"/>
    </row>
    <row r="79" spans="1:9" ht="30.75" thickBot="1" x14ac:dyDescent="0.3">
      <c r="A79" s="194"/>
      <c r="B79" s="194"/>
      <c r="C79" s="194"/>
      <c r="D79" s="202"/>
      <c r="E79" s="54" t="s">
        <v>77</v>
      </c>
      <c r="F79" s="107" t="str">
        <f>'S Reporting logic (DO NOT EDIT)'!S53</f>
        <v/>
      </c>
      <c r="G79" s="91"/>
      <c r="H79" s="116"/>
      <c r="I79" s="92"/>
    </row>
    <row r="80" spans="1:9" x14ac:dyDescent="0.25">
      <c r="A80" s="194"/>
      <c r="B80" s="194"/>
      <c r="C80" s="194"/>
      <c r="D80" s="202"/>
      <c r="E80" s="55" t="s">
        <v>78</v>
      </c>
      <c r="F80" s="49" t="str">
        <f>'S Reporting logic (DO NOT EDIT)'!S54</f>
        <v/>
      </c>
      <c r="G80" s="32"/>
      <c r="H80" s="119"/>
      <c r="I80" s="33"/>
    </row>
    <row r="81" spans="1:9" ht="15.75" thickBot="1" x14ac:dyDescent="0.3">
      <c r="A81" s="196" t="str">
        <f>IF(A75="","",EDATE(A75,3))</f>
        <v/>
      </c>
      <c r="B81" s="196" t="str">
        <f>IF(B75="","",(EDATE(A81,3))-1)</f>
        <v/>
      </c>
      <c r="C81" s="196" t="str">
        <f>IF(C75="","",IF(RIGHT(D81,1)="4",(B81+90),(B81+60)))</f>
        <v/>
      </c>
      <c r="D81" s="200" t="str">
        <f>'S Reporting logic (DO NOT EDIT)'!D10</f>
        <v/>
      </c>
      <c r="E81" s="102" t="s">
        <v>195</v>
      </c>
      <c r="F81" s="103" t="str">
        <f>'S Reporting logic (DO NOT EDIT)'!S55</f>
        <v/>
      </c>
      <c r="G81" s="93"/>
      <c r="H81" s="120"/>
      <c r="I81" s="94"/>
    </row>
    <row r="82" spans="1:9" ht="15.75" thickBot="1" x14ac:dyDescent="0.3">
      <c r="A82" s="197"/>
      <c r="B82" s="197"/>
      <c r="C82" s="197"/>
      <c r="D82" s="199"/>
      <c r="E82" s="104" t="s">
        <v>33</v>
      </c>
      <c r="F82" s="103" t="str">
        <f>'S Reporting logic (DO NOT EDIT)'!S56</f>
        <v/>
      </c>
      <c r="G82" s="91"/>
      <c r="H82" s="116"/>
      <c r="I82" s="92"/>
    </row>
    <row r="83" spans="1:9" ht="15.75" thickBot="1" x14ac:dyDescent="0.3">
      <c r="A83" s="197"/>
      <c r="B83" s="197"/>
      <c r="C83" s="197"/>
      <c r="D83" s="199"/>
      <c r="E83" s="104" t="s">
        <v>76</v>
      </c>
      <c r="F83" s="103" t="str">
        <f>'S Reporting logic (DO NOT EDIT)'!S57</f>
        <v/>
      </c>
      <c r="G83" s="91"/>
      <c r="H83" s="116"/>
      <c r="I83" s="92"/>
    </row>
    <row r="84" spans="1:9" s="87" customFormat="1" ht="15.75" thickBot="1" x14ac:dyDescent="0.3">
      <c r="A84" s="197"/>
      <c r="B84" s="197"/>
      <c r="C84" s="197"/>
      <c r="D84" s="199"/>
      <c r="E84" s="104" t="s">
        <v>358</v>
      </c>
      <c r="F84" s="103" t="str">
        <f>'S Reporting logic (DO NOT EDIT)'!S58</f>
        <v/>
      </c>
      <c r="G84" s="91"/>
      <c r="H84" s="116"/>
      <c r="I84" s="92"/>
    </row>
    <row r="85" spans="1:9" ht="30.75" thickBot="1" x14ac:dyDescent="0.3">
      <c r="A85" s="197"/>
      <c r="B85" s="197"/>
      <c r="C85" s="197"/>
      <c r="D85" s="199"/>
      <c r="E85" s="104" t="s">
        <v>77</v>
      </c>
      <c r="F85" s="103" t="str">
        <f>'S Reporting logic (DO NOT EDIT)'!S59</f>
        <v/>
      </c>
      <c r="G85" s="91"/>
      <c r="H85" s="116"/>
      <c r="I85" s="92"/>
    </row>
    <row r="86" spans="1:9" x14ac:dyDescent="0.25">
      <c r="A86" s="198"/>
      <c r="B86" s="198"/>
      <c r="C86" s="197"/>
      <c r="D86" s="201"/>
      <c r="E86" s="115" t="s">
        <v>78</v>
      </c>
      <c r="F86" s="105" t="str">
        <f>'S Reporting logic (DO NOT EDIT)'!S60</f>
        <v/>
      </c>
      <c r="G86" s="95"/>
      <c r="H86" s="117"/>
      <c r="I86" s="96"/>
    </row>
    <row r="87" spans="1:9" ht="15.75" thickBot="1" x14ac:dyDescent="0.3">
      <c r="A87" s="196" t="str">
        <f>IF(A81="","",EDATE(A81,3))</f>
        <v/>
      </c>
      <c r="B87" s="196" t="str">
        <f>IF(B81="","",(EDATE(A87,3))-1)</f>
        <v/>
      </c>
      <c r="C87" s="196" t="str">
        <f>IF(C81="","",IF(RIGHT(D87,1)="4",(B87+90),(B87+60)))</f>
        <v/>
      </c>
      <c r="D87" s="196" t="str">
        <f>'S Reporting logic (DO NOT EDIT)'!D11</f>
        <v/>
      </c>
      <c r="E87" s="110" t="s">
        <v>195</v>
      </c>
      <c r="F87" s="45" t="str">
        <f>'S Reporting logic (DO NOT EDIT)'!S61</f>
        <v/>
      </c>
      <c r="G87" s="97"/>
      <c r="H87" s="118"/>
      <c r="I87" s="98"/>
    </row>
    <row r="88" spans="1:9" ht="15.75" thickBot="1" x14ac:dyDescent="0.3">
      <c r="A88" s="197"/>
      <c r="B88" s="197"/>
      <c r="C88" s="197"/>
      <c r="D88" s="197"/>
      <c r="E88" s="111" t="s">
        <v>33</v>
      </c>
      <c r="F88" s="103" t="str">
        <f>'S Reporting logic (DO NOT EDIT)'!S62</f>
        <v/>
      </c>
      <c r="G88" s="91"/>
      <c r="H88" s="116"/>
      <c r="I88" s="92"/>
    </row>
    <row r="89" spans="1:9" ht="15.75" thickBot="1" x14ac:dyDescent="0.3">
      <c r="A89" s="197"/>
      <c r="B89" s="197"/>
      <c r="C89" s="197"/>
      <c r="D89" s="197"/>
      <c r="E89" s="111" t="s">
        <v>76</v>
      </c>
      <c r="F89" s="103" t="str">
        <f>'S Reporting logic (DO NOT EDIT)'!S63</f>
        <v/>
      </c>
      <c r="G89" s="91"/>
      <c r="H89" s="116"/>
      <c r="I89" s="92"/>
    </row>
    <row r="90" spans="1:9" s="87" customFormat="1" ht="15.75" thickBot="1" x14ac:dyDescent="0.3">
      <c r="A90" s="197"/>
      <c r="B90" s="197"/>
      <c r="C90" s="197"/>
      <c r="D90" s="197"/>
      <c r="E90" s="104" t="s">
        <v>358</v>
      </c>
      <c r="F90" s="103" t="str">
        <f>'S Reporting logic (DO NOT EDIT)'!S64</f>
        <v/>
      </c>
      <c r="G90" s="91"/>
      <c r="H90" s="116"/>
      <c r="I90" s="92"/>
    </row>
    <row r="91" spans="1:9" ht="30.75" thickBot="1" x14ac:dyDescent="0.3">
      <c r="A91" s="197"/>
      <c r="B91" s="197"/>
      <c r="C91" s="197"/>
      <c r="D91" s="197"/>
      <c r="E91" s="111" t="s">
        <v>77</v>
      </c>
      <c r="F91" s="103" t="str">
        <f>'S Reporting logic (DO NOT EDIT)'!S65</f>
        <v/>
      </c>
      <c r="G91" s="91"/>
      <c r="H91" s="116"/>
      <c r="I91" s="92"/>
    </row>
    <row r="92" spans="1:9" x14ac:dyDescent="0.25">
      <c r="A92" s="198"/>
      <c r="B92" s="198"/>
      <c r="C92" s="197"/>
      <c r="D92" s="197"/>
      <c r="E92" s="112" t="s">
        <v>78</v>
      </c>
      <c r="F92" s="46" t="str">
        <f>'S Reporting logic (DO NOT EDIT)'!S66</f>
        <v/>
      </c>
      <c r="G92" s="32"/>
      <c r="H92" s="119"/>
      <c r="I92" s="33"/>
    </row>
    <row r="93" spans="1:9" ht="15.75" thickBot="1" x14ac:dyDescent="0.3">
      <c r="A93" s="196" t="str">
        <f>IF(A87="","",EDATE(A87,3))</f>
        <v/>
      </c>
      <c r="B93" s="196" t="str">
        <f>IF(B87="","",(EDATE(A93,3))-1)</f>
        <v/>
      </c>
      <c r="C93" s="196" t="str">
        <f>IF(C87="","",IF(RIGHT(D93,1)="4",(B93+90),(B93+60)))</f>
        <v/>
      </c>
      <c r="D93" s="196" t="str">
        <f>'S Reporting logic (DO NOT EDIT)'!D12</f>
        <v/>
      </c>
      <c r="E93" s="102" t="s">
        <v>195</v>
      </c>
      <c r="F93" s="103" t="str">
        <f>'S Reporting logic (DO NOT EDIT)'!S67</f>
        <v/>
      </c>
      <c r="G93" s="93"/>
      <c r="H93" s="120"/>
      <c r="I93" s="94"/>
    </row>
    <row r="94" spans="1:9" ht="15.75" thickBot="1" x14ac:dyDescent="0.3">
      <c r="A94" s="197"/>
      <c r="B94" s="197"/>
      <c r="C94" s="197"/>
      <c r="D94" s="197"/>
      <c r="E94" s="104" t="s">
        <v>33</v>
      </c>
      <c r="F94" s="103" t="str">
        <f>'S Reporting logic (DO NOT EDIT)'!S68</f>
        <v/>
      </c>
      <c r="G94" s="91"/>
      <c r="H94" s="116"/>
      <c r="I94" s="92"/>
    </row>
    <row r="95" spans="1:9" ht="15.75" thickBot="1" x14ac:dyDescent="0.3">
      <c r="A95" s="197"/>
      <c r="B95" s="197"/>
      <c r="C95" s="197"/>
      <c r="D95" s="197"/>
      <c r="E95" s="104" t="s">
        <v>76</v>
      </c>
      <c r="F95" s="103" t="str">
        <f>'S Reporting logic (DO NOT EDIT)'!S69</f>
        <v/>
      </c>
      <c r="G95" s="91"/>
      <c r="H95" s="116"/>
      <c r="I95" s="92"/>
    </row>
    <row r="96" spans="1:9" s="87" customFormat="1" ht="15.75" thickBot="1" x14ac:dyDescent="0.3">
      <c r="A96" s="197"/>
      <c r="B96" s="197"/>
      <c r="C96" s="197"/>
      <c r="D96" s="197"/>
      <c r="E96" s="104" t="s">
        <v>358</v>
      </c>
      <c r="F96" s="103" t="str">
        <f>'S Reporting logic (DO NOT EDIT)'!S70</f>
        <v/>
      </c>
      <c r="G96" s="91"/>
      <c r="H96" s="116"/>
      <c r="I96" s="92"/>
    </row>
    <row r="97" spans="1:9" ht="30.75" thickBot="1" x14ac:dyDescent="0.3">
      <c r="A97" s="197"/>
      <c r="B97" s="197"/>
      <c r="C97" s="197"/>
      <c r="D97" s="197"/>
      <c r="E97" s="104" t="s">
        <v>77</v>
      </c>
      <c r="F97" s="103" t="str">
        <f>'S Reporting logic (DO NOT EDIT)'!S71</f>
        <v/>
      </c>
      <c r="G97" s="91"/>
      <c r="H97" s="116"/>
      <c r="I97" s="92"/>
    </row>
    <row r="98" spans="1:9" x14ac:dyDescent="0.25">
      <c r="A98" s="198"/>
      <c r="B98" s="198"/>
      <c r="C98" s="197"/>
      <c r="D98" s="198"/>
      <c r="E98" s="106" t="s">
        <v>78</v>
      </c>
      <c r="F98" s="105" t="str">
        <f>'S Reporting logic (DO NOT EDIT)'!S72</f>
        <v/>
      </c>
      <c r="G98" s="95"/>
      <c r="H98" s="117"/>
      <c r="I98" s="96"/>
    </row>
    <row r="99" spans="1:9" ht="15.75" thickBot="1" x14ac:dyDescent="0.3">
      <c r="A99" s="196" t="str">
        <f>IF(A93="","",EDATE(A93,3))</f>
        <v/>
      </c>
      <c r="B99" s="196" t="str">
        <f>IF(B93="","",(EDATE(A99,3))-1)</f>
        <v/>
      </c>
      <c r="C99" s="196" t="str">
        <f>IF(C93="","",IF(RIGHT(D99,1)="4",(B99+90),(B99+60)))</f>
        <v/>
      </c>
      <c r="D99" s="196" t="str">
        <f>'S Reporting logic (DO NOT EDIT)'!D13</f>
        <v/>
      </c>
      <c r="E99" s="113" t="s">
        <v>195</v>
      </c>
      <c r="F99" s="103" t="str">
        <f>'S Reporting logic (DO NOT EDIT)'!S73</f>
        <v/>
      </c>
      <c r="G99" s="93"/>
      <c r="H99" s="120"/>
      <c r="I99" s="94"/>
    </row>
    <row r="100" spans="1:9" ht="15.75" thickBot="1" x14ac:dyDescent="0.3">
      <c r="A100" s="197"/>
      <c r="B100" s="197"/>
      <c r="C100" s="197"/>
      <c r="D100" s="197"/>
      <c r="E100" s="103" t="s">
        <v>33</v>
      </c>
      <c r="F100" s="103" t="str">
        <f>'S Reporting logic (DO NOT EDIT)'!S74</f>
        <v/>
      </c>
      <c r="G100" s="91"/>
      <c r="H100" s="116"/>
      <c r="I100" s="92"/>
    </row>
    <row r="101" spans="1:9" ht="15.75" thickBot="1" x14ac:dyDescent="0.3">
      <c r="A101" s="197"/>
      <c r="B101" s="197"/>
      <c r="C101" s="197"/>
      <c r="D101" s="197"/>
      <c r="E101" s="103" t="s">
        <v>76</v>
      </c>
      <c r="F101" s="103" t="str">
        <f>'S Reporting logic (DO NOT EDIT)'!S75</f>
        <v/>
      </c>
      <c r="G101" s="91"/>
      <c r="H101" s="116"/>
      <c r="I101" s="92"/>
    </row>
    <row r="102" spans="1:9" s="87" customFormat="1" ht="15.75" thickBot="1" x14ac:dyDescent="0.3">
      <c r="A102" s="197"/>
      <c r="B102" s="197"/>
      <c r="C102" s="197"/>
      <c r="D102" s="197"/>
      <c r="E102" s="104" t="s">
        <v>358</v>
      </c>
      <c r="F102" s="103" t="str">
        <f>'S Reporting logic (DO NOT EDIT)'!S76</f>
        <v/>
      </c>
      <c r="G102" s="91"/>
      <c r="H102" s="116"/>
      <c r="I102" s="92"/>
    </row>
    <row r="103" spans="1:9" ht="30.75" thickBot="1" x14ac:dyDescent="0.3">
      <c r="A103" s="197"/>
      <c r="B103" s="197"/>
      <c r="C103" s="197"/>
      <c r="D103" s="197"/>
      <c r="E103" s="103" t="s">
        <v>77</v>
      </c>
      <c r="F103" s="103" t="str">
        <f>'S Reporting logic (DO NOT EDIT)'!S77</f>
        <v/>
      </c>
      <c r="G103" s="91"/>
      <c r="H103" s="116"/>
      <c r="I103" s="92"/>
    </row>
    <row r="104" spans="1:9" x14ac:dyDescent="0.25">
      <c r="A104" s="198"/>
      <c r="B104" s="198"/>
      <c r="C104" s="197"/>
      <c r="D104" s="198"/>
      <c r="E104" s="105" t="s">
        <v>78</v>
      </c>
      <c r="F104" s="105" t="str">
        <f>'S Reporting logic (DO NOT EDIT)'!S78</f>
        <v/>
      </c>
      <c r="G104" s="95"/>
      <c r="H104" s="117"/>
      <c r="I104" s="96"/>
    </row>
    <row r="105" spans="1:9" ht="15.75" thickBot="1" x14ac:dyDescent="0.3">
      <c r="A105" s="194" t="str">
        <f>IF(A99="","",EDATE(A99,3))</f>
        <v/>
      </c>
      <c r="B105" s="194" t="str">
        <f>IF(B99="","",(EDATE(A105,3))-1)</f>
        <v/>
      </c>
      <c r="C105" s="193" t="str">
        <f>IF(C99="","",IF(RIGHT(D105,1)="4",(B105+90),(B105+60)))</f>
        <v/>
      </c>
      <c r="D105" s="202" t="str">
        <f>'S Reporting logic (DO NOT EDIT)'!D14</f>
        <v/>
      </c>
      <c r="E105" s="109" t="s">
        <v>195</v>
      </c>
      <c r="F105" s="109" t="str">
        <f>'S Reporting logic (DO NOT EDIT)'!S79</f>
        <v/>
      </c>
      <c r="G105" s="97"/>
      <c r="H105" s="118"/>
      <c r="I105" s="98"/>
    </row>
    <row r="106" spans="1:9" ht="15.75" thickBot="1" x14ac:dyDescent="0.3">
      <c r="A106" s="194"/>
      <c r="B106" s="194"/>
      <c r="C106" s="194"/>
      <c r="D106" s="202"/>
      <c r="E106" s="107" t="s">
        <v>33</v>
      </c>
      <c r="F106" s="107" t="str">
        <f>'S Reporting logic (DO NOT EDIT)'!S80</f>
        <v/>
      </c>
      <c r="G106" s="91"/>
      <c r="H106" s="116"/>
      <c r="I106" s="92"/>
    </row>
    <row r="107" spans="1:9" ht="15.75" thickBot="1" x14ac:dyDescent="0.3">
      <c r="A107" s="194"/>
      <c r="B107" s="194"/>
      <c r="C107" s="194"/>
      <c r="D107" s="202"/>
      <c r="E107" s="107" t="s">
        <v>76</v>
      </c>
      <c r="F107" s="107" t="str">
        <f>'S Reporting logic (DO NOT EDIT)'!S81</f>
        <v/>
      </c>
      <c r="G107" s="91"/>
      <c r="H107" s="116"/>
      <c r="I107" s="92"/>
    </row>
    <row r="108" spans="1:9" s="87" customFormat="1" ht="15.75" thickBot="1" x14ac:dyDescent="0.3">
      <c r="A108" s="194"/>
      <c r="B108" s="194"/>
      <c r="C108" s="194"/>
      <c r="D108" s="202"/>
      <c r="E108" s="107" t="s">
        <v>358</v>
      </c>
      <c r="F108" s="107" t="str">
        <f>'S Reporting logic (DO NOT EDIT)'!S82</f>
        <v/>
      </c>
      <c r="G108" s="91"/>
      <c r="H108" s="116"/>
      <c r="I108" s="92"/>
    </row>
    <row r="109" spans="1:9" ht="30.75" thickBot="1" x14ac:dyDescent="0.3">
      <c r="A109" s="194"/>
      <c r="B109" s="194"/>
      <c r="C109" s="194"/>
      <c r="D109" s="202"/>
      <c r="E109" s="107" t="s">
        <v>77</v>
      </c>
      <c r="F109" s="107" t="str">
        <f>'S Reporting logic (DO NOT EDIT)'!S83</f>
        <v/>
      </c>
      <c r="G109" s="91"/>
      <c r="H109" s="116"/>
      <c r="I109" s="92"/>
    </row>
    <row r="110" spans="1:9" x14ac:dyDescent="0.25">
      <c r="A110" s="195"/>
      <c r="B110" s="195"/>
      <c r="C110" s="195"/>
      <c r="D110" s="203"/>
      <c r="E110" s="108" t="s">
        <v>78</v>
      </c>
      <c r="F110" s="108" t="str">
        <f>'S Reporting logic (DO NOT EDIT)'!S84</f>
        <v/>
      </c>
      <c r="G110" s="95"/>
      <c r="H110" s="117"/>
      <c r="I110" s="96"/>
    </row>
    <row r="111" spans="1:9" ht="15.75" thickBot="1" x14ac:dyDescent="0.3">
      <c r="A111" s="193" t="str">
        <f>IF(A105="","",EDATE(A105,3))</f>
        <v/>
      </c>
      <c r="B111" s="193" t="str">
        <f>IF(B105="","",(EDATE(A111,3))-1)</f>
        <v/>
      </c>
      <c r="C111" s="193" t="str">
        <f>IF(C105="","",IF(RIGHT(D111,1)="4",(B111+90),(B111+60)))</f>
        <v/>
      </c>
      <c r="D111" s="204" t="str">
        <f>'S Reporting logic (DO NOT EDIT)'!D15</f>
        <v/>
      </c>
      <c r="E111" s="107" t="s">
        <v>195</v>
      </c>
      <c r="F111" s="107" t="str">
        <f>'S Reporting logic (DO NOT EDIT)'!S85</f>
        <v/>
      </c>
      <c r="G111" s="93"/>
      <c r="H111" s="120"/>
      <c r="I111" s="94"/>
    </row>
    <row r="112" spans="1:9" ht="15.75" thickBot="1" x14ac:dyDescent="0.3">
      <c r="A112" s="194"/>
      <c r="B112" s="194"/>
      <c r="C112" s="194"/>
      <c r="D112" s="202"/>
      <c r="E112" s="107" t="s">
        <v>33</v>
      </c>
      <c r="F112" s="107" t="str">
        <f>'S Reporting logic (DO NOT EDIT)'!S86</f>
        <v/>
      </c>
      <c r="G112" s="91"/>
      <c r="H112" s="116"/>
      <c r="I112" s="92"/>
    </row>
    <row r="113" spans="1:9" ht="15.75" thickBot="1" x14ac:dyDescent="0.3">
      <c r="A113" s="194"/>
      <c r="B113" s="194"/>
      <c r="C113" s="194"/>
      <c r="D113" s="202"/>
      <c r="E113" s="107" t="s">
        <v>76</v>
      </c>
      <c r="F113" s="107" t="str">
        <f>'S Reporting logic (DO NOT EDIT)'!S87</f>
        <v/>
      </c>
      <c r="G113" s="91"/>
      <c r="H113" s="116"/>
      <c r="I113" s="92"/>
    </row>
    <row r="114" spans="1:9" s="87" customFormat="1" ht="15.75" thickBot="1" x14ac:dyDescent="0.3">
      <c r="A114" s="194"/>
      <c r="B114" s="194"/>
      <c r="C114" s="194"/>
      <c r="D114" s="202"/>
      <c r="E114" s="107" t="s">
        <v>358</v>
      </c>
      <c r="F114" s="107" t="str">
        <f>'S Reporting logic (DO NOT EDIT)'!S88</f>
        <v/>
      </c>
      <c r="G114" s="91"/>
      <c r="H114" s="116"/>
      <c r="I114" s="92"/>
    </row>
    <row r="115" spans="1:9" ht="30.75" thickBot="1" x14ac:dyDescent="0.3">
      <c r="A115" s="194"/>
      <c r="B115" s="194"/>
      <c r="C115" s="194"/>
      <c r="D115" s="202"/>
      <c r="E115" s="107" t="s">
        <v>77</v>
      </c>
      <c r="F115" s="107" t="str">
        <f>'S Reporting logic (DO NOT EDIT)'!S89</f>
        <v/>
      </c>
      <c r="G115" s="91"/>
      <c r="H115" s="116"/>
      <c r="I115" s="92"/>
    </row>
    <row r="116" spans="1:9" x14ac:dyDescent="0.25">
      <c r="A116" s="195"/>
      <c r="B116" s="195"/>
      <c r="C116" s="195"/>
      <c r="D116" s="203"/>
      <c r="E116" s="108" t="s">
        <v>78</v>
      </c>
      <c r="F116" s="108" t="str">
        <f>'S Reporting logic (DO NOT EDIT)'!S90</f>
        <v/>
      </c>
      <c r="G116" s="95"/>
      <c r="H116" s="117"/>
      <c r="I116" s="96"/>
    </row>
    <row r="117" spans="1:9" ht="15.75" thickBot="1" x14ac:dyDescent="0.3">
      <c r="A117" s="194" t="str">
        <f>IF(A111="","",EDATE(A111,3))</f>
        <v/>
      </c>
      <c r="B117" s="194" t="str">
        <f>IF(B111="","",(EDATE(A117,3))-1)</f>
        <v/>
      </c>
      <c r="C117" s="194" t="str">
        <f>IF(C111="","",IF(RIGHT(D117,1)="4",(B117+90),(B117+60)))</f>
        <v/>
      </c>
      <c r="D117" s="202" t="str">
        <f>'S Reporting logic (DO NOT EDIT)'!D16</f>
        <v/>
      </c>
      <c r="E117" s="109" t="s">
        <v>195</v>
      </c>
      <c r="F117" s="109" t="str">
        <f>'S Reporting logic (DO NOT EDIT)'!S91</f>
        <v/>
      </c>
      <c r="G117" s="97"/>
      <c r="H117" s="118"/>
      <c r="I117" s="98"/>
    </row>
    <row r="118" spans="1:9" ht="15.75" thickBot="1" x14ac:dyDescent="0.3">
      <c r="A118" s="194"/>
      <c r="B118" s="194"/>
      <c r="C118" s="194"/>
      <c r="D118" s="202"/>
      <c r="E118" s="107" t="s">
        <v>33</v>
      </c>
      <c r="F118" s="107" t="str">
        <f>'S Reporting logic (DO NOT EDIT)'!S92</f>
        <v/>
      </c>
      <c r="G118" s="91"/>
      <c r="H118" s="116"/>
      <c r="I118" s="92"/>
    </row>
    <row r="119" spans="1:9" ht="15.75" thickBot="1" x14ac:dyDescent="0.3">
      <c r="A119" s="194"/>
      <c r="B119" s="194"/>
      <c r="C119" s="194"/>
      <c r="D119" s="202"/>
      <c r="E119" s="107" t="s">
        <v>76</v>
      </c>
      <c r="F119" s="107" t="str">
        <f>'S Reporting logic (DO NOT EDIT)'!S93</f>
        <v/>
      </c>
      <c r="G119" s="91"/>
      <c r="H119" s="116"/>
      <c r="I119" s="92"/>
    </row>
    <row r="120" spans="1:9" s="87" customFormat="1" ht="15.75" thickBot="1" x14ac:dyDescent="0.3">
      <c r="A120" s="194"/>
      <c r="B120" s="194"/>
      <c r="C120" s="194"/>
      <c r="D120" s="202"/>
      <c r="E120" s="107" t="s">
        <v>358</v>
      </c>
      <c r="F120" s="107" t="str">
        <f>'S Reporting logic (DO NOT EDIT)'!S94</f>
        <v/>
      </c>
      <c r="G120" s="91"/>
      <c r="H120" s="116"/>
      <c r="I120" s="92"/>
    </row>
    <row r="121" spans="1:9" ht="30.75" thickBot="1" x14ac:dyDescent="0.3">
      <c r="A121" s="194"/>
      <c r="B121" s="194"/>
      <c r="C121" s="194"/>
      <c r="D121" s="202"/>
      <c r="E121" s="107" t="s">
        <v>77</v>
      </c>
      <c r="F121" s="107" t="str">
        <f>'S Reporting logic (DO NOT EDIT)'!S95</f>
        <v/>
      </c>
      <c r="G121" s="91"/>
      <c r="H121" s="116"/>
      <c r="I121" s="92"/>
    </row>
    <row r="122" spans="1:9" x14ac:dyDescent="0.25">
      <c r="A122" s="195"/>
      <c r="B122" s="195"/>
      <c r="C122" s="195"/>
      <c r="D122" s="203"/>
      <c r="E122" s="108" t="s">
        <v>78</v>
      </c>
      <c r="F122" s="108" t="str">
        <f>'S Reporting logic (DO NOT EDIT)'!S96</f>
        <v/>
      </c>
      <c r="G122" s="95"/>
      <c r="H122" s="117"/>
      <c r="I122" s="96"/>
    </row>
    <row r="123" spans="1:9" ht="15.75" thickBot="1" x14ac:dyDescent="0.3">
      <c r="A123" s="193" t="str">
        <f>IF(A117="","",EDATE(A117,3))</f>
        <v/>
      </c>
      <c r="B123" s="193" t="str">
        <f>IF(B117="","",(EDATE(A123,3))-1)</f>
        <v/>
      </c>
      <c r="C123" s="193" t="str">
        <f>IF(C117="","",IF(RIGHT(D123,1)="4",(B123+90),(B123+60)))</f>
        <v/>
      </c>
      <c r="D123" s="202" t="str">
        <f>'S Reporting logic (DO NOT EDIT)'!D17</f>
        <v/>
      </c>
      <c r="E123" s="109" t="s">
        <v>195</v>
      </c>
      <c r="F123" s="109" t="str">
        <f>'S Reporting logic (DO NOT EDIT)'!S97</f>
        <v/>
      </c>
      <c r="G123" s="97"/>
      <c r="H123" s="118"/>
      <c r="I123" s="98"/>
    </row>
    <row r="124" spans="1:9" ht="15.75" thickBot="1" x14ac:dyDescent="0.3">
      <c r="A124" s="194"/>
      <c r="B124" s="194"/>
      <c r="C124" s="194"/>
      <c r="D124" s="202"/>
      <c r="E124" s="107" t="s">
        <v>33</v>
      </c>
      <c r="F124" s="107" t="str">
        <f>'S Reporting logic (DO NOT EDIT)'!S98</f>
        <v/>
      </c>
      <c r="G124" s="91"/>
      <c r="H124" s="116"/>
      <c r="I124" s="92"/>
    </row>
    <row r="125" spans="1:9" ht="15.75" thickBot="1" x14ac:dyDescent="0.3">
      <c r="A125" s="194"/>
      <c r="B125" s="194"/>
      <c r="C125" s="194"/>
      <c r="D125" s="202"/>
      <c r="E125" s="107" t="s">
        <v>76</v>
      </c>
      <c r="F125" s="107" t="str">
        <f>'S Reporting logic (DO NOT EDIT)'!S99</f>
        <v/>
      </c>
      <c r="G125" s="91"/>
      <c r="H125" s="116"/>
      <c r="I125" s="92"/>
    </row>
    <row r="126" spans="1:9" s="87" customFormat="1" ht="15.75" thickBot="1" x14ac:dyDescent="0.3">
      <c r="A126" s="194"/>
      <c r="B126" s="194"/>
      <c r="C126" s="194"/>
      <c r="D126" s="202"/>
      <c r="E126" s="107" t="s">
        <v>358</v>
      </c>
      <c r="F126" s="107" t="str">
        <f>'S Reporting logic (DO NOT EDIT)'!S100</f>
        <v/>
      </c>
      <c r="G126" s="91"/>
      <c r="H126" s="116"/>
      <c r="I126" s="92"/>
    </row>
    <row r="127" spans="1:9" ht="30.75" thickBot="1" x14ac:dyDescent="0.3">
      <c r="A127" s="194"/>
      <c r="B127" s="194"/>
      <c r="C127" s="194"/>
      <c r="D127" s="202"/>
      <c r="E127" s="107" t="s">
        <v>77</v>
      </c>
      <c r="F127" s="107" t="str">
        <f>'S Reporting logic (DO NOT EDIT)'!S101</f>
        <v/>
      </c>
      <c r="G127" s="91"/>
      <c r="H127" s="116"/>
      <c r="I127" s="92"/>
    </row>
    <row r="128" spans="1:9" x14ac:dyDescent="0.25">
      <c r="A128" s="195"/>
      <c r="B128" s="195"/>
      <c r="C128" s="195"/>
      <c r="D128" s="202"/>
      <c r="E128" s="49" t="s">
        <v>78</v>
      </c>
      <c r="F128" s="49" t="str">
        <f>'S Reporting logic (DO NOT EDIT)'!S102</f>
        <v/>
      </c>
      <c r="G128" s="32"/>
      <c r="H128" s="119"/>
      <c r="I128" s="33"/>
    </row>
    <row r="129" spans="1:9" ht="15.75" thickBot="1" x14ac:dyDescent="0.3">
      <c r="A129" s="196" t="str">
        <f>IF(A123="","",EDATE(A123,3))</f>
        <v/>
      </c>
      <c r="B129" s="196" t="str">
        <f>IF(B123="","",(EDATE(A129,3))-1)</f>
        <v/>
      </c>
      <c r="C129" s="196" t="str">
        <f>IF(C123="","",IF(RIGHT(D129,1)="4",(B129+90),(B129+60)))</f>
        <v/>
      </c>
      <c r="D129" s="200" t="str">
        <f>'S Reporting logic (DO NOT EDIT)'!D18</f>
        <v/>
      </c>
      <c r="E129" s="102" t="s">
        <v>195</v>
      </c>
      <c r="F129" s="103" t="str">
        <f>'S Reporting logic (DO NOT EDIT)'!S103</f>
        <v/>
      </c>
      <c r="G129" s="93"/>
      <c r="H129" s="120"/>
      <c r="I129" s="94"/>
    </row>
    <row r="130" spans="1:9" ht="15.75" thickBot="1" x14ac:dyDescent="0.3">
      <c r="A130" s="197"/>
      <c r="B130" s="197"/>
      <c r="C130" s="197"/>
      <c r="D130" s="199"/>
      <c r="E130" s="104" t="s">
        <v>33</v>
      </c>
      <c r="F130" s="103" t="str">
        <f>'S Reporting logic (DO NOT EDIT)'!S104</f>
        <v/>
      </c>
      <c r="G130" s="91"/>
      <c r="H130" s="116"/>
      <c r="I130" s="92"/>
    </row>
    <row r="131" spans="1:9" ht="16.5" customHeight="1" thickBot="1" x14ac:dyDescent="0.3">
      <c r="A131" s="197"/>
      <c r="B131" s="197"/>
      <c r="C131" s="197"/>
      <c r="D131" s="199"/>
      <c r="E131" s="104" t="s">
        <v>76</v>
      </c>
      <c r="F131" s="103" t="str">
        <f>'S Reporting logic (DO NOT EDIT)'!S105</f>
        <v/>
      </c>
      <c r="G131" s="91"/>
      <c r="H131" s="116"/>
      <c r="I131" s="92"/>
    </row>
    <row r="132" spans="1:9" s="87" customFormat="1" ht="16.5" customHeight="1" thickBot="1" x14ac:dyDescent="0.3">
      <c r="A132" s="197"/>
      <c r="B132" s="197"/>
      <c r="C132" s="197"/>
      <c r="D132" s="199"/>
      <c r="E132" s="104" t="s">
        <v>358</v>
      </c>
      <c r="F132" s="103" t="str">
        <f>'S Reporting logic (DO NOT EDIT)'!S106</f>
        <v/>
      </c>
      <c r="G132" s="91"/>
      <c r="H132" s="116"/>
      <c r="I132" s="92"/>
    </row>
    <row r="133" spans="1:9" ht="30.75" thickBot="1" x14ac:dyDescent="0.3">
      <c r="A133" s="197"/>
      <c r="B133" s="197"/>
      <c r="C133" s="197"/>
      <c r="D133" s="199"/>
      <c r="E133" s="104" t="s">
        <v>77</v>
      </c>
      <c r="F133" s="103" t="str">
        <f>'S Reporting logic (DO NOT EDIT)'!S107</f>
        <v/>
      </c>
      <c r="G133" s="91"/>
      <c r="H133" s="116"/>
      <c r="I133" s="92"/>
    </row>
    <row r="134" spans="1:9" x14ac:dyDescent="0.25">
      <c r="A134" s="198"/>
      <c r="B134" s="198"/>
      <c r="C134" s="197"/>
      <c r="D134" s="199"/>
      <c r="E134" s="106" t="s">
        <v>78</v>
      </c>
      <c r="F134" s="46" t="str">
        <f>'S Reporting logic (DO NOT EDIT)'!S108</f>
        <v/>
      </c>
      <c r="G134" s="32"/>
      <c r="H134" s="119"/>
      <c r="I134" s="33"/>
    </row>
    <row r="135" spans="1:9" ht="15.75" thickBot="1" x14ac:dyDescent="0.3">
      <c r="A135" s="196" t="str">
        <f>IF(A129="","",EDATE(A129,3))</f>
        <v/>
      </c>
      <c r="B135" s="196" t="str">
        <f>IF(B129="","",(EDATE(A135,3))-1)</f>
        <v/>
      </c>
      <c r="C135" s="196" t="str">
        <f>IF(C129="","",IF(RIGHT(D135,1)="4",(B135+90),(B135+60)))</f>
        <v/>
      </c>
      <c r="D135" s="200" t="str">
        <f>'S Reporting logic (DO NOT EDIT)'!D19</f>
        <v/>
      </c>
      <c r="E135" s="110" t="s">
        <v>195</v>
      </c>
      <c r="F135" s="103" t="str">
        <f>'S Reporting logic (DO NOT EDIT)'!S109</f>
        <v/>
      </c>
      <c r="G135" s="93"/>
      <c r="H135" s="120"/>
      <c r="I135" s="94"/>
    </row>
    <row r="136" spans="1:9" ht="15.75" thickBot="1" x14ac:dyDescent="0.3">
      <c r="A136" s="197"/>
      <c r="B136" s="197"/>
      <c r="C136" s="197"/>
      <c r="D136" s="199"/>
      <c r="E136" s="111" t="s">
        <v>33</v>
      </c>
      <c r="F136" s="103" t="str">
        <f>'S Reporting logic (DO NOT EDIT)'!S110</f>
        <v/>
      </c>
      <c r="G136" s="91"/>
      <c r="H136" s="116"/>
      <c r="I136" s="92"/>
    </row>
    <row r="137" spans="1:9" ht="15.75" thickBot="1" x14ac:dyDescent="0.3">
      <c r="A137" s="197"/>
      <c r="B137" s="197"/>
      <c r="C137" s="197"/>
      <c r="D137" s="199"/>
      <c r="E137" s="111" t="s">
        <v>76</v>
      </c>
      <c r="F137" s="103" t="str">
        <f>'S Reporting logic (DO NOT EDIT)'!S111</f>
        <v/>
      </c>
      <c r="G137" s="91"/>
      <c r="H137" s="116"/>
      <c r="I137" s="92"/>
    </row>
    <row r="138" spans="1:9" s="87" customFormat="1" ht="15.75" thickBot="1" x14ac:dyDescent="0.3">
      <c r="A138" s="197"/>
      <c r="B138" s="197"/>
      <c r="C138" s="197"/>
      <c r="D138" s="199"/>
      <c r="E138" s="104" t="s">
        <v>358</v>
      </c>
      <c r="F138" s="103" t="str">
        <f>'S Reporting logic (DO NOT EDIT)'!S112</f>
        <v/>
      </c>
      <c r="G138" s="91"/>
      <c r="H138" s="116"/>
      <c r="I138" s="92"/>
    </row>
    <row r="139" spans="1:9" ht="30.75" thickBot="1" x14ac:dyDescent="0.3">
      <c r="A139" s="197"/>
      <c r="B139" s="197"/>
      <c r="C139" s="197"/>
      <c r="D139" s="199"/>
      <c r="E139" s="111" t="s">
        <v>77</v>
      </c>
      <c r="F139" s="103" t="str">
        <f>'S Reporting logic (DO NOT EDIT)'!S113</f>
        <v/>
      </c>
      <c r="G139" s="91"/>
      <c r="H139" s="116"/>
      <c r="I139" s="92"/>
    </row>
    <row r="140" spans="1:9" x14ac:dyDescent="0.25">
      <c r="A140" s="198"/>
      <c r="B140" s="198"/>
      <c r="C140" s="197"/>
      <c r="D140" s="201"/>
      <c r="E140" s="112" t="s">
        <v>78</v>
      </c>
      <c r="F140" s="105" t="str">
        <f>'S Reporting logic (DO NOT EDIT)'!S114</f>
        <v/>
      </c>
      <c r="G140" s="95"/>
      <c r="H140" s="117"/>
      <c r="I140" s="96"/>
    </row>
    <row r="141" spans="1:9" ht="15.75" thickBot="1" x14ac:dyDescent="0.3">
      <c r="A141" s="196" t="str">
        <f>IF(A135="","",EDATE(A135,3))</f>
        <v/>
      </c>
      <c r="B141" s="196" t="str">
        <f>IF(B135="","",(EDATE(A141,3))-1)</f>
        <v/>
      </c>
      <c r="C141" s="196" t="str">
        <f>IF(C135="","",IF(RIGHT(D141,1)="4",(B141+90),(B141+60)))</f>
        <v/>
      </c>
      <c r="D141" s="199" t="str">
        <f>'S Reporting logic (DO NOT EDIT)'!D20</f>
        <v/>
      </c>
      <c r="E141" s="102" t="s">
        <v>195</v>
      </c>
      <c r="F141" s="45" t="str">
        <f>'S Reporting logic (DO NOT EDIT)'!S115</f>
        <v/>
      </c>
      <c r="G141" s="97"/>
      <c r="H141" s="118"/>
      <c r="I141" s="98"/>
    </row>
    <row r="142" spans="1:9" ht="15.75" thickBot="1" x14ac:dyDescent="0.3">
      <c r="A142" s="197"/>
      <c r="B142" s="197"/>
      <c r="C142" s="197"/>
      <c r="D142" s="199"/>
      <c r="E142" s="104" t="s">
        <v>33</v>
      </c>
      <c r="F142" s="103" t="str">
        <f>'S Reporting logic (DO NOT EDIT)'!S116</f>
        <v/>
      </c>
      <c r="G142" s="91"/>
      <c r="H142" s="116"/>
      <c r="I142" s="92"/>
    </row>
    <row r="143" spans="1:9" ht="15.75" thickBot="1" x14ac:dyDescent="0.3">
      <c r="A143" s="197"/>
      <c r="B143" s="197"/>
      <c r="C143" s="197"/>
      <c r="D143" s="199"/>
      <c r="E143" s="104" t="s">
        <v>76</v>
      </c>
      <c r="F143" s="103" t="str">
        <f>'S Reporting logic (DO NOT EDIT)'!S117</f>
        <v/>
      </c>
      <c r="G143" s="91"/>
      <c r="H143" s="116"/>
      <c r="I143" s="92"/>
    </row>
    <row r="144" spans="1:9" s="87" customFormat="1" ht="15.75" thickBot="1" x14ac:dyDescent="0.3">
      <c r="A144" s="197"/>
      <c r="B144" s="197"/>
      <c r="C144" s="197"/>
      <c r="D144" s="199"/>
      <c r="E144" s="104" t="s">
        <v>358</v>
      </c>
      <c r="F144" s="103" t="str">
        <f>'S Reporting logic (DO NOT EDIT)'!S118</f>
        <v/>
      </c>
      <c r="G144" s="91"/>
      <c r="H144" s="116"/>
      <c r="I144" s="92"/>
    </row>
    <row r="145" spans="1:13" ht="30.75" thickBot="1" x14ac:dyDescent="0.3">
      <c r="A145" s="197"/>
      <c r="B145" s="197"/>
      <c r="C145" s="197"/>
      <c r="D145" s="199"/>
      <c r="E145" s="104" t="s">
        <v>77</v>
      </c>
      <c r="F145" s="103" t="str">
        <f>'S Reporting logic (DO NOT EDIT)'!S119</f>
        <v/>
      </c>
      <c r="G145" s="91"/>
      <c r="H145" s="116"/>
      <c r="I145" s="92"/>
    </row>
    <row r="146" spans="1:13" x14ac:dyDescent="0.25">
      <c r="A146" s="198"/>
      <c r="B146" s="198"/>
      <c r="C146" s="197"/>
      <c r="D146" s="199"/>
      <c r="E146" s="106" t="s">
        <v>78</v>
      </c>
      <c r="F146" s="46" t="str">
        <f>'S Reporting logic (DO NOT EDIT)'!S120</f>
        <v/>
      </c>
      <c r="G146" s="32"/>
      <c r="H146" s="119"/>
      <c r="I146" s="33"/>
    </row>
    <row r="147" spans="1:13" ht="15.75" thickBot="1" x14ac:dyDescent="0.3">
      <c r="A147" s="196" t="str">
        <f>IF(A141="","",EDATE(A141,3))</f>
        <v/>
      </c>
      <c r="B147" s="196" t="str">
        <f>IF(B141="","",(EDATE(A147,3))-1)</f>
        <v/>
      </c>
      <c r="C147" s="196" t="str">
        <f>IF(C141="","",IF(RIGHT(D147,1)="4",(B147+90),(B147+60)))</f>
        <v/>
      </c>
      <c r="D147" s="200" t="str">
        <f>'S Reporting logic (DO NOT EDIT)'!D21</f>
        <v/>
      </c>
      <c r="E147" s="113" t="s">
        <v>195</v>
      </c>
      <c r="F147" s="103" t="str">
        <f>'S Reporting logic (DO NOT EDIT)'!S121</f>
        <v/>
      </c>
      <c r="G147" s="93"/>
      <c r="H147" s="120"/>
      <c r="I147" s="94"/>
    </row>
    <row r="148" spans="1:13" ht="15.75" thickBot="1" x14ac:dyDescent="0.3">
      <c r="A148" s="197"/>
      <c r="B148" s="197"/>
      <c r="C148" s="197"/>
      <c r="D148" s="199"/>
      <c r="E148" s="103" t="s">
        <v>33</v>
      </c>
      <c r="F148" s="103" t="str">
        <f>'S Reporting logic (DO NOT EDIT)'!S122</f>
        <v/>
      </c>
      <c r="G148" s="91"/>
      <c r="H148" s="116"/>
      <c r="I148" s="92"/>
    </row>
    <row r="149" spans="1:13" ht="15.75" thickBot="1" x14ac:dyDescent="0.3">
      <c r="A149" s="197"/>
      <c r="B149" s="197"/>
      <c r="C149" s="197"/>
      <c r="D149" s="199"/>
      <c r="E149" s="103" t="s">
        <v>76</v>
      </c>
      <c r="F149" s="103" t="str">
        <f>'S Reporting logic (DO NOT EDIT)'!S123</f>
        <v/>
      </c>
      <c r="G149" s="91"/>
      <c r="H149" s="116"/>
      <c r="I149" s="92"/>
    </row>
    <row r="150" spans="1:13" s="87" customFormat="1" ht="15.75" thickBot="1" x14ac:dyDescent="0.3">
      <c r="A150" s="197"/>
      <c r="B150" s="197"/>
      <c r="C150" s="197"/>
      <c r="D150" s="199"/>
      <c r="E150" s="104" t="s">
        <v>358</v>
      </c>
      <c r="F150" s="103" t="str">
        <f>'S Reporting logic (DO NOT EDIT)'!S124</f>
        <v/>
      </c>
      <c r="G150" s="91"/>
      <c r="H150" s="116"/>
      <c r="I150" s="92"/>
    </row>
    <row r="151" spans="1:13" ht="30.75" thickBot="1" x14ac:dyDescent="0.3">
      <c r="A151" s="197"/>
      <c r="B151" s="197"/>
      <c r="C151" s="197"/>
      <c r="D151" s="199"/>
      <c r="E151" s="103" t="s">
        <v>77</v>
      </c>
      <c r="F151" s="103" t="str">
        <f>'S Reporting logic (DO NOT EDIT)'!S125</f>
        <v/>
      </c>
      <c r="G151" s="91"/>
      <c r="H151" s="116"/>
      <c r="I151" s="92"/>
    </row>
    <row r="152" spans="1:13" x14ac:dyDescent="0.25">
      <c r="A152" s="198"/>
      <c r="B152" s="198"/>
      <c r="C152" s="198"/>
      <c r="D152" s="201"/>
      <c r="E152" s="105" t="s">
        <v>78</v>
      </c>
      <c r="F152" s="105" t="str">
        <f>'S Reporting logic (DO NOT EDIT)'!S126</f>
        <v/>
      </c>
      <c r="G152" s="95"/>
      <c r="H152" s="117"/>
      <c r="I152" s="96"/>
    </row>
    <row r="153" spans="1:13" x14ac:dyDescent="0.25">
      <c r="A153" s="165" t="s">
        <v>79</v>
      </c>
      <c r="B153" s="166"/>
      <c r="C153" s="167"/>
      <c r="D153" s="167"/>
      <c r="E153" s="167"/>
      <c r="F153" s="168"/>
      <c r="G153" s="168"/>
      <c r="H153" s="168"/>
      <c r="I153" s="168"/>
    </row>
    <row r="154" spans="1:13" x14ac:dyDescent="0.25">
      <c r="A154" s="34"/>
      <c r="B154" s="34"/>
      <c r="C154" s="35"/>
      <c r="D154" s="34"/>
      <c r="E154" s="36"/>
      <c r="F154" s="34"/>
      <c r="G154" s="35"/>
      <c r="H154" s="35"/>
      <c r="I154" s="35"/>
    </row>
    <row r="155" spans="1:13" x14ac:dyDescent="0.25">
      <c r="A155" s="87" t="s">
        <v>196</v>
      </c>
      <c r="B155" s="87"/>
      <c r="C155" s="87"/>
      <c r="D155" s="87"/>
      <c r="E155" s="87"/>
    </row>
    <row r="156" spans="1:13" ht="90" customHeight="1" x14ac:dyDescent="0.25">
      <c r="A156" s="190" t="s">
        <v>366</v>
      </c>
      <c r="B156" s="190"/>
      <c r="C156" s="190"/>
      <c r="D156" s="190"/>
      <c r="E156" s="190"/>
      <c r="F156" s="123"/>
      <c r="G156" s="123"/>
      <c r="H156" s="123"/>
      <c r="I156" s="123"/>
      <c r="J156" s="52"/>
      <c r="K156" s="52"/>
      <c r="L156" s="52"/>
      <c r="M156" s="52"/>
    </row>
    <row r="157" spans="1:13" ht="111.75" customHeight="1" x14ac:dyDescent="0.25">
      <c r="A157" s="191" t="s">
        <v>367</v>
      </c>
      <c r="B157" s="191"/>
      <c r="C157" s="191"/>
      <c r="D157" s="191"/>
      <c r="E157" s="191"/>
      <c r="F157" s="121"/>
      <c r="G157" s="121"/>
      <c r="H157" s="121"/>
      <c r="I157" s="121"/>
    </row>
    <row r="158" spans="1:13" ht="21.75" customHeight="1" x14ac:dyDescent="0.25">
      <c r="A158" s="15" t="s">
        <v>330</v>
      </c>
    </row>
    <row r="160" spans="1:13" x14ac:dyDescent="0.25">
      <c r="E160" s="23" t="s">
        <v>63</v>
      </c>
    </row>
    <row r="165" spans="1:1" x14ac:dyDescent="0.25">
      <c r="A165" s="23" t="s">
        <v>63</v>
      </c>
    </row>
  </sheetData>
  <sheetProtection algorithmName="SHA-512" hashValue="AOCmdy/D+Ihm6gzko/WwhqvPUiLccf5wHGDEzbYk/3ZsoY9Za9Yqxt5Eoun24mOOx/Lg3JZq8ng+chPsTNzvLw==" saltValue="kVB2WoVc1+Tpk4RZ4eGRsA==" spinCount="100000" sheet="1" insertRows="0" autoFilter="0"/>
  <mergeCells count="95">
    <mergeCell ref="A10:D10"/>
    <mergeCell ref="G31:G32"/>
    <mergeCell ref="I31:I32"/>
    <mergeCell ref="A11:D11"/>
    <mergeCell ref="A30:D30"/>
    <mergeCell ref="C31:C32"/>
    <mergeCell ref="D31:D32"/>
    <mergeCell ref="A31:B31"/>
    <mergeCell ref="H31:H32"/>
    <mergeCell ref="D45:D50"/>
    <mergeCell ref="C45:C50"/>
    <mergeCell ref="A45:A50"/>
    <mergeCell ref="A33:A38"/>
    <mergeCell ref="C33:C38"/>
    <mergeCell ref="D33:D38"/>
    <mergeCell ref="A39:A44"/>
    <mergeCell ref="C39:C44"/>
    <mergeCell ref="D39:D44"/>
    <mergeCell ref="B33:B38"/>
    <mergeCell ref="B39:B44"/>
    <mergeCell ref="B45:B50"/>
    <mergeCell ref="A51:A56"/>
    <mergeCell ref="A63:A68"/>
    <mergeCell ref="B63:B68"/>
    <mergeCell ref="C63:C68"/>
    <mergeCell ref="D63:D68"/>
    <mergeCell ref="A57:A62"/>
    <mergeCell ref="C51:C56"/>
    <mergeCell ref="D51:D56"/>
    <mergeCell ref="B51:B56"/>
    <mergeCell ref="B57:B62"/>
    <mergeCell ref="C57:C62"/>
    <mergeCell ref="D57:D62"/>
    <mergeCell ref="A69:A74"/>
    <mergeCell ref="B69:B74"/>
    <mergeCell ref="C69:C74"/>
    <mergeCell ref="D69:D74"/>
    <mergeCell ref="A87:A92"/>
    <mergeCell ref="B87:B92"/>
    <mergeCell ref="C87:C92"/>
    <mergeCell ref="D87:D92"/>
    <mergeCell ref="A75:A80"/>
    <mergeCell ref="B75:B80"/>
    <mergeCell ref="C75:C80"/>
    <mergeCell ref="D75:D80"/>
    <mergeCell ref="A81:A86"/>
    <mergeCell ref="B81:B86"/>
    <mergeCell ref="C81:C86"/>
    <mergeCell ref="D81:D86"/>
    <mergeCell ref="A93:A98"/>
    <mergeCell ref="B93:B98"/>
    <mergeCell ref="C93:C98"/>
    <mergeCell ref="D93:D98"/>
    <mergeCell ref="A99:A104"/>
    <mergeCell ref="B99:B104"/>
    <mergeCell ref="C99:C104"/>
    <mergeCell ref="D99:D104"/>
    <mergeCell ref="A105:A110"/>
    <mergeCell ref="B105:B110"/>
    <mergeCell ref="C105:C110"/>
    <mergeCell ref="D105:D110"/>
    <mergeCell ref="A111:A116"/>
    <mergeCell ref="B111:B116"/>
    <mergeCell ref="C111:C116"/>
    <mergeCell ref="D111:D116"/>
    <mergeCell ref="A117:A122"/>
    <mergeCell ref="B117:B122"/>
    <mergeCell ref="C117:C122"/>
    <mergeCell ref="D117:D122"/>
    <mergeCell ref="A123:A128"/>
    <mergeCell ref="B123:B128"/>
    <mergeCell ref="D123:D128"/>
    <mergeCell ref="B129:B134"/>
    <mergeCell ref="C129:C134"/>
    <mergeCell ref="D129:D134"/>
    <mergeCell ref="A135:A140"/>
    <mergeCell ref="B135:B140"/>
    <mergeCell ref="C135:C140"/>
    <mergeCell ref="D135:D140"/>
    <mergeCell ref="A8:E8"/>
    <mergeCell ref="A9:E9"/>
    <mergeCell ref="B2:E2"/>
    <mergeCell ref="A156:E156"/>
    <mergeCell ref="A157:E157"/>
    <mergeCell ref="A7:D7"/>
    <mergeCell ref="C123:C128"/>
    <mergeCell ref="A141:A146"/>
    <mergeCell ref="B141:B146"/>
    <mergeCell ref="C141:C146"/>
    <mergeCell ref="D141:D146"/>
    <mergeCell ref="A147:A152"/>
    <mergeCell ref="B147:B152"/>
    <mergeCell ref="C147:C152"/>
    <mergeCell ref="D147:D152"/>
    <mergeCell ref="A129:A134"/>
  </mergeCells>
  <pageMargins left="0.7" right="0.7" top="0.75" bottom="0.75" header="0.3" footer="0.3"/>
  <pageSetup scale="65" pageOrder="overThenDown" orientation="landscape" horizontalDpi="4294967293" verticalDpi="4294967293" r:id="rId1"/>
  <headerFooter>
    <oddFooter>&amp;C&amp;P</oddFooter>
  </headerFooter>
  <rowBreaks count="4" manualBreakCount="4">
    <brk id="68" max="8" man="1"/>
    <brk id="92" max="8" man="1"/>
    <brk id="122" max="8" man="1"/>
    <brk id="14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CE412-87FA-43FD-9273-91D5C6549CB8}">
  <dimension ref="A1:H22"/>
  <sheetViews>
    <sheetView workbookViewId="0">
      <selection activeCell="F19" sqref="F19"/>
    </sheetView>
  </sheetViews>
  <sheetFormatPr defaultColWidth="8.7109375" defaultRowHeight="15" x14ac:dyDescent="0.25"/>
  <cols>
    <col min="1" max="16384" width="8.7109375" style="23"/>
  </cols>
  <sheetData>
    <row r="1" spans="1:8" ht="14.85" customHeight="1" x14ac:dyDescent="0.25">
      <c r="A1" s="213" t="s">
        <v>356</v>
      </c>
      <c r="B1" s="214"/>
      <c r="C1" s="214"/>
      <c r="D1" s="215"/>
    </row>
    <row r="2" spans="1:8" x14ac:dyDescent="0.25">
      <c r="A2" s="210" t="s">
        <v>60</v>
      </c>
      <c r="B2" s="211"/>
      <c r="C2" s="211"/>
      <c r="D2" s="212"/>
      <c r="E2" s="20"/>
      <c r="F2" s="20"/>
    </row>
    <row r="3" spans="1:8" x14ac:dyDescent="0.25">
      <c r="A3" s="158" t="s">
        <v>58</v>
      </c>
      <c r="B3" s="144"/>
      <c r="C3" s="144"/>
      <c r="D3" s="159"/>
      <c r="E3" s="20"/>
      <c r="F3" s="20"/>
    </row>
    <row r="4" spans="1:8" x14ac:dyDescent="0.25">
      <c r="A4" s="158" t="s">
        <v>59</v>
      </c>
      <c r="B4" s="144"/>
      <c r="C4" s="144"/>
      <c r="D4" s="159"/>
      <c r="E4" s="20"/>
      <c r="F4" s="20"/>
    </row>
    <row r="5" spans="1:8" ht="49.35" customHeight="1" x14ac:dyDescent="0.25">
      <c r="A5" s="211" t="s">
        <v>355</v>
      </c>
      <c r="B5" s="211"/>
      <c r="C5" s="211"/>
      <c r="D5" s="212"/>
      <c r="E5" s="20"/>
      <c r="F5" s="20"/>
    </row>
    <row r="6" spans="1:8" x14ac:dyDescent="0.25">
      <c r="A6" s="158" t="s">
        <v>58</v>
      </c>
      <c r="B6" s="144"/>
      <c r="C6" s="144"/>
      <c r="D6" s="159"/>
      <c r="E6" s="20"/>
      <c r="F6" s="20"/>
      <c r="H6" s="83"/>
    </row>
    <row r="7" spans="1:8" x14ac:dyDescent="0.25">
      <c r="A7" s="158" t="s">
        <v>59</v>
      </c>
      <c r="B7" s="144"/>
      <c r="C7" s="144"/>
      <c r="D7" s="159"/>
      <c r="E7" s="20"/>
      <c r="F7" s="20"/>
      <c r="H7" s="83"/>
    </row>
    <row r="8" spans="1:8" ht="32.1" customHeight="1" x14ac:dyDescent="0.25">
      <c r="A8" s="211" t="s">
        <v>62</v>
      </c>
      <c r="B8" s="211"/>
      <c r="C8" s="211"/>
      <c r="D8" s="212"/>
      <c r="E8" s="20"/>
      <c r="F8" s="20"/>
      <c r="H8" s="83"/>
    </row>
    <row r="9" spans="1:8" x14ac:dyDescent="0.25">
      <c r="A9" s="158" t="s">
        <v>58</v>
      </c>
      <c r="B9" s="144"/>
      <c r="C9" s="144"/>
      <c r="D9" s="159"/>
      <c r="E9" s="20"/>
      <c r="F9" s="20"/>
      <c r="H9" s="83"/>
    </row>
    <row r="10" spans="1:8" x14ac:dyDescent="0.25">
      <c r="A10" s="160" t="s">
        <v>59</v>
      </c>
      <c r="B10" s="161"/>
      <c r="C10" s="161"/>
      <c r="D10" s="162"/>
      <c r="E10" s="20"/>
      <c r="F10" s="20"/>
    </row>
    <row r="11" spans="1:8" x14ac:dyDescent="0.25">
      <c r="A11" s="144"/>
      <c r="B11" s="144"/>
      <c r="C11" s="144"/>
      <c r="D11" s="144"/>
      <c r="E11" s="20"/>
      <c r="F11" s="20"/>
    </row>
    <row r="12" spans="1:8" x14ac:dyDescent="0.25">
      <c r="A12" s="144"/>
      <c r="B12" s="144"/>
      <c r="C12" s="144"/>
      <c r="D12" s="144"/>
    </row>
    <row r="13" spans="1:8" x14ac:dyDescent="0.25">
      <c r="A13" s="213" t="s">
        <v>354</v>
      </c>
      <c r="B13" s="214"/>
      <c r="C13" s="214"/>
      <c r="D13" s="215"/>
    </row>
    <row r="14" spans="1:8" x14ac:dyDescent="0.25">
      <c r="A14" s="210" t="s">
        <v>61</v>
      </c>
      <c r="B14" s="211"/>
      <c r="C14" s="211"/>
      <c r="D14" s="212"/>
    </row>
    <row r="15" spans="1:8" x14ac:dyDescent="0.25">
      <c r="A15" s="158" t="s">
        <v>58</v>
      </c>
      <c r="B15" s="144"/>
      <c r="C15" s="144"/>
      <c r="D15" s="159"/>
    </row>
    <row r="16" spans="1:8" x14ac:dyDescent="0.25">
      <c r="A16" s="158" t="s">
        <v>59</v>
      </c>
      <c r="B16" s="144"/>
      <c r="C16" s="144"/>
      <c r="D16" s="159"/>
    </row>
    <row r="17" spans="1:6" ht="82.35" customHeight="1" x14ac:dyDescent="0.25">
      <c r="A17" s="210" t="s">
        <v>353</v>
      </c>
      <c r="B17" s="211"/>
      <c r="C17" s="211"/>
      <c r="D17" s="212"/>
      <c r="F17" s="24"/>
    </row>
    <row r="18" spans="1:6" x14ac:dyDescent="0.25">
      <c r="A18" s="158" t="s">
        <v>58</v>
      </c>
      <c r="B18" s="144"/>
      <c r="C18" s="144"/>
      <c r="D18" s="159"/>
    </row>
    <row r="19" spans="1:6" x14ac:dyDescent="0.25">
      <c r="A19" s="158" t="s">
        <v>59</v>
      </c>
      <c r="B19" s="144"/>
      <c r="C19" s="144"/>
      <c r="D19" s="159"/>
    </row>
    <row r="20" spans="1:6" ht="64.349999999999994" customHeight="1" x14ac:dyDescent="0.25">
      <c r="A20" s="210" t="s">
        <v>352</v>
      </c>
      <c r="B20" s="211"/>
      <c r="C20" s="211"/>
      <c r="D20" s="212"/>
    </row>
    <row r="21" spans="1:6" x14ac:dyDescent="0.25">
      <c r="A21" s="158" t="s">
        <v>58</v>
      </c>
      <c r="B21" s="144"/>
      <c r="C21" s="144"/>
      <c r="D21" s="159"/>
    </row>
    <row r="22" spans="1:6" x14ac:dyDescent="0.25">
      <c r="A22" s="160" t="s">
        <v>59</v>
      </c>
      <c r="B22" s="161"/>
      <c r="C22" s="161"/>
      <c r="D22" s="162"/>
    </row>
  </sheetData>
  <sheetProtection algorithmName="SHA-512" hashValue="sWlAfH+n1hz3XHc6D/yaxdCuHD6Vh6oJXBYy1Qh4SJFU/9iUNWeMMRQ1C0Zyvgx8k6mr1CUTz+hrcffeXroySg==" saltValue="YQg3JlFXSoZR1TMocfRifA==" spinCount="100000" sheet="1" objects="1" scenarios="1"/>
  <mergeCells count="8">
    <mergeCell ref="A20:D20"/>
    <mergeCell ref="A5:D5"/>
    <mergeCell ref="A8:D8"/>
    <mergeCell ref="A1:D1"/>
    <mergeCell ref="A2:D2"/>
    <mergeCell ref="A13:D13"/>
    <mergeCell ref="A14:D14"/>
    <mergeCell ref="A17:D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0D1D-1591-4E28-91E1-AE16C29EAD99}">
  <dimension ref="A1:AA147"/>
  <sheetViews>
    <sheetView zoomScale="80" zoomScaleNormal="80" workbookViewId="0">
      <selection activeCell="H4" sqref="H4"/>
    </sheetView>
  </sheetViews>
  <sheetFormatPr defaultColWidth="9.28515625" defaultRowHeight="15" x14ac:dyDescent="0.25"/>
  <cols>
    <col min="1" max="1" width="11.28515625" style="39" customWidth="1"/>
    <col min="2" max="2" width="14.42578125" style="39" customWidth="1"/>
    <col min="3" max="3" width="18.7109375" style="39" customWidth="1"/>
    <col min="4" max="4" width="20.28515625" style="39" customWidth="1"/>
    <col min="5" max="5" width="24.7109375" style="39" customWidth="1"/>
    <col min="6" max="6" width="10.5703125" style="39" customWidth="1"/>
    <col min="7" max="7" width="17" style="39" customWidth="1"/>
    <col min="8" max="9" width="9.28515625" style="23"/>
    <col min="10" max="10" width="22" style="23" customWidth="1"/>
    <col min="11" max="11" width="23.7109375" style="23" customWidth="1"/>
    <col min="12" max="12" width="25.28515625" style="23" customWidth="1"/>
    <col min="13" max="13" width="8.7109375" style="23" customWidth="1"/>
    <col min="14" max="14" width="9.7109375" style="23" customWidth="1"/>
    <col min="15" max="15" width="9.28515625" style="23" customWidth="1"/>
    <col min="16" max="16" width="12.28515625" style="23" customWidth="1"/>
    <col min="17" max="17" width="50" style="23" customWidth="1"/>
    <col min="18" max="18" width="18.28515625" style="23" customWidth="1"/>
    <col min="19" max="19" width="18.7109375" style="23" customWidth="1"/>
    <col min="20" max="16384" width="9.28515625" style="23"/>
  </cols>
  <sheetData>
    <row r="1" spans="1:27" ht="28.5" customHeight="1" x14ac:dyDescent="0.25">
      <c r="A1" s="43" t="s">
        <v>191</v>
      </c>
      <c r="B1" s="43" t="s">
        <v>190</v>
      </c>
      <c r="C1" s="43" t="s">
        <v>189</v>
      </c>
      <c r="D1" s="43" t="s">
        <v>188</v>
      </c>
      <c r="E1" s="39" t="s">
        <v>187</v>
      </c>
      <c r="F1" s="43" t="s">
        <v>186</v>
      </c>
      <c r="G1" s="43" t="s">
        <v>197</v>
      </c>
      <c r="J1" s="228" t="s">
        <v>70</v>
      </c>
      <c r="K1" s="228"/>
      <c r="L1" s="24"/>
      <c r="M1" s="24" t="s">
        <v>63</v>
      </c>
      <c r="N1" s="24"/>
      <c r="O1" s="24"/>
      <c r="P1" s="24"/>
      <c r="Q1" s="25"/>
      <c r="R1" s="37" t="s">
        <v>83</v>
      </c>
      <c r="S1" s="37" t="s">
        <v>83</v>
      </c>
    </row>
    <row r="2" spans="1:27" ht="28.5" customHeight="1" x14ac:dyDescent="0.25">
      <c r="A2" s="39" t="s">
        <v>65</v>
      </c>
      <c r="B2" s="39" t="s">
        <v>185</v>
      </c>
      <c r="C2" s="40" t="str">
        <f>'SMI-SED reporting schedule'!D33</f>
        <v/>
      </c>
      <c r="D2" s="40" t="str">
        <f>IF(C2="","",C2)</f>
        <v/>
      </c>
      <c r="E2" s="40">
        <f>FLOOR(((YEAR('SMI-SED reporting schedule'!B26)*12+MONTH('SMI-SED reporting schedule'!B26))-(YEAR('SMI-SED reporting schedule'!B15)*12+MONTH('SMI-SED reporting schedule'!B15)))/3,1)+1</f>
        <v>1</v>
      </c>
      <c r="F2" s="40" t="str">
        <f>IF(COUNTA(D2)&lt;$E$2,COUNTA(D2),"")</f>
        <v/>
      </c>
      <c r="G2" s="48">
        <f>YEAR(R3)</f>
        <v>1900</v>
      </c>
      <c r="J2" s="25" t="s">
        <v>72</v>
      </c>
      <c r="K2" s="25" t="s">
        <v>73</v>
      </c>
      <c r="L2" s="25" t="s">
        <v>74</v>
      </c>
      <c r="M2" s="25"/>
      <c r="N2" s="47"/>
      <c r="O2" s="25"/>
      <c r="P2" s="25"/>
      <c r="Q2" s="25" t="s">
        <v>82</v>
      </c>
      <c r="R2" s="25" t="s">
        <v>64</v>
      </c>
      <c r="S2" s="25" t="s">
        <v>64</v>
      </c>
    </row>
    <row r="3" spans="1:27" ht="29.25" customHeight="1" x14ac:dyDescent="0.25">
      <c r="A3" s="41" t="s">
        <v>185</v>
      </c>
      <c r="B3" s="41" t="s">
        <v>84</v>
      </c>
      <c r="C3" s="40"/>
      <c r="D3" s="39" t="str">
        <f>IF(D2="","",VLOOKUP(D2,$A$1:$B$101,2,FALSE))</f>
        <v/>
      </c>
      <c r="F3" s="40" t="str">
        <f>IF(COUNTA($D$2:D3)&lt;=$E$2,COUNTA($D$2:D3),"")</f>
        <v/>
      </c>
      <c r="G3" s="48">
        <f>G2+1</f>
        <v>1901</v>
      </c>
      <c r="J3" s="25"/>
      <c r="K3" s="25"/>
      <c r="L3" s="25"/>
      <c r="M3" s="25"/>
      <c r="N3" s="47"/>
      <c r="O3" s="25"/>
      <c r="P3" s="25"/>
      <c r="Q3" s="37" t="s">
        <v>184</v>
      </c>
      <c r="R3" s="42">
        <f>'SMI-SED reporting schedule'!B15</f>
        <v>0</v>
      </c>
      <c r="S3" s="42"/>
    </row>
    <row r="4" spans="1:27" ht="29.25" customHeight="1" x14ac:dyDescent="0.25">
      <c r="A4" s="41" t="s">
        <v>84</v>
      </c>
      <c r="B4" s="41" t="s">
        <v>182</v>
      </c>
      <c r="C4" s="40"/>
      <c r="D4" s="39" t="str">
        <f t="shared" ref="D4:D67" si="0">IF(D3="","",VLOOKUP(D3,$A$1:$B$101,2,FALSE))</f>
        <v/>
      </c>
      <c r="F4" s="40" t="str">
        <f>IF(COUNTA($D$2:D4)&lt;=$E$2,COUNTA($D$2:D4),"")</f>
        <v/>
      </c>
      <c r="G4" s="48">
        <f t="shared" ref="G4:G9" si="1">G3+1</f>
        <v>1902</v>
      </c>
      <c r="H4" s="23" t="s">
        <v>63</v>
      </c>
      <c r="J4" s="25"/>
      <c r="K4" s="25"/>
      <c r="L4" s="25"/>
      <c r="M4" s="25"/>
      <c r="N4" s="47"/>
      <c r="O4" s="25"/>
      <c r="P4" s="25"/>
      <c r="Q4" s="37" t="s">
        <v>183</v>
      </c>
      <c r="R4" s="42">
        <f>IF(R3="","",EDATE(R3,3))</f>
        <v>91</v>
      </c>
      <c r="S4" s="42"/>
    </row>
    <row r="5" spans="1:27" ht="15" customHeight="1" x14ac:dyDescent="0.25">
      <c r="A5" s="41" t="s">
        <v>182</v>
      </c>
      <c r="B5" s="41" t="s">
        <v>178</v>
      </c>
      <c r="D5" s="39" t="str">
        <f t="shared" si="0"/>
        <v/>
      </c>
      <c r="F5" s="40" t="str">
        <f>IF(COUNTA($D$2:D5)&lt;=$E$2,COUNTA($D$2:D5),"")</f>
        <v/>
      </c>
      <c r="G5" s="48">
        <f t="shared" si="1"/>
        <v>1903</v>
      </c>
      <c r="J5" s="25"/>
      <c r="K5" s="25"/>
      <c r="L5" s="25"/>
      <c r="M5" s="25" t="s">
        <v>181</v>
      </c>
      <c r="N5" s="47" t="s">
        <v>198</v>
      </c>
      <c r="O5" s="25" t="s">
        <v>180</v>
      </c>
      <c r="P5" s="25" t="s">
        <v>179</v>
      </c>
      <c r="Q5" s="28" t="s">
        <v>81</v>
      </c>
      <c r="R5" s="42">
        <f>'SMI-SED reporting schedule'!B22</f>
        <v>0</v>
      </c>
      <c r="S5" s="42"/>
    </row>
    <row r="6" spans="1:27" ht="15.75" customHeight="1" x14ac:dyDescent="0.25">
      <c r="A6" s="41" t="s">
        <v>178</v>
      </c>
      <c r="B6" s="41" t="s">
        <v>69</v>
      </c>
      <c r="D6" s="39" t="str">
        <f t="shared" si="0"/>
        <v/>
      </c>
      <c r="F6" s="40" t="str">
        <f>IF(COUNTA($D$2:D6)&lt;=$E$2,COUNTA($D$2:D6),"")</f>
        <v/>
      </c>
      <c r="G6" s="48">
        <f t="shared" si="1"/>
        <v>1904</v>
      </c>
      <c r="J6" s="25"/>
      <c r="K6" s="25"/>
      <c r="L6" s="25"/>
      <c r="M6" s="25"/>
      <c r="N6" s="47"/>
      <c r="O6" s="25"/>
      <c r="P6" s="25"/>
      <c r="Q6" s="28" t="s">
        <v>80</v>
      </c>
      <c r="R6" s="42">
        <f>IF(R3="","",EDATE(R3,9))</f>
        <v>274</v>
      </c>
      <c r="S6" s="42"/>
    </row>
    <row r="7" spans="1:27" ht="30.75" customHeight="1" thickBot="1" x14ac:dyDescent="0.3">
      <c r="A7" s="41" t="s">
        <v>69</v>
      </c>
      <c r="B7" s="41" t="s">
        <v>177</v>
      </c>
      <c r="D7" s="39" t="str">
        <f t="shared" si="0"/>
        <v/>
      </c>
      <c r="F7" s="40" t="str">
        <f>IF(COUNTA($D$2:D7)&lt;=$E$2,COUNTA($D$2:D7),"")</f>
        <v/>
      </c>
      <c r="G7" s="48">
        <f t="shared" si="1"/>
        <v>1905</v>
      </c>
      <c r="J7" s="225">
        <f>'SMI-SED reporting schedule'!B15</f>
        <v>0</v>
      </c>
      <c r="K7" s="225" t="str">
        <f>'SMI-SED reporting schedule'!B33</f>
        <v/>
      </c>
      <c r="L7" s="225" t="str">
        <f>'SMI-SED reporting schedule'!C33</f>
        <v/>
      </c>
      <c r="M7" s="219">
        <f>COUNT($J$7:J12)</f>
        <v>1</v>
      </c>
      <c r="N7" s="219"/>
      <c r="O7" s="219">
        <f>IF($R$5=J7,1,"")</f>
        <v>1</v>
      </c>
      <c r="P7" s="219">
        <f>IF(M7&lt;=$E$2,1,0)</f>
        <v>1</v>
      </c>
      <c r="Q7" s="101" t="s">
        <v>195</v>
      </c>
      <c r="R7" s="101">
        <f>(IF(R$3='S Reporting logic (DO NOT EDIT)'!$J$7,'SMI-SED reporting schedule'!B$14,""))</f>
        <v>0</v>
      </c>
      <c r="S7" s="101">
        <f>IF($P$7=1,R7,"")</f>
        <v>0</v>
      </c>
    </row>
    <row r="8" spans="1:27" ht="16.5" customHeight="1" thickBot="1" x14ac:dyDescent="0.3">
      <c r="A8" s="41" t="s">
        <v>177</v>
      </c>
      <c r="B8" s="41" t="s">
        <v>176</v>
      </c>
      <c r="D8" s="39" t="str">
        <f t="shared" si="0"/>
        <v/>
      </c>
      <c r="F8" s="40" t="str">
        <f>IF(COUNTA($D$2:D8)&lt;=$E$2,COUNTA($D$2:D8),"")</f>
        <v/>
      </c>
      <c r="G8" s="48">
        <f t="shared" si="1"/>
        <v>1906</v>
      </c>
      <c r="J8" s="226"/>
      <c r="K8" s="226"/>
      <c r="L8" s="226"/>
      <c r="M8" s="220"/>
      <c r="N8" s="220"/>
      <c r="O8" s="220"/>
      <c r="P8" s="220"/>
      <c r="Q8" s="101" t="s">
        <v>33</v>
      </c>
      <c r="R8" s="101">
        <f>IF(R$3='S Reporting logic (DO NOT EDIT)'!$J$7,'SMI-SED reporting schedule'!B$14,"")</f>
        <v>0</v>
      </c>
      <c r="S8" s="101">
        <f>IF($P$7=1,R8,"")</f>
        <v>0</v>
      </c>
    </row>
    <row r="9" spans="1:27" ht="15.75" thickBot="1" x14ac:dyDescent="0.3">
      <c r="A9" s="41" t="s">
        <v>176</v>
      </c>
      <c r="B9" s="41" t="s">
        <v>68</v>
      </c>
      <c r="D9" s="39" t="str">
        <f t="shared" si="0"/>
        <v/>
      </c>
      <c r="F9" s="40" t="str">
        <f>IF(COUNTA($D$2:D9)&lt;=$E$2,COUNTA($D$2:D9),"")</f>
        <v/>
      </c>
      <c r="G9" s="48">
        <f t="shared" si="1"/>
        <v>1907</v>
      </c>
      <c r="J9" s="226"/>
      <c r="K9" s="226"/>
      <c r="L9" s="226"/>
      <c r="M9" s="220"/>
      <c r="N9" s="220"/>
      <c r="O9" s="220"/>
      <c r="P9" s="220"/>
      <c r="Q9" s="101" t="s">
        <v>76</v>
      </c>
      <c r="R9" s="101" t="str">
        <f>IF(R$4='S Reporting logic (DO NOT EDIT)'!$J$7,'SMI-SED reporting schedule'!B$14,"")</f>
        <v/>
      </c>
      <c r="S9" s="101" t="str">
        <f>IF($P$7=1,R9,"")</f>
        <v/>
      </c>
    </row>
    <row r="10" spans="1:27" ht="15.75" thickBot="1" x14ac:dyDescent="0.3">
      <c r="A10" s="41" t="s">
        <v>68</v>
      </c>
      <c r="B10" s="41" t="s">
        <v>175</v>
      </c>
      <c r="D10" s="39" t="str">
        <f t="shared" si="0"/>
        <v/>
      </c>
      <c r="F10" s="40" t="str">
        <f>IF(COUNTA($D$2:D10)&lt;=$E$2,COUNTA($D$2:D10),"")</f>
        <v/>
      </c>
      <c r="G10" s="48"/>
      <c r="J10" s="226"/>
      <c r="K10" s="226"/>
      <c r="L10" s="226"/>
      <c r="M10" s="220"/>
      <c r="N10" s="220"/>
      <c r="O10" s="220"/>
      <c r="P10" s="220"/>
      <c r="Q10" s="101" t="s">
        <v>358</v>
      </c>
      <c r="R10" s="101"/>
      <c r="S10" s="101">
        <f>IF($P$7=1,R10,"")</f>
        <v>0</v>
      </c>
    </row>
    <row r="11" spans="1:27" ht="15.75" thickBot="1" x14ac:dyDescent="0.3">
      <c r="A11" s="41" t="s">
        <v>175</v>
      </c>
      <c r="B11" s="41" t="s">
        <v>85</v>
      </c>
      <c r="D11" s="39" t="str">
        <f t="shared" si="0"/>
        <v/>
      </c>
      <c r="F11" s="40" t="str">
        <f>IF(COUNTA($D$2:D11)&lt;=$E$2,COUNTA($D$2:D11),"")</f>
        <v/>
      </c>
      <c r="G11" s="48"/>
      <c r="J11" s="226"/>
      <c r="K11" s="226"/>
      <c r="L11" s="226"/>
      <c r="M11" s="220"/>
      <c r="N11" s="220"/>
      <c r="O11" s="220"/>
      <c r="P11" s="220"/>
      <c r="Q11" s="101" t="s">
        <v>77</v>
      </c>
      <c r="R11" s="101" t="str">
        <f>IF(O7="","",IF(MOD(O7,4)=0, "CY" &amp; (G2-1+O7/4), ""))</f>
        <v/>
      </c>
      <c r="S11" s="101" t="str">
        <f>IF($P$7=1,R11,"")</f>
        <v/>
      </c>
    </row>
    <row r="12" spans="1:27" ht="15.75" thickBot="1" x14ac:dyDescent="0.3">
      <c r="A12" s="41" t="s">
        <v>85</v>
      </c>
      <c r="B12" s="41" t="s">
        <v>174</v>
      </c>
      <c r="D12" s="39" t="str">
        <f t="shared" si="0"/>
        <v/>
      </c>
      <c r="F12" s="40" t="str">
        <f>IF(COUNTA($D$2:D12)&lt;=$E$2,COUNTA($D$2:D12),"")</f>
        <v/>
      </c>
      <c r="G12" s="48"/>
      <c r="J12" s="227"/>
      <c r="K12" s="227"/>
      <c r="L12" s="227"/>
      <c r="M12" s="221"/>
      <c r="N12" s="221"/>
      <c r="O12" s="221"/>
      <c r="P12" s="221"/>
      <c r="Q12" s="101" t="s">
        <v>78</v>
      </c>
      <c r="R12" s="101"/>
      <c r="S12" s="101"/>
    </row>
    <row r="13" spans="1:27" ht="15.75" thickBot="1" x14ac:dyDescent="0.3">
      <c r="A13" s="41" t="s">
        <v>174</v>
      </c>
      <c r="B13" s="41" t="s">
        <v>173</v>
      </c>
      <c r="D13" s="39" t="str">
        <f t="shared" si="0"/>
        <v/>
      </c>
      <c r="F13" s="40" t="str">
        <f>IF(COUNTA($D$2:D13)&lt;=$E$2,COUNTA($D$2:D13),"")</f>
        <v/>
      </c>
      <c r="G13" s="48"/>
      <c r="J13" s="225">
        <f>EDATE(J7,3)</f>
        <v>91</v>
      </c>
      <c r="K13" s="225">
        <f>IF(J13="","",EDATE(J13,3))-1</f>
        <v>181</v>
      </c>
      <c r="L13" s="225" t="e">
        <f>EDATE(L7,3)</f>
        <v>#VALUE!</v>
      </c>
      <c r="M13" s="219">
        <f>COUNT($J$7:J18)</f>
        <v>2</v>
      </c>
      <c r="N13" s="219">
        <f>M7</f>
        <v>1</v>
      </c>
      <c r="O13" s="219">
        <f>IF(O7="",IF($R$5=J13,1,""),O7+1)</f>
        <v>2</v>
      </c>
      <c r="P13" s="219">
        <f>IF(M13&lt;=$E$2,1,0)</f>
        <v>0</v>
      </c>
      <c r="Q13" s="101" t="s">
        <v>195</v>
      </c>
      <c r="R13" s="101" t="e">
        <f>IF(R7="",IF(R$3='S Reporting logic (DO NOT EDIT)'!$J$13,'SMI-SED reporting schedule'!B$14,""),VLOOKUP(R7,$A$1:$B$101,2,FALSE))</f>
        <v>#N/A</v>
      </c>
      <c r="S13" s="101" t="str">
        <f t="shared" ref="S13:S18" si="2">IF($P$13=1,R13,"")</f>
        <v/>
      </c>
    </row>
    <row r="14" spans="1:27" ht="15.75" thickBot="1" x14ac:dyDescent="0.3">
      <c r="A14" s="41" t="s">
        <v>173</v>
      </c>
      <c r="B14" s="41" t="s">
        <v>172</v>
      </c>
      <c r="D14" s="39" t="str">
        <f t="shared" si="0"/>
        <v/>
      </c>
      <c r="F14" s="40" t="str">
        <f>IF(COUNTA($D$2:D14)&lt;=$E$2,COUNTA($D$2:D14),"")</f>
        <v/>
      </c>
      <c r="G14" s="48"/>
      <c r="J14" s="226"/>
      <c r="K14" s="226"/>
      <c r="L14" s="226"/>
      <c r="M14" s="220"/>
      <c r="N14" s="220"/>
      <c r="O14" s="220"/>
      <c r="P14" s="220"/>
      <c r="Q14" s="101" t="s">
        <v>33</v>
      </c>
      <c r="R14" s="101" t="e">
        <f>IF(R8="",IF(R$3='S Reporting logic (DO NOT EDIT)'!$J$13,'SMI-SED reporting schedule'!B$14,""),VLOOKUP(R8,$A$1:$B$101,2,FALSE))</f>
        <v>#N/A</v>
      </c>
      <c r="S14" s="101" t="str">
        <f t="shared" si="2"/>
        <v/>
      </c>
    </row>
    <row r="15" spans="1:27" ht="15.75" thickBot="1" x14ac:dyDescent="0.3">
      <c r="A15" s="41" t="s">
        <v>172</v>
      </c>
      <c r="B15" s="41" t="s">
        <v>171</v>
      </c>
      <c r="D15" s="39" t="str">
        <f t="shared" si="0"/>
        <v/>
      </c>
      <c r="F15" s="40" t="str">
        <f>IF(COUNTA($D$2:D15)&lt;=$E$2,COUNTA($D$2:D15),"")</f>
        <v/>
      </c>
      <c r="G15" s="48"/>
      <c r="J15" s="226"/>
      <c r="K15" s="226"/>
      <c r="L15" s="226"/>
      <c r="M15" s="220"/>
      <c r="N15" s="220"/>
      <c r="O15" s="220"/>
      <c r="P15" s="220"/>
      <c r="Q15" s="101" t="s">
        <v>76</v>
      </c>
      <c r="R15" s="101">
        <f>IF(R9="",IF(R$4='S Reporting logic (DO NOT EDIT)'!$J$13,'SMI-SED reporting schedule'!B$14,""),VLOOKUP(R9,$A$1:$B$101,2,FALSE))</f>
        <v>0</v>
      </c>
      <c r="S15" s="101" t="str">
        <f t="shared" si="2"/>
        <v/>
      </c>
    </row>
    <row r="16" spans="1:27" ht="15.75" thickBot="1" x14ac:dyDescent="0.3">
      <c r="A16" s="41" t="s">
        <v>171</v>
      </c>
      <c r="B16" s="41" t="s">
        <v>170</v>
      </c>
      <c r="D16" s="39" t="str">
        <f t="shared" si="0"/>
        <v/>
      </c>
      <c r="F16" s="40" t="str">
        <f>IF(COUNTA($D$2:D16)&lt;=$E$2,COUNTA($D$2:D16),"")</f>
        <v/>
      </c>
      <c r="G16" s="48"/>
      <c r="J16" s="226"/>
      <c r="K16" s="226"/>
      <c r="L16" s="226"/>
      <c r="M16" s="220"/>
      <c r="N16" s="220"/>
      <c r="O16" s="220"/>
      <c r="P16" s="220"/>
      <c r="Q16" s="101" t="s">
        <v>358</v>
      </c>
      <c r="R16" s="101"/>
      <c r="S16" s="101" t="str">
        <f t="shared" si="2"/>
        <v/>
      </c>
      <c r="AA16" s="23" t="s">
        <v>63</v>
      </c>
    </row>
    <row r="17" spans="1:22" ht="15.75" thickBot="1" x14ac:dyDescent="0.3">
      <c r="A17" s="41" t="s">
        <v>170</v>
      </c>
      <c r="B17" s="41" t="s">
        <v>169</v>
      </c>
      <c r="D17" s="39" t="str">
        <f t="shared" si="0"/>
        <v/>
      </c>
      <c r="F17" s="40" t="str">
        <f>IF(COUNTA($D$2:D17)&lt;=$E$2,COUNTA($D$2:D17),"")</f>
        <v/>
      </c>
      <c r="G17" s="48"/>
      <c r="J17" s="226"/>
      <c r="K17" s="226"/>
      <c r="L17" s="226"/>
      <c r="M17" s="220"/>
      <c r="N17" s="220"/>
      <c r="O17" s="220"/>
      <c r="P17" s="220"/>
      <c r="Q17" s="101" t="s">
        <v>77</v>
      </c>
      <c r="R17" s="101" t="str">
        <f>IF(O13="","",IF(MOD(O13,4)=0, "CY" &amp; (G2-1+O13/4), ""))</f>
        <v/>
      </c>
      <c r="S17" s="101" t="str">
        <f t="shared" si="2"/>
        <v/>
      </c>
    </row>
    <row r="18" spans="1:22" ht="22.5" customHeight="1" thickBot="1" x14ac:dyDescent="0.3">
      <c r="A18" s="41" t="s">
        <v>169</v>
      </c>
      <c r="B18" s="41" t="s">
        <v>168</v>
      </c>
      <c r="D18" s="39" t="str">
        <f t="shared" si="0"/>
        <v/>
      </c>
      <c r="F18" s="40" t="str">
        <f>IF(COUNTA($D$2:D18)&lt;=$E$2,COUNTA($D$2:D18),"")</f>
        <v/>
      </c>
      <c r="G18" s="40"/>
      <c r="J18" s="227"/>
      <c r="K18" s="227"/>
      <c r="L18" s="227"/>
      <c r="M18" s="221"/>
      <c r="N18" s="221"/>
      <c r="O18" s="221"/>
      <c r="P18" s="221"/>
      <c r="Q18" s="101" t="s">
        <v>78</v>
      </c>
      <c r="R18" s="101" t="str">
        <f>IF(MOD(N13,4)=0, "DY" &amp; N13/4, "")</f>
        <v/>
      </c>
      <c r="S18" s="101" t="str">
        <f t="shared" si="2"/>
        <v/>
      </c>
    </row>
    <row r="19" spans="1:22" ht="30.75" customHeight="1" thickBot="1" x14ac:dyDescent="0.3">
      <c r="A19" s="41" t="s">
        <v>168</v>
      </c>
      <c r="B19" s="41" t="s">
        <v>167</v>
      </c>
      <c r="D19" s="39" t="str">
        <f t="shared" si="0"/>
        <v/>
      </c>
      <c r="F19" s="40" t="str">
        <f>IF(COUNTA($D$2:D19)&lt;=$E$2,COUNTA($D$2:D19),"")</f>
        <v/>
      </c>
      <c r="G19" s="40"/>
      <c r="J19" s="225">
        <f>EDATE(J13,3)</f>
        <v>182</v>
      </c>
      <c r="K19" s="225">
        <f t="shared" ref="K19" si="3">IF(J19="","",EDATE(J19,3))-1</f>
        <v>273</v>
      </c>
      <c r="L19" s="225" t="e">
        <f>EDATE(L13,3)</f>
        <v>#VALUE!</v>
      </c>
      <c r="M19" s="219">
        <f>COUNT($J$7:J24)</f>
        <v>3</v>
      </c>
      <c r="N19" s="219">
        <f>M13</f>
        <v>2</v>
      </c>
      <c r="O19" s="219">
        <f>IF(O13="",IF($R$5=J19,4,""),O13+1)</f>
        <v>3</v>
      </c>
      <c r="P19" s="219">
        <f>IF(M19&lt;=$E$2,1,0)</f>
        <v>0</v>
      </c>
      <c r="Q19" s="101" t="s">
        <v>195</v>
      </c>
      <c r="R19" s="101" t="e">
        <f>IF(R13="",IF(R$3='S Reporting logic (DO NOT EDIT)'!$J$19,'SMI-SED reporting schedule'!B$14,""),VLOOKUP(R13,$A$1:$B$101,2,FALSE))</f>
        <v>#N/A</v>
      </c>
      <c r="S19" s="101" t="str">
        <f>IF($P$19=1,R19,"")</f>
        <v/>
      </c>
      <c r="V19" s="23" t="s">
        <v>63</v>
      </c>
    </row>
    <row r="20" spans="1:22" ht="22.5" customHeight="1" thickBot="1" x14ac:dyDescent="0.3">
      <c r="A20" s="41" t="s">
        <v>167</v>
      </c>
      <c r="B20" s="41" t="s">
        <v>166</v>
      </c>
      <c r="D20" s="39" t="str">
        <f t="shared" si="0"/>
        <v/>
      </c>
      <c r="F20" s="40" t="str">
        <f>IF(COUNTA($D$2:D20)&lt;=$E$2,COUNTA($D$2:D20),"")</f>
        <v/>
      </c>
      <c r="G20" s="40"/>
      <c r="J20" s="226"/>
      <c r="K20" s="226"/>
      <c r="L20" s="226"/>
      <c r="M20" s="220"/>
      <c r="N20" s="220"/>
      <c r="O20" s="220"/>
      <c r="P20" s="220"/>
      <c r="Q20" s="101" t="s">
        <v>33</v>
      </c>
      <c r="R20" s="101" t="e">
        <f>IF(R14="",IF(R$3='S Reporting logic (DO NOT EDIT)'!$J$19,'SMI-SED reporting schedule'!B$14,""),VLOOKUP(R14,$A$1:$B$101,2,FALSE))</f>
        <v>#N/A</v>
      </c>
      <c r="S20" s="101" t="str">
        <f>IF($P$19=1,R20,"")</f>
        <v/>
      </c>
    </row>
    <row r="21" spans="1:22" ht="22.5" customHeight="1" thickBot="1" x14ac:dyDescent="0.3">
      <c r="A21" s="41" t="s">
        <v>166</v>
      </c>
      <c r="B21" s="41" t="s">
        <v>165</v>
      </c>
      <c r="D21" s="39" t="str">
        <f t="shared" si="0"/>
        <v/>
      </c>
      <c r="F21" s="40" t="str">
        <f>IF(COUNTA($D$2:D21)&lt;=$E$2,COUNTA($D$2:D21),"")</f>
        <v/>
      </c>
      <c r="G21" s="40"/>
      <c r="J21" s="226"/>
      <c r="K21" s="226"/>
      <c r="L21" s="226"/>
      <c r="M21" s="220"/>
      <c r="N21" s="220"/>
      <c r="O21" s="220"/>
      <c r="P21" s="220"/>
      <c r="Q21" s="101" t="s">
        <v>76</v>
      </c>
      <c r="R21" s="101" t="e">
        <f>IF(R15="",IF(R$4='S Reporting logic (DO NOT EDIT)'!$J$19,'SMI-SED reporting schedule'!B$14,""),VLOOKUP(R15,$A$1:$B$101,2,FALSE))</f>
        <v>#N/A</v>
      </c>
      <c r="S21" s="101" t="str">
        <f t="shared" ref="S21:S23" si="4">IF($P$19=1,R21,"")</f>
        <v/>
      </c>
    </row>
    <row r="22" spans="1:22" ht="22.5" customHeight="1" thickBot="1" x14ac:dyDescent="0.3">
      <c r="A22" s="41" t="s">
        <v>165</v>
      </c>
      <c r="B22" s="41" t="s">
        <v>164</v>
      </c>
      <c r="D22" s="39" t="str">
        <f t="shared" si="0"/>
        <v/>
      </c>
      <c r="F22" s="40" t="str">
        <f>IF(COUNTA($D$2:D22)&lt;=$E$2,COUNTA($D$2:D22),"")</f>
        <v/>
      </c>
      <c r="G22" s="40"/>
      <c r="J22" s="226"/>
      <c r="K22" s="226"/>
      <c r="L22" s="226"/>
      <c r="M22" s="220"/>
      <c r="N22" s="220"/>
      <c r="O22" s="220"/>
      <c r="P22" s="220"/>
      <c r="Q22" s="101" t="s">
        <v>358</v>
      </c>
      <c r="R22" s="101" t="str">
        <f>IF(MOD(M19,4)=0, "AA" &amp; M19/4, "")</f>
        <v/>
      </c>
      <c r="S22" s="101" t="str">
        <f t="shared" si="4"/>
        <v/>
      </c>
    </row>
    <row r="23" spans="1:22" ht="30.75" customHeight="1" thickBot="1" x14ac:dyDescent="0.3">
      <c r="A23" s="41" t="s">
        <v>164</v>
      </c>
      <c r="B23" s="41" t="s">
        <v>163</v>
      </c>
      <c r="D23" s="39" t="str">
        <f t="shared" si="0"/>
        <v/>
      </c>
      <c r="F23" s="40" t="str">
        <f>IF(COUNTA($D$2:D23)&lt;=$E$2,COUNTA($D$2:D23),"")</f>
        <v/>
      </c>
      <c r="G23" s="40"/>
      <c r="J23" s="226"/>
      <c r="K23" s="226"/>
      <c r="L23" s="226"/>
      <c r="M23" s="220"/>
      <c r="N23" s="220"/>
      <c r="O23" s="220"/>
      <c r="P23" s="220"/>
      <c r="Q23" s="101" t="s">
        <v>77</v>
      </c>
      <c r="R23" s="101" t="str">
        <f>IF(O19="","",IF(MOD(O19,4)=0, "CY" &amp; (G2-1+O19/4), ""))</f>
        <v/>
      </c>
      <c r="S23" s="101" t="str">
        <f t="shared" si="4"/>
        <v/>
      </c>
    </row>
    <row r="24" spans="1:22" ht="22.5" customHeight="1" thickBot="1" x14ac:dyDescent="0.3">
      <c r="A24" s="41" t="s">
        <v>163</v>
      </c>
      <c r="B24" s="41" t="s">
        <v>162</v>
      </c>
      <c r="D24" s="39" t="str">
        <f t="shared" si="0"/>
        <v/>
      </c>
      <c r="F24" s="40" t="str">
        <f>IF(COUNTA($D$2:D24)&lt;=$E$2,COUNTA($D$2:D24),"")</f>
        <v/>
      </c>
      <c r="G24" s="40"/>
      <c r="J24" s="227"/>
      <c r="K24" s="227"/>
      <c r="L24" s="227"/>
      <c r="M24" s="221"/>
      <c r="N24" s="221"/>
      <c r="O24" s="221"/>
      <c r="P24" s="221"/>
      <c r="Q24" s="101" t="s">
        <v>78</v>
      </c>
      <c r="R24" s="101" t="str">
        <f>IF(MOD(N19,4)=0, "DY" &amp; N19/4, "")</f>
        <v/>
      </c>
      <c r="S24" s="101" t="str">
        <f>IF($P$19=1,R24,"")</f>
        <v/>
      </c>
    </row>
    <row r="25" spans="1:22" ht="22.5" customHeight="1" thickBot="1" x14ac:dyDescent="0.3">
      <c r="A25" s="41" t="s">
        <v>162</v>
      </c>
      <c r="B25" s="41" t="s">
        <v>161</v>
      </c>
      <c r="D25" s="39" t="str">
        <f t="shared" si="0"/>
        <v/>
      </c>
      <c r="F25" s="40" t="str">
        <f>IF(COUNTA($D$2:D25)&lt;=$E$2,COUNTA($D$2:D25),"")</f>
        <v/>
      </c>
      <c r="G25" s="40"/>
      <c r="J25" s="225">
        <f>EDATE(J19,3)</f>
        <v>274</v>
      </c>
      <c r="K25" s="225">
        <f t="shared" ref="K25" si="5">IF(J25="","",EDATE(J25,3))-1</f>
        <v>364</v>
      </c>
      <c r="L25" s="225" t="e">
        <f>EDATE(L19,3)</f>
        <v>#VALUE!</v>
      </c>
      <c r="M25" s="219">
        <f>COUNT($J$7:J30)</f>
        <v>4</v>
      </c>
      <c r="N25" s="219">
        <f>M19</f>
        <v>3</v>
      </c>
      <c r="O25" s="219">
        <f>IF(O19="",IF($R$5=J25,4,""),O19+1)</f>
        <v>4</v>
      </c>
      <c r="P25" s="219">
        <f>IF(M25&lt;=$E$2,1,0)</f>
        <v>0</v>
      </c>
      <c r="Q25" s="101" t="s">
        <v>195</v>
      </c>
      <c r="R25" s="101" t="e">
        <f>IF(R19="",IF(R$3='S Reporting logic (DO NOT EDIT)'!$J$25,'SMI-SED reporting schedule'!B$14,""),VLOOKUP(R19,$A$1:$B$101,2,FALSE))</f>
        <v>#N/A</v>
      </c>
      <c r="S25" s="101" t="str">
        <f>IF($P$25=1,R25,"")</f>
        <v/>
      </c>
    </row>
    <row r="26" spans="1:22" ht="22.5" customHeight="1" thickBot="1" x14ac:dyDescent="0.3">
      <c r="A26" s="41" t="s">
        <v>161</v>
      </c>
      <c r="B26" s="41" t="s">
        <v>160</v>
      </c>
      <c r="D26" s="39" t="str">
        <f t="shared" si="0"/>
        <v/>
      </c>
      <c r="F26" s="40" t="str">
        <f>IF(COUNTA($D$2:D26)&lt;=$E$2,COUNTA($D$2:D26),"")</f>
        <v/>
      </c>
      <c r="G26" s="40"/>
      <c r="J26" s="226"/>
      <c r="K26" s="226"/>
      <c r="L26" s="226"/>
      <c r="M26" s="220"/>
      <c r="N26" s="220"/>
      <c r="O26" s="220"/>
      <c r="P26" s="220"/>
      <c r="Q26" s="101" t="s">
        <v>33</v>
      </c>
      <c r="R26" s="101" t="e">
        <f>IF(R20="",IF(R$3='S Reporting logic (DO NOT EDIT)'!$J$25,'SMI-SED reporting schedule'!B$14,""),VLOOKUP(R20,$A$1:$B$101,2,FALSE))</f>
        <v>#N/A</v>
      </c>
      <c r="S26" s="101" t="str">
        <f>IF($P$25=1,R26,"")</f>
        <v/>
      </c>
    </row>
    <row r="27" spans="1:22" ht="22.5" customHeight="1" thickBot="1" x14ac:dyDescent="0.3">
      <c r="A27" s="41" t="s">
        <v>160</v>
      </c>
      <c r="B27" s="41" t="s">
        <v>159</v>
      </c>
      <c r="D27" s="39" t="str">
        <f t="shared" si="0"/>
        <v/>
      </c>
      <c r="F27" s="40" t="str">
        <f>IF(COUNTA($D$2:D27)&lt;=$E$2,COUNTA($D$2:D27),"")</f>
        <v/>
      </c>
      <c r="G27" s="40"/>
      <c r="J27" s="226"/>
      <c r="K27" s="226"/>
      <c r="L27" s="226"/>
      <c r="M27" s="220"/>
      <c r="N27" s="220"/>
      <c r="O27" s="220"/>
      <c r="P27" s="220"/>
      <c r="Q27" s="101" t="s">
        <v>76</v>
      </c>
      <c r="R27" s="101" t="e">
        <f>IF(R21="",IF(R$4='S Reporting logic (DO NOT EDIT)'!$J$25,'SMI-SED reporting schedule'!B$14,""),VLOOKUP(R21,$A$1:$B$101,2,FALSE))</f>
        <v>#N/A</v>
      </c>
      <c r="S27" s="101" t="str">
        <f t="shared" ref="S27:S29" si="6">IF($P$25=1,R27,"")</f>
        <v/>
      </c>
    </row>
    <row r="28" spans="1:22" ht="22.5" customHeight="1" thickBot="1" x14ac:dyDescent="0.3">
      <c r="A28" s="41" t="s">
        <v>159</v>
      </c>
      <c r="B28" s="41" t="s">
        <v>158</v>
      </c>
      <c r="D28" s="39" t="str">
        <f t="shared" si="0"/>
        <v/>
      </c>
      <c r="F28" s="40" t="str">
        <f>IF(COUNTA($D$2:D28)&lt;=$E$2,COUNTA($D$2:D28),"")</f>
        <v/>
      </c>
      <c r="G28" s="40"/>
      <c r="J28" s="226"/>
      <c r="K28" s="226"/>
      <c r="L28" s="226"/>
      <c r="M28" s="220"/>
      <c r="N28" s="220"/>
      <c r="O28" s="220"/>
      <c r="P28" s="220"/>
      <c r="Q28" s="101" t="s">
        <v>358</v>
      </c>
      <c r="R28" s="101" t="str">
        <f>IF(MOD(M25,4)=0, "AA" &amp; M25/4, "")</f>
        <v>AA1</v>
      </c>
      <c r="S28" s="101" t="str">
        <f t="shared" si="6"/>
        <v/>
      </c>
    </row>
    <row r="29" spans="1:22" ht="22.5" customHeight="1" thickBot="1" x14ac:dyDescent="0.3">
      <c r="A29" s="41" t="s">
        <v>158</v>
      </c>
      <c r="B29" s="41" t="s">
        <v>157</v>
      </c>
      <c r="D29" s="39" t="str">
        <f t="shared" si="0"/>
        <v/>
      </c>
      <c r="F29" s="40" t="str">
        <f>IF(COUNTA($D$2:D29)&lt;=$E$2,COUNTA($D$2:D29),"")</f>
        <v/>
      </c>
      <c r="G29" s="40"/>
      <c r="J29" s="226"/>
      <c r="K29" s="226"/>
      <c r="L29" s="226"/>
      <c r="M29" s="220"/>
      <c r="N29" s="220"/>
      <c r="O29" s="220"/>
      <c r="P29" s="220"/>
      <c r="Q29" s="101" t="s">
        <v>77</v>
      </c>
      <c r="R29" s="101" t="str">
        <f>IF(O25="","",IF(MOD(O25,4)=0, "CY" &amp; (G2-1+O25/4), ""))</f>
        <v>CY1900</v>
      </c>
      <c r="S29" s="101" t="str">
        <f t="shared" si="6"/>
        <v/>
      </c>
    </row>
    <row r="30" spans="1:22" ht="22.5" customHeight="1" thickBot="1" x14ac:dyDescent="0.3">
      <c r="A30" s="41" t="s">
        <v>157</v>
      </c>
      <c r="B30" s="41" t="s">
        <v>156</v>
      </c>
      <c r="D30" s="39" t="str">
        <f t="shared" si="0"/>
        <v/>
      </c>
      <c r="F30" s="40" t="str">
        <f>IF(COUNTA($D$2:D30)&lt;=$E$2,COUNTA($D$2:D30),"")</f>
        <v/>
      </c>
      <c r="G30" s="40"/>
      <c r="J30" s="227"/>
      <c r="K30" s="227"/>
      <c r="L30" s="227"/>
      <c r="M30" s="221"/>
      <c r="N30" s="221"/>
      <c r="O30" s="221"/>
      <c r="P30" s="221"/>
      <c r="Q30" s="101" t="s">
        <v>78</v>
      </c>
      <c r="R30" s="101" t="str">
        <f>IF(MOD(N25,4)=0, "DY" &amp; N25/4, "")</f>
        <v/>
      </c>
      <c r="S30" s="101" t="str">
        <f>IF($P$25=1,R30,"")</f>
        <v/>
      </c>
    </row>
    <row r="31" spans="1:22" ht="30.75" customHeight="1" thickBot="1" x14ac:dyDescent="0.3">
      <c r="A31" s="41" t="s">
        <v>156</v>
      </c>
      <c r="B31" s="41" t="s">
        <v>155</v>
      </c>
      <c r="D31" s="39" t="str">
        <f t="shared" si="0"/>
        <v/>
      </c>
      <c r="F31" s="40" t="str">
        <f>IF(COUNTA($D$2:D31)&lt;=$E$2,COUNTA($D$2:D31),"")</f>
        <v/>
      </c>
      <c r="G31" s="40"/>
      <c r="J31" s="222">
        <f>EDATE(J25,3)</f>
        <v>365</v>
      </c>
      <c r="K31" s="222">
        <f>IF(J31="","",EDATE(J31,3))-1</f>
        <v>454</v>
      </c>
      <c r="L31" s="222" t="e">
        <f>EDATE(L25,3)</f>
        <v>#VALUE!</v>
      </c>
      <c r="M31" s="216">
        <f>COUNT($J$7:J36)</f>
        <v>5</v>
      </c>
      <c r="N31" s="216">
        <f>M25</f>
        <v>4</v>
      </c>
      <c r="O31" s="216">
        <f>IF(O25="",IF($R$5=J31,4,""),O25+1)</f>
        <v>5</v>
      </c>
      <c r="P31" s="216">
        <f>IF(M31&lt;=$E$2,1,0)</f>
        <v>0</v>
      </c>
      <c r="Q31" s="100" t="s">
        <v>195</v>
      </c>
      <c r="R31" s="100" t="e">
        <f>IF(R25="",IF(R$3='S Reporting logic (DO NOT EDIT)'!$J$31,'SMI-SED reporting schedule'!B$14,""),VLOOKUP(R25,$A$1:$B$101,2,FALSE))</f>
        <v>#N/A</v>
      </c>
      <c r="S31" s="100" t="str">
        <f>IF($P$31=1,R31,"")</f>
        <v/>
      </c>
    </row>
    <row r="32" spans="1:22" ht="15.75" thickBot="1" x14ac:dyDescent="0.3">
      <c r="A32" s="41" t="s">
        <v>155</v>
      </c>
      <c r="B32" s="41" t="s">
        <v>154</v>
      </c>
      <c r="D32" s="39" t="str">
        <f t="shared" si="0"/>
        <v/>
      </c>
      <c r="F32" s="40" t="str">
        <f>IF(COUNTA($D$2:D32)&lt;=$E$2,COUNTA($D$2:D32),"")</f>
        <v/>
      </c>
      <c r="G32" s="40"/>
      <c r="J32" s="223"/>
      <c r="K32" s="223"/>
      <c r="L32" s="223"/>
      <c r="M32" s="217"/>
      <c r="N32" s="217"/>
      <c r="O32" s="217"/>
      <c r="P32" s="217"/>
      <c r="Q32" s="100" t="s">
        <v>33</v>
      </c>
      <c r="R32" s="100" t="e">
        <f>IF(R26="",IF(R$3='S Reporting logic (DO NOT EDIT)'!$J$31,'SMI-SED reporting schedule'!B$14,""),VLOOKUP(R26,$A$1:$B$101,2,FALSE))</f>
        <v>#N/A</v>
      </c>
      <c r="S32" s="100" t="str">
        <f>IF($P$31=1,R32,"")</f>
        <v/>
      </c>
    </row>
    <row r="33" spans="1:21" ht="15.75" thickBot="1" x14ac:dyDescent="0.3">
      <c r="A33" s="41" t="s">
        <v>154</v>
      </c>
      <c r="B33" s="41" t="s">
        <v>153</v>
      </c>
      <c r="D33" s="39" t="str">
        <f t="shared" si="0"/>
        <v/>
      </c>
      <c r="F33" s="40" t="str">
        <f>IF(COUNTA($D$2:D33)&lt;=$E$2,COUNTA($D$2:D33),"")</f>
        <v/>
      </c>
      <c r="G33" s="40"/>
      <c r="J33" s="223"/>
      <c r="K33" s="223"/>
      <c r="L33" s="223"/>
      <c r="M33" s="217"/>
      <c r="N33" s="217"/>
      <c r="O33" s="217"/>
      <c r="P33" s="217"/>
      <c r="Q33" s="100" t="s">
        <v>76</v>
      </c>
      <c r="R33" s="100" t="e">
        <f>IF(R27="",IF(R$4='S Reporting logic (DO NOT EDIT)'!$J$31,'SMI-SED reporting schedule'!B$14,""),VLOOKUP(R27,$A$1:$B$101,2,FALSE))</f>
        <v>#N/A</v>
      </c>
      <c r="S33" s="100" t="str">
        <f t="shared" ref="S33:S35" si="7">IF($P$31=1,R33,"")</f>
        <v/>
      </c>
    </row>
    <row r="34" spans="1:21" ht="15.75" thickBot="1" x14ac:dyDescent="0.3">
      <c r="A34" s="41" t="s">
        <v>153</v>
      </c>
      <c r="B34" s="41" t="s">
        <v>152</v>
      </c>
      <c r="D34" s="39" t="str">
        <f t="shared" si="0"/>
        <v/>
      </c>
      <c r="F34" s="40" t="str">
        <f>IF(COUNTA($D$2:D34)&lt;=$E$2,COUNTA($D$2:D34),"")</f>
        <v/>
      </c>
      <c r="G34" s="40"/>
      <c r="J34" s="223"/>
      <c r="K34" s="223"/>
      <c r="L34" s="223"/>
      <c r="M34" s="217"/>
      <c r="N34" s="217"/>
      <c r="O34" s="217"/>
      <c r="P34" s="217"/>
      <c r="Q34" s="100" t="s">
        <v>358</v>
      </c>
      <c r="R34" s="100" t="str">
        <f>IF(MOD(M31,4)=0, "AA" &amp; M31/4, "")</f>
        <v/>
      </c>
      <c r="S34" s="100" t="str">
        <f t="shared" si="7"/>
        <v/>
      </c>
    </row>
    <row r="35" spans="1:21" ht="15.75" thickBot="1" x14ac:dyDescent="0.3">
      <c r="A35" s="41" t="s">
        <v>152</v>
      </c>
      <c r="B35" s="41" t="s">
        <v>151</v>
      </c>
      <c r="D35" s="39" t="str">
        <f t="shared" si="0"/>
        <v/>
      </c>
      <c r="F35" s="40" t="str">
        <f>IF(COUNTA($D$2:D35)&lt;=$E$2,COUNTA($D$2:D35),"")</f>
        <v/>
      </c>
      <c r="G35" s="40"/>
      <c r="J35" s="223"/>
      <c r="K35" s="223"/>
      <c r="L35" s="223"/>
      <c r="M35" s="217"/>
      <c r="N35" s="217"/>
      <c r="O35" s="217"/>
      <c r="P35" s="217"/>
      <c r="Q35" s="100" t="s">
        <v>77</v>
      </c>
      <c r="R35" s="100" t="str">
        <f>IF(O31="","",IF(MOD(O31,4)=0, "CY" &amp; ($G$2-1+O31/4), ""))</f>
        <v/>
      </c>
      <c r="S35" s="100" t="str">
        <f t="shared" si="7"/>
        <v/>
      </c>
      <c r="U35" s="23" t="s">
        <v>63</v>
      </c>
    </row>
    <row r="36" spans="1:21" ht="15.75" thickBot="1" x14ac:dyDescent="0.3">
      <c r="A36" s="41" t="s">
        <v>151</v>
      </c>
      <c r="B36" s="41" t="s">
        <v>150</v>
      </c>
      <c r="D36" s="39" t="str">
        <f t="shared" si="0"/>
        <v/>
      </c>
      <c r="F36" s="40" t="str">
        <f>IF(COUNTA($D$2:D36)&lt;=$E$2,COUNTA($D$2:D36),"")</f>
        <v/>
      </c>
      <c r="G36" s="40"/>
      <c r="J36" s="224"/>
      <c r="K36" s="224"/>
      <c r="L36" s="224"/>
      <c r="M36" s="218"/>
      <c r="N36" s="218"/>
      <c r="O36" s="218"/>
      <c r="P36" s="218"/>
      <c r="Q36" s="100" t="s">
        <v>78</v>
      </c>
      <c r="R36" s="100" t="str">
        <f>IF(MOD(N31,4)=0, "DY" &amp; N31/4, "")</f>
        <v>DY1</v>
      </c>
      <c r="S36" s="100" t="str">
        <f>IF($P$31=1,R36,"")</f>
        <v/>
      </c>
    </row>
    <row r="37" spans="1:21" ht="30.75" customHeight="1" thickBot="1" x14ac:dyDescent="0.3">
      <c r="A37" s="41" t="s">
        <v>150</v>
      </c>
      <c r="B37" s="41" t="s">
        <v>149</v>
      </c>
      <c r="D37" s="39" t="str">
        <f t="shared" si="0"/>
        <v/>
      </c>
      <c r="F37" s="40" t="str">
        <f>IF(COUNTA($D$2:D37)&lt;=$E$2,COUNTA($D$2:D37),"")</f>
        <v/>
      </c>
      <c r="G37" s="40"/>
      <c r="J37" s="222">
        <f>EDATE(J31,3)</f>
        <v>455</v>
      </c>
      <c r="K37" s="222">
        <f t="shared" ref="K37" si="8">IF(J37="","",EDATE(J37,3))-1</f>
        <v>546</v>
      </c>
      <c r="L37" s="222" t="e">
        <f>EDATE(L31,3)</f>
        <v>#VALUE!</v>
      </c>
      <c r="M37" s="216">
        <f>COUNT($J$7:J42)</f>
        <v>6</v>
      </c>
      <c r="N37" s="216">
        <f>M31</f>
        <v>5</v>
      </c>
      <c r="O37" s="216">
        <f>IF(O31="",IF($R$5=J37,4,""),O31+1)</f>
        <v>6</v>
      </c>
      <c r="P37" s="216">
        <f>IF(M37&lt;=$E$2,1,0)</f>
        <v>0</v>
      </c>
      <c r="Q37" s="100" t="s">
        <v>195</v>
      </c>
      <c r="R37" s="100" t="e">
        <f>IF(R31="",IF(R$3='S Reporting logic (DO NOT EDIT)'!$J$37,'SMI-SED reporting schedule'!B$14,""),VLOOKUP(R31,$A$1:$B$101,2,FALSE))</f>
        <v>#N/A</v>
      </c>
      <c r="S37" s="100" t="str">
        <f>IF($P$37=1,R37,"")</f>
        <v/>
      </c>
    </row>
    <row r="38" spans="1:21" ht="15.75" thickBot="1" x14ac:dyDescent="0.3">
      <c r="A38" s="41" t="s">
        <v>149</v>
      </c>
      <c r="B38" s="41" t="s">
        <v>148</v>
      </c>
      <c r="D38" s="39" t="str">
        <f t="shared" si="0"/>
        <v/>
      </c>
      <c r="F38" s="40" t="str">
        <f>IF(COUNTA($D$2:D38)&lt;=$E$2,COUNTA($D$2:D38),"")</f>
        <v/>
      </c>
      <c r="G38" s="40"/>
      <c r="J38" s="223"/>
      <c r="K38" s="223"/>
      <c r="L38" s="223"/>
      <c r="M38" s="217"/>
      <c r="N38" s="217"/>
      <c r="O38" s="217"/>
      <c r="P38" s="217"/>
      <c r="Q38" s="100" t="s">
        <v>33</v>
      </c>
      <c r="R38" s="100" t="e">
        <f>IF(R32="",IF(R$3='S Reporting logic (DO NOT EDIT)'!$J$37,'SMI-SED reporting schedule'!B$14,""),VLOOKUP(R32,$A$1:$B$101,2,FALSE))</f>
        <v>#N/A</v>
      </c>
      <c r="S38" s="100" t="str">
        <f>IF($P$37=1,R38,"")</f>
        <v/>
      </c>
    </row>
    <row r="39" spans="1:21" ht="15.75" thickBot="1" x14ac:dyDescent="0.3">
      <c r="A39" s="41" t="s">
        <v>148</v>
      </c>
      <c r="B39" s="41" t="s">
        <v>147</v>
      </c>
      <c r="D39" s="39" t="str">
        <f t="shared" si="0"/>
        <v/>
      </c>
      <c r="F39" s="40" t="str">
        <f>IF(COUNTA($D$2:D39)&lt;=$E$2,COUNTA($D$2:D39),"")</f>
        <v/>
      </c>
      <c r="G39" s="40"/>
      <c r="J39" s="223"/>
      <c r="K39" s="223"/>
      <c r="L39" s="223"/>
      <c r="M39" s="217"/>
      <c r="N39" s="217"/>
      <c r="O39" s="217"/>
      <c r="P39" s="217"/>
      <c r="Q39" s="100" t="s">
        <v>76</v>
      </c>
      <c r="R39" s="100" t="e">
        <f>IF(R33="",IF(R$4='S Reporting logic (DO NOT EDIT)'!$J$37,'SMI-SED reporting schedule'!B$14,""),VLOOKUP(R33,$A$1:$B$101,2,FALSE))</f>
        <v>#N/A</v>
      </c>
      <c r="S39" s="100" t="str">
        <f t="shared" ref="S39:S41" si="9">IF($P$37=1,R39,"")</f>
        <v/>
      </c>
    </row>
    <row r="40" spans="1:21" ht="15.75" thickBot="1" x14ac:dyDescent="0.3">
      <c r="A40" s="41" t="s">
        <v>147</v>
      </c>
      <c r="B40" s="41" t="s">
        <v>146</v>
      </c>
      <c r="D40" s="39" t="str">
        <f t="shared" si="0"/>
        <v/>
      </c>
      <c r="F40" s="40" t="str">
        <f>IF(COUNTA($D$2:D40)&lt;=$E$2,COUNTA($D$2:D40),"")</f>
        <v/>
      </c>
      <c r="G40" s="40"/>
      <c r="J40" s="223"/>
      <c r="K40" s="223"/>
      <c r="L40" s="223"/>
      <c r="M40" s="217"/>
      <c r="N40" s="217"/>
      <c r="O40" s="217"/>
      <c r="P40" s="217"/>
      <c r="Q40" s="100" t="s">
        <v>358</v>
      </c>
      <c r="R40" s="100" t="str">
        <f>IF(MOD(M37,4)=0, "AA" &amp; M37/4, "")</f>
        <v/>
      </c>
      <c r="S40" s="100" t="str">
        <f t="shared" si="9"/>
        <v/>
      </c>
    </row>
    <row r="41" spans="1:21" ht="15.75" thickBot="1" x14ac:dyDescent="0.3">
      <c r="A41" s="41" t="s">
        <v>146</v>
      </c>
      <c r="B41" s="41" t="s">
        <v>145</v>
      </c>
      <c r="D41" s="39" t="str">
        <f t="shared" si="0"/>
        <v/>
      </c>
      <c r="F41" s="40" t="str">
        <f>IF(COUNTA($D$2:D41)&lt;=$E$2,COUNTA($D$2:D41),"")</f>
        <v/>
      </c>
      <c r="G41" s="40"/>
      <c r="J41" s="223"/>
      <c r="K41" s="223"/>
      <c r="L41" s="223"/>
      <c r="M41" s="217"/>
      <c r="N41" s="217"/>
      <c r="O41" s="217"/>
      <c r="P41" s="217"/>
      <c r="Q41" s="100" t="s">
        <v>77</v>
      </c>
      <c r="R41" s="100" t="str">
        <f>IF(O37="","",IF(MOD(O37,4)=0, "CY" &amp; ($G$2-1+O37/4), ""))</f>
        <v/>
      </c>
      <c r="S41" s="100" t="str">
        <f t="shared" si="9"/>
        <v/>
      </c>
    </row>
    <row r="42" spans="1:21" ht="15.75" thickBot="1" x14ac:dyDescent="0.3">
      <c r="A42" s="41" t="s">
        <v>145</v>
      </c>
      <c r="B42" s="41" t="s">
        <v>144</v>
      </c>
      <c r="D42" s="39" t="str">
        <f t="shared" si="0"/>
        <v/>
      </c>
      <c r="F42" s="40" t="str">
        <f>IF(COUNTA($D$2:D42)&lt;=$E$2,COUNTA($D$2:D42),"")</f>
        <v/>
      </c>
      <c r="G42" s="40"/>
      <c r="J42" s="224"/>
      <c r="K42" s="224"/>
      <c r="L42" s="224"/>
      <c r="M42" s="218"/>
      <c r="N42" s="218"/>
      <c r="O42" s="218"/>
      <c r="P42" s="218"/>
      <c r="Q42" s="100" t="s">
        <v>78</v>
      </c>
      <c r="R42" s="100" t="str">
        <f>IF(MOD(N37,4)=0, "DY" &amp; N37/4, "")</f>
        <v/>
      </c>
      <c r="S42" s="100" t="str">
        <f>IF($P$37=1,R42,"")</f>
        <v/>
      </c>
    </row>
    <row r="43" spans="1:21" ht="30.75" customHeight="1" thickBot="1" x14ac:dyDescent="0.3">
      <c r="A43" s="41" t="s">
        <v>144</v>
      </c>
      <c r="B43" s="41" t="s">
        <v>143</v>
      </c>
      <c r="D43" s="39" t="str">
        <f t="shared" si="0"/>
        <v/>
      </c>
      <c r="F43" s="40" t="str">
        <f>IF(COUNTA($D$2:D43)&lt;=$E$2,COUNTA($D$2:D43),"")</f>
        <v/>
      </c>
      <c r="G43" s="40"/>
      <c r="J43" s="222">
        <f>EDATE(J37,3)</f>
        <v>547</v>
      </c>
      <c r="K43" s="222">
        <f t="shared" ref="K43:K103" si="10">IF(J43="","",EDATE(J43,3))-1</f>
        <v>638</v>
      </c>
      <c r="L43" s="222" t="e">
        <f>EDATE(L37,3)</f>
        <v>#VALUE!</v>
      </c>
      <c r="M43" s="216">
        <f>COUNT($J$7:J48)</f>
        <v>7</v>
      </c>
      <c r="N43" s="216">
        <f>M37</f>
        <v>6</v>
      </c>
      <c r="O43" s="216">
        <f>IF(O37="",IF($R$5=J43,4,""),O37+1)</f>
        <v>7</v>
      </c>
      <c r="P43" s="216">
        <f>IF(M43&lt;=$E$2,1,0)</f>
        <v>0</v>
      </c>
      <c r="Q43" s="100" t="s">
        <v>195</v>
      </c>
      <c r="R43" s="100" t="e">
        <f>IF(R37="",IF(R$3='S Reporting logic (DO NOT EDIT)'!$J$37,'SMI-SED reporting schedule'!B$14,""),VLOOKUP(R37,$A$1:$B$101,2,FALSE))</f>
        <v>#N/A</v>
      </c>
      <c r="S43" s="100" t="str">
        <f>IF($P$43=1,R43,"")</f>
        <v/>
      </c>
    </row>
    <row r="44" spans="1:21" ht="15.75" thickBot="1" x14ac:dyDescent="0.3">
      <c r="A44" s="41" t="s">
        <v>143</v>
      </c>
      <c r="B44" s="41" t="s">
        <v>142</v>
      </c>
      <c r="D44" s="39" t="str">
        <f t="shared" si="0"/>
        <v/>
      </c>
      <c r="F44" s="40" t="str">
        <f>IF(COUNTA($D$2:D44)&lt;=$E$2,COUNTA($D$2:D44),"")</f>
        <v/>
      </c>
      <c r="G44" s="40"/>
      <c r="J44" s="223"/>
      <c r="K44" s="223"/>
      <c r="L44" s="223"/>
      <c r="M44" s="217"/>
      <c r="N44" s="217"/>
      <c r="O44" s="217"/>
      <c r="P44" s="217"/>
      <c r="Q44" s="100" t="s">
        <v>33</v>
      </c>
      <c r="R44" s="100" t="e">
        <f>IF(R38="",IF(R$3='S Reporting logic (DO NOT EDIT)'!$J$37,'SMI-SED reporting schedule'!B$14,""),VLOOKUP(R38,$A$1:$B$101,2,FALSE))</f>
        <v>#N/A</v>
      </c>
      <c r="S44" s="100" t="str">
        <f>IF($P$43=1,R44,"")</f>
        <v/>
      </c>
    </row>
    <row r="45" spans="1:21" ht="15.75" thickBot="1" x14ac:dyDescent="0.3">
      <c r="A45" s="41" t="s">
        <v>142</v>
      </c>
      <c r="B45" s="41" t="s">
        <v>141</v>
      </c>
      <c r="D45" s="39" t="str">
        <f t="shared" si="0"/>
        <v/>
      </c>
      <c r="F45" s="40" t="str">
        <f>IF(COUNTA($D$2:D45)&lt;=$E$2,COUNTA($D$2:D45),"")</f>
        <v/>
      </c>
      <c r="G45" s="40"/>
      <c r="J45" s="223"/>
      <c r="K45" s="223"/>
      <c r="L45" s="223"/>
      <c r="M45" s="217"/>
      <c r="N45" s="217"/>
      <c r="O45" s="217"/>
      <c r="P45" s="217"/>
      <c r="Q45" s="100" t="s">
        <v>76</v>
      </c>
      <c r="R45" s="100" t="e">
        <f>IF(R39="",IF(R$4='S Reporting logic (DO NOT EDIT)'!$J$37,'SMI-SED reporting schedule'!B$14,""),VLOOKUP(R39,$A$1:$B$101,2,FALSE))</f>
        <v>#N/A</v>
      </c>
      <c r="S45" s="100" t="str">
        <f t="shared" ref="S45:S47" si="11">IF($P$43=1,R45,"")</f>
        <v/>
      </c>
    </row>
    <row r="46" spans="1:21" ht="15.75" thickBot="1" x14ac:dyDescent="0.3">
      <c r="A46" s="41" t="s">
        <v>141</v>
      </c>
      <c r="B46" s="41" t="s">
        <v>140</v>
      </c>
      <c r="D46" s="39" t="str">
        <f t="shared" si="0"/>
        <v/>
      </c>
      <c r="F46" s="40" t="str">
        <f>IF(COUNTA($D$2:D46)&lt;=$E$2,COUNTA($D$2:D46),"")</f>
        <v/>
      </c>
      <c r="G46" s="40"/>
      <c r="J46" s="223"/>
      <c r="K46" s="223"/>
      <c r="L46" s="223"/>
      <c r="M46" s="217"/>
      <c r="N46" s="217"/>
      <c r="O46" s="217"/>
      <c r="P46" s="217"/>
      <c r="Q46" s="100" t="s">
        <v>358</v>
      </c>
      <c r="R46" s="100" t="str">
        <f>IF(MOD(M43,4)=0, "AA" &amp; M43/4, "")</f>
        <v/>
      </c>
      <c r="S46" s="100" t="str">
        <f t="shared" si="11"/>
        <v/>
      </c>
    </row>
    <row r="47" spans="1:21" ht="15.75" thickBot="1" x14ac:dyDescent="0.3">
      <c r="A47" s="41" t="s">
        <v>140</v>
      </c>
      <c r="B47" s="41" t="s">
        <v>139</v>
      </c>
      <c r="D47" s="39" t="str">
        <f t="shared" si="0"/>
        <v/>
      </c>
      <c r="F47" s="40" t="str">
        <f>IF(COUNTA($D$2:D47)&lt;=$E$2,COUNTA($D$2:D47),"")</f>
        <v/>
      </c>
      <c r="G47" s="40"/>
      <c r="J47" s="223"/>
      <c r="K47" s="223"/>
      <c r="L47" s="223"/>
      <c r="M47" s="217"/>
      <c r="N47" s="217"/>
      <c r="O47" s="217"/>
      <c r="P47" s="217"/>
      <c r="Q47" s="100" t="s">
        <v>77</v>
      </c>
      <c r="R47" s="100" t="str">
        <f>IF(O43="","",IF(MOD(O43,4)=0, "CY" &amp; ($G$2-1+O43/4), ""))</f>
        <v/>
      </c>
      <c r="S47" s="100" t="str">
        <f t="shared" si="11"/>
        <v/>
      </c>
    </row>
    <row r="48" spans="1:21" ht="15.75" thickBot="1" x14ac:dyDescent="0.3">
      <c r="A48" s="41" t="s">
        <v>139</v>
      </c>
      <c r="B48" s="41" t="s">
        <v>138</v>
      </c>
      <c r="D48" s="39" t="str">
        <f t="shared" si="0"/>
        <v/>
      </c>
      <c r="F48" s="40" t="str">
        <f>IF(COUNTA($D$2:D48)&lt;=$E$2,COUNTA($D$2:D48),"")</f>
        <v/>
      </c>
      <c r="G48" s="40"/>
      <c r="J48" s="224"/>
      <c r="K48" s="224"/>
      <c r="L48" s="224"/>
      <c r="M48" s="218"/>
      <c r="N48" s="218"/>
      <c r="O48" s="218"/>
      <c r="P48" s="218"/>
      <c r="Q48" s="100" t="s">
        <v>78</v>
      </c>
      <c r="R48" s="100" t="str">
        <f>IF(MOD(N43,4)=0, "DY" &amp; N43/4, "")</f>
        <v/>
      </c>
      <c r="S48" s="100" t="str">
        <f>IF($P$43=1,R48,"")</f>
        <v/>
      </c>
    </row>
    <row r="49" spans="1:19" ht="30.75" customHeight="1" thickBot="1" x14ac:dyDescent="0.3">
      <c r="A49" s="41" t="s">
        <v>138</v>
      </c>
      <c r="B49" s="41" t="s">
        <v>137</v>
      </c>
      <c r="D49" s="39" t="str">
        <f t="shared" si="0"/>
        <v/>
      </c>
      <c r="F49" s="40" t="str">
        <f>IF(COUNTA($D$2:D49)&lt;=$E$2,COUNTA($D$2:D49),"")</f>
        <v/>
      </c>
      <c r="G49" s="40"/>
      <c r="J49" s="222">
        <f>EDATE(J43,3)</f>
        <v>639</v>
      </c>
      <c r="K49" s="222">
        <f t="shared" si="10"/>
        <v>729</v>
      </c>
      <c r="L49" s="222" t="e">
        <f>EDATE(L43,3)</f>
        <v>#VALUE!</v>
      </c>
      <c r="M49" s="216">
        <f>COUNT($J$7:J54)</f>
        <v>8</v>
      </c>
      <c r="N49" s="216">
        <f>M43</f>
        <v>7</v>
      </c>
      <c r="O49" s="216">
        <f>IF(O43="",IF($R$5=J49,4,""),O43+1)</f>
        <v>8</v>
      </c>
      <c r="P49" s="216">
        <f>IF(M49&lt;=$E$2,1,0)</f>
        <v>0</v>
      </c>
      <c r="Q49" s="100" t="s">
        <v>195</v>
      </c>
      <c r="R49" s="100" t="e">
        <f>IF(R43="",IF(R$3='S Reporting logic (DO NOT EDIT)'!$J$49,'SMI-SED reporting schedule'!B$14,""),VLOOKUP(R43,$A$1:$B$101,2,FALSE))</f>
        <v>#N/A</v>
      </c>
      <c r="S49" s="100" t="str">
        <f t="shared" ref="S49:S54" si="12">IF($P$49=1,R49,"")</f>
        <v/>
      </c>
    </row>
    <row r="50" spans="1:19" ht="15.75" thickBot="1" x14ac:dyDescent="0.3">
      <c r="A50" s="41" t="s">
        <v>137</v>
      </c>
      <c r="B50" s="41" t="s">
        <v>136</v>
      </c>
      <c r="D50" s="39" t="str">
        <f t="shared" si="0"/>
        <v/>
      </c>
      <c r="F50" s="40" t="str">
        <f>IF(COUNTA($D$2:D50)&lt;=$E$2,COUNTA($D$2:D50),"")</f>
        <v/>
      </c>
      <c r="G50" s="40"/>
      <c r="J50" s="223"/>
      <c r="K50" s="223"/>
      <c r="L50" s="223"/>
      <c r="M50" s="217"/>
      <c r="N50" s="217"/>
      <c r="O50" s="217"/>
      <c r="P50" s="217"/>
      <c r="Q50" s="100" t="s">
        <v>33</v>
      </c>
      <c r="R50" s="100" t="e">
        <f>IF(R44="",IF(R$3='S Reporting logic (DO NOT EDIT)'!$J$49,'SMI-SED reporting schedule'!B$14,""),VLOOKUP(R44,$A$1:$B$101,2,FALSE))</f>
        <v>#N/A</v>
      </c>
      <c r="S50" s="100" t="str">
        <f t="shared" si="12"/>
        <v/>
      </c>
    </row>
    <row r="51" spans="1:19" ht="15.75" thickBot="1" x14ac:dyDescent="0.3">
      <c r="A51" s="41" t="s">
        <v>136</v>
      </c>
      <c r="B51" s="41" t="s">
        <v>135</v>
      </c>
      <c r="D51" s="39" t="str">
        <f t="shared" si="0"/>
        <v/>
      </c>
      <c r="F51" s="40" t="str">
        <f>IF(COUNTA($D$2:D51)&lt;=$E$2,COUNTA($D$2:D51),"")</f>
        <v/>
      </c>
      <c r="G51" s="40"/>
      <c r="J51" s="223"/>
      <c r="K51" s="223"/>
      <c r="L51" s="223"/>
      <c r="M51" s="217"/>
      <c r="N51" s="217"/>
      <c r="O51" s="217"/>
      <c r="P51" s="217"/>
      <c r="Q51" s="100" t="s">
        <v>76</v>
      </c>
      <c r="R51" s="100" t="e">
        <f>IF(R45="",IF(R$4='S Reporting logic (DO NOT EDIT)'!$J$49,'SMI-SED reporting schedule'!B$14,""),VLOOKUP(R45,$A$1:$B$101,2,FALSE))</f>
        <v>#N/A</v>
      </c>
      <c r="S51" s="100" t="str">
        <f t="shared" si="12"/>
        <v/>
      </c>
    </row>
    <row r="52" spans="1:19" ht="15.75" thickBot="1" x14ac:dyDescent="0.3">
      <c r="A52" s="41" t="s">
        <v>135</v>
      </c>
      <c r="B52" s="41" t="s">
        <v>134</v>
      </c>
      <c r="D52" s="39" t="str">
        <f t="shared" si="0"/>
        <v/>
      </c>
      <c r="F52" s="40" t="str">
        <f>IF(COUNTA($D$2:D52)&lt;=$E$2,COUNTA($D$2:D52),"")</f>
        <v/>
      </c>
      <c r="G52" s="40"/>
      <c r="J52" s="223"/>
      <c r="K52" s="223"/>
      <c r="L52" s="223"/>
      <c r="M52" s="217"/>
      <c r="N52" s="217"/>
      <c r="O52" s="217"/>
      <c r="P52" s="217"/>
      <c r="Q52" s="100" t="s">
        <v>358</v>
      </c>
      <c r="R52" s="100" t="str">
        <f>IF(MOD(M49,4)=0, "AA" &amp; M49/4, "")</f>
        <v>AA2</v>
      </c>
      <c r="S52" s="100" t="str">
        <f t="shared" si="12"/>
        <v/>
      </c>
    </row>
    <row r="53" spans="1:19" ht="15.75" thickBot="1" x14ac:dyDescent="0.3">
      <c r="A53" s="41" t="s">
        <v>134</v>
      </c>
      <c r="B53" s="41" t="s">
        <v>133</v>
      </c>
      <c r="D53" s="39" t="str">
        <f t="shared" si="0"/>
        <v/>
      </c>
      <c r="F53" s="40" t="str">
        <f>IF(COUNTA($D$2:D53)&lt;=$E$2,COUNTA($D$2:D53),"")</f>
        <v/>
      </c>
      <c r="G53" s="40"/>
      <c r="J53" s="223"/>
      <c r="K53" s="223"/>
      <c r="L53" s="223"/>
      <c r="M53" s="217"/>
      <c r="N53" s="217"/>
      <c r="O53" s="217"/>
      <c r="P53" s="217"/>
      <c r="Q53" s="100" t="s">
        <v>77</v>
      </c>
      <c r="R53" s="100" t="str">
        <f>IF(O49="","",IF(MOD(O49,4)=0, "CY" &amp; ($G$2-1+O49/4), ""))</f>
        <v>CY1901</v>
      </c>
      <c r="S53" s="100" t="str">
        <f t="shared" si="12"/>
        <v/>
      </c>
    </row>
    <row r="54" spans="1:19" ht="15.75" thickBot="1" x14ac:dyDescent="0.3">
      <c r="A54" s="41" t="s">
        <v>133</v>
      </c>
      <c r="B54" s="41" t="s">
        <v>132</v>
      </c>
      <c r="D54" s="39" t="str">
        <f t="shared" si="0"/>
        <v/>
      </c>
      <c r="F54" s="40" t="str">
        <f>IF(COUNTA($D$2:D54)&lt;=$E$2,COUNTA($D$2:D54),"")</f>
        <v/>
      </c>
      <c r="G54" s="40"/>
      <c r="J54" s="224"/>
      <c r="K54" s="224"/>
      <c r="L54" s="224"/>
      <c r="M54" s="218"/>
      <c r="N54" s="218"/>
      <c r="O54" s="218"/>
      <c r="P54" s="218"/>
      <c r="Q54" s="100" t="s">
        <v>78</v>
      </c>
      <c r="R54" s="100" t="str">
        <f>IF(MOD(N49,4)=0, "DY" &amp; N49/4, "")</f>
        <v/>
      </c>
      <c r="S54" s="100" t="str">
        <f t="shared" si="12"/>
        <v/>
      </c>
    </row>
    <row r="55" spans="1:19" ht="30.75" customHeight="1" thickBot="1" x14ac:dyDescent="0.3">
      <c r="A55" s="41" t="s">
        <v>132</v>
      </c>
      <c r="B55" s="41" t="s">
        <v>131</v>
      </c>
      <c r="D55" s="39" t="str">
        <f t="shared" si="0"/>
        <v/>
      </c>
      <c r="F55" s="40" t="str">
        <f>IF(COUNTA($D$2:D55)&lt;=$E$2,COUNTA($D$2:D55),"")</f>
        <v/>
      </c>
      <c r="G55" s="40"/>
      <c r="J55" s="225">
        <f>EDATE(J49,3)</f>
        <v>730</v>
      </c>
      <c r="K55" s="225">
        <f t="shared" si="10"/>
        <v>819</v>
      </c>
      <c r="L55" s="225" t="e">
        <f>EDATE(L49,3)</f>
        <v>#VALUE!</v>
      </c>
      <c r="M55" s="219">
        <f>COUNT($J$7:J60)</f>
        <v>9</v>
      </c>
      <c r="N55" s="219">
        <f>M49</f>
        <v>8</v>
      </c>
      <c r="O55" s="219">
        <f>IF(O49="",IF($R$5=J55,4,""),O49+1)</f>
        <v>9</v>
      </c>
      <c r="P55" s="219">
        <f>IF(M55&lt;=$E$2,1,0)</f>
        <v>0</v>
      </c>
      <c r="Q55" s="101" t="s">
        <v>195</v>
      </c>
      <c r="R55" s="101" t="e">
        <f>IF(R49="",IF(R$3='S Reporting logic (DO NOT EDIT)'!$J$55,'SMI-SED reporting schedule'!B$14,""),VLOOKUP(R49,$A$1:$B$101,2,FALSE))</f>
        <v>#N/A</v>
      </c>
      <c r="S55" s="101" t="str">
        <f t="shared" ref="S55:S60" si="13">IF($P$55=1,R55,"")</f>
        <v/>
      </c>
    </row>
    <row r="56" spans="1:19" ht="15.75" thickBot="1" x14ac:dyDescent="0.3">
      <c r="A56" s="41" t="s">
        <v>131</v>
      </c>
      <c r="B56" s="41" t="s">
        <v>130</v>
      </c>
      <c r="D56" s="39" t="str">
        <f t="shared" si="0"/>
        <v/>
      </c>
      <c r="F56" s="40" t="str">
        <f>IF(COUNTA($D$2:D56)&lt;=$E$2,COUNTA($D$2:D56),"")</f>
        <v/>
      </c>
      <c r="G56" s="40"/>
      <c r="J56" s="226"/>
      <c r="K56" s="226"/>
      <c r="L56" s="226"/>
      <c r="M56" s="220"/>
      <c r="N56" s="220"/>
      <c r="O56" s="220"/>
      <c r="P56" s="220"/>
      <c r="Q56" s="101" t="s">
        <v>33</v>
      </c>
      <c r="R56" s="101" t="e">
        <f>IF(R50="",IF(R$3='S Reporting logic (DO NOT EDIT)'!$J$55,'SMI-SED reporting schedule'!B$14,""),VLOOKUP(R50,$A$1:$B$101,2,FALSE))</f>
        <v>#N/A</v>
      </c>
      <c r="S56" s="101" t="str">
        <f t="shared" si="13"/>
        <v/>
      </c>
    </row>
    <row r="57" spans="1:19" ht="15.75" thickBot="1" x14ac:dyDescent="0.3">
      <c r="A57" s="41" t="s">
        <v>130</v>
      </c>
      <c r="B57" s="41" t="s">
        <v>129</v>
      </c>
      <c r="D57" s="39" t="str">
        <f t="shared" si="0"/>
        <v/>
      </c>
      <c r="F57" s="40" t="str">
        <f>IF(COUNTA($D$2:D57)&lt;=$E$2,COUNTA($D$2:D57),"")</f>
        <v/>
      </c>
      <c r="G57" s="40"/>
      <c r="J57" s="226"/>
      <c r="K57" s="226"/>
      <c r="L57" s="226"/>
      <c r="M57" s="220"/>
      <c r="N57" s="220"/>
      <c r="O57" s="220"/>
      <c r="P57" s="220"/>
      <c r="Q57" s="101" t="s">
        <v>76</v>
      </c>
      <c r="R57" s="101" t="e">
        <f>IF(R51="",IF(R$4='S Reporting logic (DO NOT EDIT)'!$J$55,'SMI-SED reporting schedule'!B$14,""),VLOOKUP(R51,$A$1:$B$101,2,FALSE))</f>
        <v>#N/A</v>
      </c>
      <c r="S57" s="101" t="str">
        <f t="shared" si="13"/>
        <v/>
      </c>
    </row>
    <row r="58" spans="1:19" ht="15.75" thickBot="1" x14ac:dyDescent="0.3">
      <c r="A58" s="41" t="s">
        <v>129</v>
      </c>
      <c r="B58" s="41" t="s">
        <v>128</v>
      </c>
      <c r="D58" s="39" t="str">
        <f t="shared" si="0"/>
        <v/>
      </c>
      <c r="F58" s="40" t="str">
        <f>IF(COUNTA($D$2:D58)&lt;=$E$2,COUNTA($D$2:D58),"")</f>
        <v/>
      </c>
      <c r="G58" s="40"/>
      <c r="J58" s="226"/>
      <c r="K58" s="226"/>
      <c r="L58" s="226"/>
      <c r="M58" s="220"/>
      <c r="N58" s="220"/>
      <c r="O58" s="220"/>
      <c r="P58" s="220"/>
      <c r="Q58" s="101" t="s">
        <v>358</v>
      </c>
      <c r="R58" s="101" t="str">
        <f>IF(MOD(M55,4)=0, "AA" &amp; M55/4, "")</f>
        <v/>
      </c>
      <c r="S58" s="101" t="str">
        <f t="shared" si="13"/>
        <v/>
      </c>
    </row>
    <row r="59" spans="1:19" ht="15.75" thickBot="1" x14ac:dyDescent="0.3">
      <c r="A59" s="41" t="s">
        <v>128</v>
      </c>
      <c r="B59" s="41" t="s">
        <v>127</v>
      </c>
      <c r="D59" s="39" t="str">
        <f t="shared" si="0"/>
        <v/>
      </c>
      <c r="F59" s="40" t="str">
        <f>IF(COUNTA($D$2:D59)&lt;=$E$2,COUNTA($D$2:D59),"")</f>
        <v/>
      </c>
      <c r="G59" s="40"/>
      <c r="J59" s="226"/>
      <c r="K59" s="226"/>
      <c r="L59" s="226"/>
      <c r="M59" s="220"/>
      <c r="N59" s="220"/>
      <c r="O59" s="220"/>
      <c r="P59" s="220"/>
      <c r="Q59" s="101" t="s">
        <v>77</v>
      </c>
      <c r="R59" s="101" t="str">
        <f>IF(O55="","",IF(MOD(O55,4)=0, "CY" &amp; ($G$2-1+O55/4), ""))</f>
        <v/>
      </c>
      <c r="S59" s="101" t="str">
        <f t="shared" si="13"/>
        <v/>
      </c>
    </row>
    <row r="60" spans="1:19" ht="15.75" thickBot="1" x14ac:dyDescent="0.3">
      <c r="A60" s="41" t="s">
        <v>127</v>
      </c>
      <c r="B60" s="41" t="s">
        <v>126</v>
      </c>
      <c r="D60" s="39" t="str">
        <f t="shared" si="0"/>
        <v/>
      </c>
      <c r="F60" s="40" t="str">
        <f>IF(COUNTA($D$2:D60)&lt;=$E$2,COUNTA($D$2:D60),"")</f>
        <v/>
      </c>
      <c r="G60" s="40"/>
      <c r="J60" s="227"/>
      <c r="K60" s="227"/>
      <c r="L60" s="227"/>
      <c r="M60" s="221"/>
      <c r="N60" s="221"/>
      <c r="O60" s="221"/>
      <c r="P60" s="221"/>
      <c r="Q60" s="101" t="s">
        <v>78</v>
      </c>
      <c r="R60" s="101" t="str">
        <f>IF(MOD(N55,4)=0, "DY" &amp; N55/4, "")</f>
        <v>DY2</v>
      </c>
      <c r="S60" s="101" t="str">
        <f t="shared" si="13"/>
        <v/>
      </c>
    </row>
    <row r="61" spans="1:19" ht="15.75" thickBot="1" x14ac:dyDescent="0.3">
      <c r="A61" s="41" t="s">
        <v>126</v>
      </c>
      <c r="B61" s="41" t="s">
        <v>125</v>
      </c>
      <c r="D61" s="39" t="str">
        <f t="shared" si="0"/>
        <v/>
      </c>
      <c r="F61" s="40" t="str">
        <f>IF(COUNTA($D$2:D61)&lt;=$E$2,COUNTA($D$2:D61),"")</f>
        <v/>
      </c>
      <c r="G61" s="40"/>
      <c r="J61" s="225">
        <f>EDATE(J55,3)</f>
        <v>820</v>
      </c>
      <c r="K61" s="225">
        <f t="shared" si="10"/>
        <v>911</v>
      </c>
      <c r="L61" s="225" t="e">
        <f>EDATE(L55,3)</f>
        <v>#VALUE!</v>
      </c>
      <c r="M61" s="219">
        <f>COUNT($J$7:J66)</f>
        <v>10</v>
      </c>
      <c r="N61" s="219">
        <f>M55</f>
        <v>9</v>
      </c>
      <c r="O61" s="219">
        <f>IF(O55="",IF($R$5=J61,4,""),O55+1)</f>
        <v>10</v>
      </c>
      <c r="P61" s="219">
        <f>IF(M61&lt;=$E$2,1,0)</f>
        <v>0</v>
      </c>
      <c r="Q61" s="101" t="s">
        <v>195</v>
      </c>
      <c r="R61" s="101" t="e">
        <f>IF(R55="",IF(R$3='S Reporting logic (DO NOT EDIT)'!$J$61,'SMI-SED reporting schedule'!B$14,""),VLOOKUP(R55,$A$1:$B$101,2,FALSE))</f>
        <v>#N/A</v>
      </c>
      <c r="S61" s="101" t="str">
        <f>IF($P$61=1,R61,"")</f>
        <v/>
      </c>
    </row>
    <row r="62" spans="1:19" ht="15.75" thickBot="1" x14ac:dyDescent="0.3">
      <c r="A62" s="41" t="s">
        <v>125</v>
      </c>
      <c r="B62" s="41" t="s">
        <v>124</v>
      </c>
      <c r="D62" s="39" t="str">
        <f t="shared" si="0"/>
        <v/>
      </c>
      <c r="F62" s="40" t="str">
        <f>IF(COUNTA($D$2:D62)&lt;=$E$2,COUNTA($D$2:D62),"")</f>
        <v/>
      </c>
      <c r="G62" s="40"/>
      <c r="J62" s="226"/>
      <c r="K62" s="226"/>
      <c r="L62" s="226"/>
      <c r="M62" s="220"/>
      <c r="N62" s="220"/>
      <c r="O62" s="220"/>
      <c r="P62" s="220"/>
      <c r="Q62" s="101" t="s">
        <v>33</v>
      </c>
      <c r="R62" s="101" t="e">
        <f>IF(R56="",IF(R$3='S Reporting logic (DO NOT EDIT)'!$J$61,'SMI-SED reporting schedule'!B$14,""),VLOOKUP(R56,$A$1:$B$101,2,FALSE))</f>
        <v>#N/A</v>
      </c>
      <c r="S62" s="101" t="str">
        <f t="shared" ref="S62:S64" si="14">IF($P$61=1,R62,"")</f>
        <v/>
      </c>
    </row>
    <row r="63" spans="1:19" ht="15.75" thickBot="1" x14ac:dyDescent="0.3">
      <c r="A63" s="41" t="s">
        <v>124</v>
      </c>
      <c r="B63" s="41" t="s">
        <v>123</v>
      </c>
      <c r="D63" s="39" t="str">
        <f t="shared" si="0"/>
        <v/>
      </c>
      <c r="F63" s="40" t="str">
        <f>IF(COUNTA($D$2:D63)&lt;=$E$2,COUNTA($D$2:D63),"")</f>
        <v/>
      </c>
      <c r="G63" s="40"/>
      <c r="J63" s="226"/>
      <c r="K63" s="226"/>
      <c r="L63" s="226"/>
      <c r="M63" s="220"/>
      <c r="N63" s="220"/>
      <c r="O63" s="220"/>
      <c r="P63" s="220"/>
      <c r="Q63" s="101" t="s">
        <v>76</v>
      </c>
      <c r="R63" s="101" t="e">
        <f>IF(R57="",IF(R$4='S Reporting logic (DO NOT EDIT)'!$J$61,'SMI-SED reporting schedule'!B$14,""),VLOOKUP(R57,$A$1:$B$101,2,FALSE))</f>
        <v>#N/A</v>
      </c>
      <c r="S63" s="101" t="str">
        <f t="shared" si="14"/>
        <v/>
      </c>
    </row>
    <row r="64" spans="1:19" ht="15.75" thickBot="1" x14ac:dyDescent="0.3">
      <c r="A64" s="41" t="s">
        <v>123</v>
      </c>
      <c r="B64" s="41" t="s">
        <v>122</v>
      </c>
      <c r="D64" s="39" t="str">
        <f t="shared" si="0"/>
        <v/>
      </c>
      <c r="F64" s="40" t="str">
        <f>IF(COUNTA($D$2:D64)&lt;=$E$2,COUNTA($D$2:D64),"")</f>
        <v/>
      </c>
      <c r="G64" s="40"/>
      <c r="J64" s="226"/>
      <c r="K64" s="226"/>
      <c r="L64" s="226"/>
      <c r="M64" s="220"/>
      <c r="N64" s="220"/>
      <c r="O64" s="220"/>
      <c r="P64" s="220"/>
      <c r="Q64" s="101" t="s">
        <v>358</v>
      </c>
      <c r="R64" s="101" t="str">
        <f>IF(MOD(M61,4)=0, "AA" &amp; M61/4, "")</f>
        <v/>
      </c>
      <c r="S64" s="101" t="str">
        <f t="shared" si="14"/>
        <v/>
      </c>
    </row>
    <row r="65" spans="1:19" ht="15.75" thickBot="1" x14ac:dyDescent="0.3">
      <c r="A65" s="41" t="s">
        <v>122</v>
      </c>
      <c r="B65" s="41" t="s">
        <v>121</v>
      </c>
      <c r="D65" s="39" t="str">
        <f t="shared" si="0"/>
        <v/>
      </c>
      <c r="F65" s="40" t="str">
        <f>IF(COUNTA($D$2:D65)&lt;=$E$2,COUNTA($D$2:D65),"")</f>
        <v/>
      </c>
      <c r="G65" s="40"/>
      <c r="J65" s="226"/>
      <c r="K65" s="226"/>
      <c r="L65" s="226"/>
      <c r="M65" s="220"/>
      <c r="N65" s="220"/>
      <c r="O65" s="220"/>
      <c r="P65" s="220"/>
      <c r="Q65" s="101" t="s">
        <v>77</v>
      </c>
      <c r="R65" s="101" t="str">
        <f>IF(O61="","",IF(MOD(O61,4)=0, "CY" &amp; ($G$2-1+O61/4), ""))</f>
        <v/>
      </c>
      <c r="S65" s="101" t="str">
        <f>IF($P$61=1,R65,"")</f>
        <v/>
      </c>
    </row>
    <row r="66" spans="1:19" ht="15.75" thickBot="1" x14ac:dyDescent="0.3">
      <c r="A66" s="41" t="s">
        <v>121</v>
      </c>
      <c r="B66" s="41" t="s">
        <v>120</v>
      </c>
      <c r="D66" s="39" t="str">
        <f t="shared" si="0"/>
        <v/>
      </c>
      <c r="F66" s="40" t="str">
        <f>IF(COUNTA($D$2:D66)&lt;=$E$2,COUNTA($D$2:D66),"")</f>
        <v/>
      </c>
      <c r="G66" s="40"/>
      <c r="J66" s="227"/>
      <c r="K66" s="227"/>
      <c r="L66" s="227"/>
      <c r="M66" s="221"/>
      <c r="N66" s="221"/>
      <c r="O66" s="221"/>
      <c r="P66" s="221"/>
      <c r="Q66" s="101" t="s">
        <v>78</v>
      </c>
      <c r="R66" s="101" t="str">
        <f>IF(MOD(N61,4)=0, "DY" &amp; N61/4, "")</f>
        <v/>
      </c>
      <c r="S66" s="101" t="str">
        <f>IF($P$61=1,R66,"")</f>
        <v/>
      </c>
    </row>
    <row r="67" spans="1:19" ht="30.75" customHeight="1" thickBot="1" x14ac:dyDescent="0.3">
      <c r="A67" s="41" t="s">
        <v>120</v>
      </c>
      <c r="B67" s="41" t="s">
        <v>119</v>
      </c>
      <c r="D67" s="39" t="str">
        <f t="shared" si="0"/>
        <v/>
      </c>
      <c r="F67" s="40" t="str">
        <f>IF(COUNTA($D$2:D67)&lt;=$E$2,COUNTA($D$2:D67),"")</f>
        <v/>
      </c>
      <c r="G67" s="40"/>
      <c r="J67" s="225">
        <f>EDATE(J61,3)</f>
        <v>912</v>
      </c>
      <c r="K67" s="225">
        <f t="shared" si="10"/>
        <v>1003</v>
      </c>
      <c r="L67" s="225" t="e">
        <f>EDATE(L61,3)</f>
        <v>#VALUE!</v>
      </c>
      <c r="M67" s="219">
        <f>COUNT($J$7:J72)</f>
        <v>11</v>
      </c>
      <c r="N67" s="219">
        <f>M61</f>
        <v>10</v>
      </c>
      <c r="O67" s="219">
        <f>IF(O61="",IF($R$5=J67,4,""),O61+1)</f>
        <v>11</v>
      </c>
      <c r="P67" s="219">
        <f>IF(M67&lt;=$E$2,1,0)</f>
        <v>0</v>
      </c>
      <c r="Q67" s="101" t="s">
        <v>195</v>
      </c>
      <c r="R67" s="101" t="e">
        <f>IF(R61="",IF(R$3='S Reporting logic (DO NOT EDIT)'!$J$67,'SMI-SED reporting schedule'!B$14,""),VLOOKUP(R61,$A$1:$B$101,2,FALSE))</f>
        <v>#N/A</v>
      </c>
      <c r="S67" s="101" t="str">
        <f>IF($P$67=1,R67,"")</f>
        <v/>
      </c>
    </row>
    <row r="68" spans="1:19" ht="15.75" thickBot="1" x14ac:dyDescent="0.3">
      <c r="A68" s="41" t="s">
        <v>119</v>
      </c>
      <c r="B68" s="41" t="s">
        <v>118</v>
      </c>
      <c r="D68" s="39" t="str">
        <f t="shared" ref="D68:D101" si="15">IF(D67="","",VLOOKUP(D67,$A$1:$B$101,2,FALSE))</f>
        <v/>
      </c>
      <c r="F68" s="40" t="str">
        <f>IF(COUNTA($D$2:D68)&lt;=$E$2,COUNTA($D$2:D68),"")</f>
        <v/>
      </c>
      <c r="G68" s="40"/>
      <c r="J68" s="226"/>
      <c r="K68" s="226"/>
      <c r="L68" s="226"/>
      <c r="M68" s="220"/>
      <c r="N68" s="220"/>
      <c r="O68" s="220"/>
      <c r="P68" s="220"/>
      <c r="Q68" s="101" t="s">
        <v>33</v>
      </c>
      <c r="R68" s="101" t="e">
        <f>IF(R62="",IF(R$3='S Reporting logic (DO NOT EDIT)'!$J$67,'SMI-SED reporting schedule'!B$14,""),VLOOKUP(R62,$A$1:$B$101,2,FALSE))</f>
        <v>#N/A</v>
      </c>
      <c r="S68" s="101" t="str">
        <f t="shared" ref="S68:S71" si="16">IF($P$67=1,R68,"")</f>
        <v/>
      </c>
    </row>
    <row r="69" spans="1:19" ht="15.75" thickBot="1" x14ac:dyDescent="0.3">
      <c r="A69" s="41" t="s">
        <v>118</v>
      </c>
      <c r="B69" s="41" t="s">
        <v>117</v>
      </c>
      <c r="D69" s="39" t="str">
        <f t="shared" si="15"/>
        <v/>
      </c>
      <c r="F69" s="40" t="str">
        <f>IF(COUNTA($D$2:D69)&lt;=$E$2,COUNTA($D$2:D69),"")</f>
        <v/>
      </c>
      <c r="G69" s="40"/>
      <c r="J69" s="226"/>
      <c r="K69" s="226"/>
      <c r="L69" s="226"/>
      <c r="M69" s="220"/>
      <c r="N69" s="220"/>
      <c r="O69" s="220"/>
      <c r="P69" s="220"/>
      <c r="Q69" s="101" t="s">
        <v>76</v>
      </c>
      <c r="R69" s="101" t="e">
        <f>IF(R63="",IF(R$4='S Reporting logic (DO NOT EDIT)'!$J$67,'SMI-SED reporting schedule'!B$14,""),VLOOKUP(R63,$A$1:$B$101,2,FALSE))</f>
        <v>#N/A</v>
      </c>
      <c r="S69" s="101" t="str">
        <f t="shared" si="16"/>
        <v/>
      </c>
    </row>
    <row r="70" spans="1:19" ht="15.75" thickBot="1" x14ac:dyDescent="0.3">
      <c r="A70" s="41" t="s">
        <v>117</v>
      </c>
      <c r="B70" s="41" t="s">
        <v>116</v>
      </c>
      <c r="D70" s="39" t="str">
        <f t="shared" si="15"/>
        <v/>
      </c>
      <c r="F70" s="40" t="str">
        <f>IF(COUNTA($D$2:D70)&lt;=$E$2,COUNTA($D$2:D70),"")</f>
        <v/>
      </c>
      <c r="G70" s="40"/>
      <c r="J70" s="226"/>
      <c r="K70" s="226"/>
      <c r="L70" s="226"/>
      <c r="M70" s="220"/>
      <c r="N70" s="220"/>
      <c r="O70" s="220"/>
      <c r="P70" s="220"/>
      <c r="Q70" s="101" t="s">
        <v>358</v>
      </c>
      <c r="R70" s="101" t="str">
        <f>IF(MOD(M67,4)=0, "AA" &amp; M67/4, "")</f>
        <v/>
      </c>
      <c r="S70" s="101" t="str">
        <f t="shared" si="16"/>
        <v/>
      </c>
    </row>
    <row r="71" spans="1:19" ht="15.75" thickBot="1" x14ac:dyDescent="0.3">
      <c r="A71" s="41" t="s">
        <v>116</v>
      </c>
      <c r="B71" s="41" t="s">
        <v>115</v>
      </c>
      <c r="D71" s="39" t="str">
        <f t="shared" si="15"/>
        <v/>
      </c>
      <c r="F71" s="40" t="str">
        <f>IF(COUNTA($D$2:D71)&lt;=$E$2,COUNTA($D$2:D71),"")</f>
        <v/>
      </c>
      <c r="G71" s="40"/>
      <c r="J71" s="226"/>
      <c r="K71" s="226"/>
      <c r="L71" s="226"/>
      <c r="M71" s="220"/>
      <c r="N71" s="220"/>
      <c r="O71" s="220"/>
      <c r="P71" s="220"/>
      <c r="Q71" s="101" t="s">
        <v>77</v>
      </c>
      <c r="R71" s="101" t="str">
        <f>IF(O67="","",IF(MOD(O67,4)=0, "CY" &amp; ($G$2-1+O67/4), ""))</f>
        <v/>
      </c>
      <c r="S71" s="101" t="str">
        <f t="shared" si="16"/>
        <v/>
      </c>
    </row>
    <row r="72" spans="1:19" ht="15.75" thickBot="1" x14ac:dyDescent="0.3">
      <c r="A72" s="41" t="s">
        <v>115</v>
      </c>
      <c r="B72" s="41" t="s">
        <v>114</v>
      </c>
      <c r="D72" s="39" t="str">
        <f t="shared" si="15"/>
        <v/>
      </c>
      <c r="F72" s="40" t="str">
        <f>IF(COUNTA($D$2:D72)&lt;=$E$2,COUNTA($D$2:D72),"")</f>
        <v/>
      </c>
      <c r="G72" s="40"/>
      <c r="J72" s="227"/>
      <c r="K72" s="227"/>
      <c r="L72" s="227"/>
      <c r="M72" s="221"/>
      <c r="N72" s="221"/>
      <c r="O72" s="221"/>
      <c r="P72" s="221"/>
      <c r="Q72" s="101" t="s">
        <v>78</v>
      </c>
      <c r="R72" s="101" t="str">
        <f>IF(MOD(N67,4)=0, "DY" &amp; N67/4, "")</f>
        <v/>
      </c>
      <c r="S72" s="101" t="str">
        <f>IF($P$67=1,R72,"")</f>
        <v/>
      </c>
    </row>
    <row r="73" spans="1:19" ht="30.75" customHeight="1" thickBot="1" x14ac:dyDescent="0.3">
      <c r="A73" s="41" t="s">
        <v>114</v>
      </c>
      <c r="B73" s="41" t="s">
        <v>113</v>
      </c>
      <c r="D73" s="39" t="str">
        <f t="shared" si="15"/>
        <v/>
      </c>
      <c r="F73" s="40" t="str">
        <f>IF(COUNTA($D$2:D73)&lt;=$E$2,COUNTA($D$2:D73),"")</f>
        <v/>
      </c>
      <c r="G73" s="40"/>
      <c r="J73" s="225">
        <f>EDATE(J67,3)</f>
        <v>1004</v>
      </c>
      <c r="K73" s="225">
        <f t="shared" si="10"/>
        <v>1094</v>
      </c>
      <c r="L73" s="225" t="e">
        <f>EDATE(L67,3)</f>
        <v>#VALUE!</v>
      </c>
      <c r="M73" s="219">
        <f>COUNT($J$7:J78)</f>
        <v>12</v>
      </c>
      <c r="N73" s="219">
        <f>M67</f>
        <v>11</v>
      </c>
      <c r="O73" s="219">
        <f>IF(O67="",IF($R$5=J73,4,""),O67+1)</f>
        <v>12</v>
      </c>
      <c r="P73" s="219">
        <f>IF(M73&lt;=$E$2,1,0)</f>
        <v>0</v>
      </c>
      <c r="Q73" s="101" t="s">
        <v>195</v>
      </c>
      <c r="R73" s="101" t="e">
        <f>IF(R67="",IF(R$3='S Reporting logic (DO NOT EDIT)'!$J$73,'SMI-SED reporting schedule'!B$14,""),VLOOKUP(R67,$A$1:$B$17,2))</f>
        <v>#N/A</v>
      </c>
      <c r="S73" s="101" t="str">
        <f>IF($P$73=1,R73,"")</f>
        <v/>
      </c>
    </row>
    <row r="74" spans="1:19" ht="15.75" thickBot="1" x14ac:dyDescent="0.3">
      <c r="A74" s="41" t="s">
        <v>113</v>
      </c>
      <c r="B74" s="41" t="s">
        <v>112</v>
      </c>
      <c r="D74" s="39" t="str">
        <f t="shared" si="15"/>
        <v/>
      </c>
      <c r="F74" s="40" t="str">
        <f>IF(COUNTA($D$2:D74)&lt;=$E$2,COUNTA($D$2:D74),"")</f>
        <v/>
      </c>
      <c r="G74" s="40"/>
      <c r="J74" s="226"/>
      <c r="K74" s="226"/>
      <c r="L74" s="226"/>
      <c r="M74" s="220"/>
      <c r="N74" s="220"/>
      <c r="O74" s="220"/>
      <c r="P74" s="220"/>
      <c r="Q74" s="101" t="s">
        <v>33</v>
      </c>
      <c r="R74" s="101" t="e">
        <f>IF(R68="",IF(R$3='S Reporting logic (DO NOT EDIT)'!$J$73,'SMI-SED reporting schedule'!B$14,""),VLOOKUP(R68,$A$1:$B$17,2))</f>
        <v>#N/A</v>
      </c>
      <c r="S74" s="101" t="str">
        <f t="shared" ref="S74:S77" si="17">IF($P$73=1,R74,"")</f>
        <v/>
      </c>
    </row>
    <row r="75" spans="1:19" ht="15.75" thickBot="1" x14ac:dyDescent="0.3">
      <c r="A75" s="41" t="s">
        <v>112</v>
      </c>
      <c r="B75" s="41" t="s">
        <v>111</v>
      </c>
      <c r="D75" s="39" t="str">
        <f t="shared" si="15"/>
        <v/>
      </c>
      <c r="F75" s="40" t="str">
        <f>IF(COUNTA($D$2:D75)&lt;=$E$2,COUNTA($D$2:D75),"")</f>
        <v/>
      </c>
      <c r="G75" s="40"/>
      <c r="J75" s="226"/>
      <c r="K75" s="226"/>
      <c r="L75" s="226"/>
      <c r="M75" s="220"/>
      <c r="N75" s="220"/>
      <c r="O75" s="220"/>
      <c r="P75" s="220"/>
      <c r="Q75" s="101" t="s">
        <v>76</v>
      </c>
      <c r="R75" s="101" t="e">
        <f>IF(R69="",IF(R$4='S Reporting logic (DO NOT EDIT)'!$J$73,'SMI-SED reporting schedule'!B$14,""),VLOOKUP(R69,$A$1:$B$17,2))</f>
        <v>#N/A</v>
      </c>
      <c r="S75" s="101" t="str">
        <f t="shared" si="17"/>
        <v/>
      </c>
    </row>
    <row r="76" spans="1:19" ht="15.75" thickBot="1" x14ac:dyDescent="0.3">
      <c r="A76" s="41" t="s">
        <v>111</v>
      </c>
      <c r="B76" s="41" t="s">
        <v>110</v>
      </c>
      <c r="D76" s="39" t="str">
        <f t="shared" si="15"/>
        <v/>
      </c>
      <c r="F76" s="40" t="str">
        <f>IF(COUNTA($D$2:D76)&lt;=$E$2,COUNTA($D$2:D76),"")</f>
        <v/>
      </c>
      <c r="G76" s="40"/>
      <c r="J76" s="226"/>
      <c r="K76" s="226"/>
      <c r="L76" s="226"/>
      <c r="M76" s="220"/>
      <c r="N76" s="220"/>
      <c r="O76" s="220"/>
      <c r="P76" s="220"/>
      <c r="Q76" s="101" t="s">
        <v>358</v>
      </c>
      <c r="R76" s="101" t="str">
        <f>IF(MOD(M73,4)=0, "AA" &amp; M73/4, "")</f>
        <v>AA3</v>
      </c>
      <c r="S76" s="101" t="str">
        <f t="shared" si="17"/>
        <v/>
      </c>
    </row>
    <row r="77" spans="1:19" ht="15.75" thickBot="1" x14ac:dyDescent="0.3">
      <c r="A77" s="41" t="s">
        <v>110</v>
      </c>
      <c r="B77" s="41" t="s">
        <v>109</v>
      </c>
      <c r="D77" s="39" t="str">
        <f t="shared" si="15"/>
        <v/>
      </c>
      <c r="F77" s="40" t="str">
        <f>IF(COUNTA($D$2:D77)&lt;=$E$2,COUNTA($D$2:D77),"")</f>
        <v/>
      </c>
      <c r="G77" s="40"/>
      <c r="J77" s="226"/>
      <c r="K77" s="226"/>
      <c r="L77" s="226"/>
      <c r="M77" s="220"/>
      <c r="N77" s="220"/>
      <c r="O77" s="220"/>
      <c r="P77" s="220"/>
      <c r="Q77" s="101" t="s">
        <v>77</v>
      </c>
      <c r="R77" s="101" t="str">
        <f>IF(O73="","",IF(MOD(O73,4)=0, "CY" &amp; ($G$2-1+O73/4), ""))</f>
        <v>CY1902</v>
      </c>
      <c r="S77" s="101" t="str">
        <f t="shared" si="17"/>
        <v/>
      </c>
    </row>
    <row r="78" spans="1:19" ht="15.75" thickBot="1" x14ac:dyDescent="0.3">
      <c r="A78" s="41" t="s">
        <v>109</v>
      </c>
      <c r="B78" s="41" t="s">
        <v>108</v>
      </c>
      <c r="D78" s="39" t="str">
        <f t="shared" si="15"/>
        <v/>
      </c>
      <c r="F78" s="40" t="str">
        <f>IF(COUNTA($D$2:D78)&lt;=$E$2,COUNTA($D$2:D78),"")</f>
        <v/>
      </c>
      <c r="G78" s="40"/>
      <c r="J78" s="227"/>
      <c r="K78" s="227"/>
      <c r="L78" s="227"/>
      <c r="M78" s="221"/>
      <c r="N78" s="221"/>
      <c r="O78" s="221"/>
      <c r="P78" s="221"/>
      <c r="Q78" s="101" t="s">
        <v>78</v>
      </c>
      <c r="R78" s="101" t="str">
        <f>IF(MOD(N73,4)=0, "DY" &amp; N73/4, "")</f>
        <v/>
      </c>
      <c r="S78" s="101" t="str">
        <f>IF($P$73=1,R78,"")</f>
        <v/>
      </c>
    </row>
    <row r="79" spans="1:19" ht="30.75" customHeight="1" thickBot="1" x14ac:dyDescent="0.3">
      <c r="A79" s="41" t="s">
        <v>108</v>
      </c>
      <c r="B79" s="41" t="s">
        <v>107</v>
      </c>
      <c r="D79" s="39" t="str">
        <f t="shared" si="15"/>
        <v/>
      </c>
      <c r="F79" s="40" t="str">
        <f>IF(COUNTA($D$2:D79)&lt;=$E$2,COUNTA($D$2:D79),"")</f>
        <v/>
      </c>
      <c r="G79" s="40"/>
      <c r="J79" s="222">
        <f>EDATE(J73,3)</f>
        <v>1095</v>
      </c>
      <c r="K79" s="222">
        <f t="shared" si="10"/>
        <v>1184</v>
      </c>
      <c r="L79" s="222" t="e">
        <f>EDATE(L73,3)</f>
        <v>#VALUE!</v>
      </c>
      <c r="M79" s="216">
        <f>COUNT($J$7:J84)</f>
        <v>13</v>
      </c>
      <c r="N79" s="216">
        <f>M73</f>
        <v>12</v>
      </c>
      <c r="O79" s="216">
        <f>IF(O73="",IF($R$5=J79,4,""),O73+1)</f>
        <v>13</v>
      </c>
      <c r="P79" s="216">
        <f>IF(M79&lt;=$E$2,1,0)</f>
        <v>0</v>
      </c>
      <c r="Q79" s="100" t="s">
        <v>195</v>
      </c>
      <c r="R79" s="100" t="e">
        <f>IF(R73="",IF(R$3='S Reporting logic (DO NOT EDIT)'!$J$79,'SMI-SED reporting schedule'!B$14,""),VLOOKUP(R73,$A$1:$B$101,2,FALSE))</f>
        <v>#N/A</v>
      </c>
      <c r="S79" s="100" t="str">
        <f>IF($P$79=1,R79,"")</f>
        <v/>
      </c>
    </row>
    <row r="80" spans="1:19" ht="15.75" thickBot="1" x14ac:dyDescent="0.3">
      <c r="A80" s="41" t="s">
        <v>107</v>
      </c>
      <c r="B80" s="41" t="s">
        <v>106</v>
      </c>
      <c r="D80" s="39" t="str">
        <f t="shared" si="15"/>
        <v/>
      </c>
      <c r="F80" s="40" t="str">
        <f>IF(COUNTA($D$2:D80)&lt;=$E$2,COUNTA($D$2:D80),"")</f>
        <v/>
      </c>
      <c r="G80" s="40"/>
      <c r="J80" s="223"/>
      <c r="K80" s="223"/>
      <c r="L80" s="223"/>
      <c r="M80" s="217"/>
      <c r="N80" s="217"/>
      <c r="O80" s="217"/>
      <c r="P80" s="217"/>
      <c r="Q80" s="100" t="s">
        <v>33</v>
      </c>
      <c r="R80" s="100" t="e">
        <f>IF(R74="",IF(R$3='S Reporting logic (DO NOT EDIT)'!$J$79,'SMI-SED reporting schedule'!B$14,""),VLOOKUP(R74,$A$1:$B$101,2,FALSE))</f>
        <v>#N/A</v>
      </c>
      <c r="S80" s="100" t="str">
        <f>IF($P$79=1,R80,"")</f>
        <v/>
      </c>
    </row>
    <row r="81" spans="1:19" ht="15.75" thickBot="1" x14ac:dyDescent="0.3">
      <c r="A81" s="41" t="s">
        <v>106</v>
      </c>
      <c r="B81" s="41" t="s">
        <v>105</v>
      </c>
      <c r="D81" s="39" t="str">
        <f t="shared" si="15"/>
        <v/>
      </c>
      <c r="F81" s="40" t="str">
        <f>IF(COUNTA($D$2:D81)&lt;=$E$2,COUNTA($D$2:D81),"")</f>
        <v/>
      </c>
      <c r="G81" s="40"/>
      <c r="J81" s="223"/>
      <c r="K81" s="223"/>
      <c r="L81" s="223"/>
      <c r="M81" s="217"/>
      <c r="N81" s="217"/>
      <c r="O81" s="217"/>
      <c r="P81" s="217"/>
      <c r="Q81" s="100" t="s">
        <v>76</v>
      </c>
      <c r="R81" s="100" t="e">
        <f>IF(R75="",IF(R$4='S Reporting logic (DO NOT EDIT)'!$J$79,'SMI-SED reporting schedule'!B$14,""),VLOOKUP(R75,$A$1:$B$101,2,FALSE))</f>
        <v>#N/A</v>
      </c>
      <c r="S81" s="100" t="str">
        <f t="shared" ref="S81:S83" si="18">IF($P$79=1,R81,"")</f>
        <v/>
      </c>
    </row>
    <row r="82" spans="1:19" ht="15.75" thickBot="1" x14ac:dyDescent="0.3">
      <c r="A82" s="41" t="s">
        <v>105</v>
      </c>
      <c r="B82" s="41" t="s">
        <v>104</v>
      </c>
      <c r="D82" s="39" t="str">
        <f t="shared" si="15"/>
        <v/>
      </c>
      <c r="F82" s="40" t="str">
        <f>IF(COUNTA($D$2:D82)&lt;=$E$2,COUNTA($D$2:D82),"")</f>
        <v/>
      </c>
      <c r="G82" s="40"/>
      <c r="J82" s="223"/>
      <c r="K82" s="223"/>
      <c r="L82" s="223"/>
      <c r="M82" s="217"/>
      <c r="N82" s="217"/>
      <c r="O82" s="217"/>
      <c r="P82" s="217"/>
      <c r="Q82" s="100" t="s">
        <v>358</v>
      </c>
      <c r="R82" s="100" t="str">
        <f>IF(MOD(M79,4)=0, "AA" &amp; M79/4, "")</f>
        <v/>
      </c>
      <c r="S82" s="100" t="str">
        <f t="shared" si="18"/>
        <v/>
      </c>
    </row>
    <row r="83" spans="1:19" ht="15.75" thickBot="1" x14ac:dyDescent="0.3">
      <c r="A83" s="41" t="s">
        <v>104</v>
      </c>
      <c r="B83" s="41" t="s">
        <v>103</v>
      </c>
      <c r="D83" s="39" t="str">
        <f t="shared" si="15"/>
        <v/>
      </c>
      <c r="F83" s="40" t="str">
        <f>IF(COUNTA($D$2:D83)&lt;=$E$2,COUNTA($D$2:D83),"")</f>
        <v/>
      </c>
      <c r="G83" s="40"/>
      <c r="J83" s="223"/>
      <c r="K83" s="223"/>
      <c r="L83" s="223"/>
      <c r="M83" s="217"/>
      <c r="N83" s="217"/>
      <c r="O83" s="217"/>
      <c r="P83" s="217"/>
      <c r="Q83" s="100" t="s">
        <v>77</v>
      </c>
      <c r="R83" s="100" t="str">
        <f>IF(O79="","",IF(MOD(O79,4)=0, "CY" &amp; ($G$2-1+O79/4), ""))</f>
        <v/>
      </c>
      <c r="S83" s="100" t="str">
        <f t="shared" si="18"/>
        <v/>
      </c>
    </row>
    <row r="84" spans="1:19" ht="15.75" thickBot="1" x14ac:dyDescent="0.3">
      <c r="A84" s="41" t="s">
        <v>103</v>
      </c>
      <c r="B84" s="41" t="s">
        <v>102</v>
      </c>
      <c r="D84" s="39" t="str">
        <f t="shared" si="15"/>
        <v/>
      </c>
      <c r="F84" s="40" t="str">
        <f>IF(COUNTA($D$2:D84)&lt;=$E$2,COUNTA($D$2:D84),"")</f>
        <v/>
      </c>
      <c r="G84" s="40"/>
      <c r="J84" s="224"/>
      <c r="K84" s="224"/>
      <c r="L84" s="224"/>
      <c r="M84" s="218"/>
      <c r="N84" s="218"/>
      <c r="O84" s="218"/>
      <c r="P84" s="218"/>
      <c r="Q84" s="100" t="s">
        <v>78</v>
      </c>
      <c r="R84" s="100" t="str">
        <f>IF(MOD(N79,4)=0, "DY" &amp; N79/4, "")</f>
        <v>DY3</v>
      </c>
      <c r="S84" s="100" t="str">
        <f>IF($P$79=1,R84,"")</f>
        <v/>
      </c>
    </row>
    <row r="85" spans="1:19" ht="15.75" thickBot="1" x14ac:dyDescent="0.3">
      <c r="A85" s="41" t="s">
        <v>102</v>
      </c>
      <c r="B85" s="41" t="s">
        <v>101</v>
      </c>
      <c r="D85" s="39" t="str">
        <f t="shared" si="15"/>
        <v/>
      </c>
      <c r="F85" s="40" t="str">
        <f>IF(COUNTA($D$2:D85)&lt;=$E$2,COUNTA($D$2:D85),"")</f>
        <v/>
      </c>
      <c r="G85" s="40"/>
      <c r="J85" s="222">
        <f>EDATE(J79,3)</f>
        <v>1185</v>
      </c>
      <c r="K85" s="222">
        <f t="shared" si="10"/>
        <v>1276</v>
      </c>
      <c r="L85" s="222" t="e">
        <f>EDATE(L79,3)</f>
        <v>#VALUE!</v>
      </c>
      <c r="M85" s="216">
        <f>COUNT($J$7:J90)</f>
        <v>14</v>
      </c>
      <c r="N85" s="216">
        <f>M79</f>
        <v>13</v>
      </c>
      <c r="O85" s="216">
        <f>IF(O79="",IF($R$5=J85,4,""),O79+1)</f>
        <v>14</v>
      </c>
      <c r="P85" s="216">
        <f>IF(M85&lt;=$E$2,1,0)</f>
        <v>0</v>
      </c>
      <c r="Q85" s="100" t="s">
        <v>195</v>
      </c>
      <c r="R85" s="100" t="e">
        <f>IF(R79="",IF(R$3='S Reporting logic (DO NOT EDIT)'!$J$85,'SMI-SED reporting schedule'!B$14,""),VLOOKUP(R79,$A$1:$B$101,2,FALSE))</f>
        <v>#N/A</v>
      </c>
      <c r="S85" s="100" t="str">
        <f>IF($P$85=1,R85,"")</f>
        <v/>
      </c>
    </row>
    <row r="86" spans="1:19" ht="15.75" thickBot="1" x14ac:dyDescent="0.3">
      <c r="A86" s="41" t="s">
        <v>101</v>
      </c>
      <c r="B86" s="41" t="s">
        <v>97</v>
      </c>
      <c r="D86" s="39" t="str">
        <f t="shared" si="15"/>
        <v/>
      </c>
      <c r="F86" s="40" t="str">
        <f>IF(COUNTA($D$2:D86)&lt;=$E$2,COUNTA($D$2:D86),"")</f>
        <v/>
      </c>
      <c r="G86" s="40"/>
      <c r="J86" s="223"/>
      <c r="K86" s="223"/>
      <c r="L86" s="223"/>
      <c r="M86" s="217"/>
      <c r="N86" s="217"/>
      <c r="O86" s="217"/>
      <c r="P86" s="217"/>
      <c r="Q86" s="100" t="s">
        <v>33</v>
      </c>
      <c r="R86" s="100" t="e">
        <f>IF(R80="",IF(R$3='S Reporting logic (DO NOT EDIT)'!$J$85,'SMI-SED reporting schedule'!B$14,""),VLOOKUP(R80,$A$1:$B$101,2,FALSE))</f>
        <v>#N/A</v>
      </c>
      <c r="S86" s="100" t="str">
        <f t="shared" ref="S86:S88" si="19">IF($P$85=1,R86,"")</f>
        <v/>
      </c>
    </row>
    <row r="87" spans="1:19" ht="15.75" thickBot="1" x14ac:dyDescent="0.3">
      <c r="A87" s="41" t="s">
        <v>97</v>
      </c>
      <c r="B87" s="41" t="s">
        <v>100</v>
      </c>
      <c r="D87" s="39" t="str">
        <f t="shared" si="15"/>
        <v/>
      </c>
      <c r="F87" s="40" t="str">
        <f>IF(COUNTA($D$2:D87)&lt;=$E$2,COUNTA($D$2:D87),"")</f>
        <v/>
      </c>
      <c r="G87" s="40"/>
      <c r="J87" s="223"/>
      <c r="K87" s="223"/>
      <c r="L87" s="223"/>
      <c r="M87" s="217"/>
      <c r="N87" s="217"/>
      <c r="O87" s="217"/>
      <c r="P87" s="217"/>
      <c r="Q87" s="100" t="s">
        <v>76</v>
      </c>
      <c r="R87" s="100" t="e">
        <f>IF(R81="",IF(R$4='S Reporting logic (DO NOT EDIT)'!$J$85,'SMI-SED reporting schedule'!B$14,""),VLOOKUP(R81,$A$1:$B$101,2,FALSE))</f>
        <v>#N/A</v>
      </c>
      <c r="S87" s="100" t="str">
        <f t="shared" si="19"/>
        <v/>
      </c>
    </row>
    <row r="88" spans="1:19" ht="15.75" thickBot="1" x14ac:dyDescent="0.3">
      <c r="A88" s="41" t="s">
        <v>100</v>
      </c>
      <c r="B88" s="41" t="s">
        <v>99</v>
      </c>
      <c r="D88" s="39" t="str">
        <f t="shared" si="15"/>
        <v/>
      </c>
      <c r="F88" s="40" t="str">
        <f>IF(COUNTA($D$2:D88)&lt;=$E$2,COUNTA($D$2:D88),"")</f>
        <v/>
      </c>
      <c r="G88" s="40"/>
      <c r="J88" s="223"/>
      <c r="K88" s="223"/>
      <c r="L88" s="223"/>
      <c r="M88" s="217"/>
      <c r="N88" s="217"/>
      <c r="O88" s="217"/>
      <c r="P88" s="217"/>
      <c r="Q88" s="100" t="s">
        <v>358</v>
      </c>
      <c r="R88" s="100" t="str">
        <f>IF(MOD(M85,4)=0, "AA" &amp; M85/4, "")</f>
        <v/>
      </c>
      <c r="S88" s="100" t="str">
        <f t="shared" si="19"/>
        <v/>
      </c>
    </row>
    <row r="89" spans="1:19" ht="15.75" thickBot="1" x14ac:dyDescent="0.3">
      <c r="A89" s="41" t="s">
        <v>99</v>
      </c>
      <c r="B89" s="41" t="s">
        <v>98</v>
      </c>
      <c r="D89" s="39" t="str">
        <f t="shared" si="15"/>
        <v/>
      </c>
      <c r="F89" s="40" t="str">
        <f>IF(COUNTA($D$2:D89)&lt;=$E$2,COUNTA($D$2:D89),"")</f>
        <v/>
      </c>
      <c r="G89" s="40"/>
      <c r="J89" s="223"/>
      <c r="K89" s="223"/>
      <c r="L89" s="223"/>
      <c r="M89" s="217"/>
      <c r="N89" s="217"/>
      <c r="O89" s="217"/>
      <c r="P89" s="217"/>
      <c r="Q89" s="100" t="s">
        <v>77</v>
      </c>
      <c r="R89" s="100" t="str">
        <f>IF(O85="","",IF(MOD(O85,4)=0, "CY" &amp; ($G$2-1+O85/4), ""))</f>
        <v/>
      </c>
      <c r="S89" s="100" t="str">
        <f>IF($P$85=1,R89,"")</f>
        <v/>
      </c>
    </row>
    <row r="90" spans="1:19" ht="15.75" thickBot="1" x14ac:dyDescent="0.3">
      <c r="A90" s="41" t="s">
        <v>98</v>
      </c>
      <c r="B90" s="41" t="s">
        <v>97</v>
      </c>
      <c r="D90" s="39" t="str">
        <f t="shared" si="15"/>
        <v/>
      </c>
      <c r="F90" s="40" t="str">
        <f>IF(COUNTA($D$2:D90)&lt;=$E$2,COUNTA($D$2:D90),"")</f>
        <v/>
      </c>
      <c r="G90" s="40"/>
      <c r="J90" s="224"/>
      <c r="K90" s="224"/>
      <c r="L90" s="224"/>
      <c r="M90" s="218"/>
      <c r="N90" s="218"/>
      <c r="O90" s="218"/>
      <c r="P90" s="218"/>
      <c r="Q90" s="100" t="s">
        <v>78</v>
      </c>
      <c r="R90" s="100" t="str">
        <f>IF(MOD(N85,4)=0, "DY" &amp; N85/4, "")</f>
        <v/>
      </c>
      <c r="S90" s="100" t="str">
        <f>IF($P$85=1,R90,"")</f>
        <v/>
      </c>
    </row>
    <row r="91" spans="1:19" ht="30.75" customHeight="1" thickBot="1" x14ac:dyDescent="0.3">
      <c r="A91" s="41" t="s">
        <v>97</v>
      </c>
      <c r="B91" s="41" t="s">
        <v>96</v>
      </c>
      <c r="D91" s="39" t="str">
        <f t="shared" si="15"/>
        <v/>
      </c>
      <c r="F91" s="40" t="str">
        <f>IF(COUNTA($D$2:D91)&lt;=$E$2,COUNTA($D$2:D91),"")</f>
        <v/>
      </c>
      <c r="G91" s="40"/>
      <c r="J91" s="222">
        <f>EDATE(J85,3)</f>
        <v>1277</v>
      </c>
      <c r="K91" s="222">
        <f t="shared" si="10"/>
        <v>1368</v>
      </c>
      <c r="L91" s="222" t="e">
        <f>EDATE(L85,3)</f>
        <v>#VALUE!</v>
      </c>
      <c r="M91" s="216">
        <f>COUNT($J$7:J96)</f>
        <v>15</v>
      </c>
      <c r="N91" s="216">
        <f>M85</f>
        <v>14</v>
      </c>
      <c r="O91" s="216">
        <f>IF(O85="",IF($R$5=J91,4,""),O85+1)</f>
        <v>15</v>
      </c>
      <c r="P91" s="216">
        <f>IF(M91&lt;=$E$2,1,0)</f>
        <v>0</v>
      </c>
      <c r="Q91" s="100" t="s">
        <v>195</v>
      </c>
      <c r="R91" s="100" t="e">
        <f>IF(R85="",IF(R$3='S Reporting logic (DO NOT EDIT)'!$J$91,'SMI-SED reporting schedule'!B$14,""),VLOOKUP(R85,$A$1:$B$101,2,FALSE))</f>
        <v>#N/A</v>
      </c>
      <c r="S91" s="100" t="str">
        <f>IF($P$91=1,R91,"")</f>
        <v/>
      </c>
    </row>
    <row r="92" spans="1:19" ht="15.75" thickBot="1" x14ac:dyDescent="0.3">
      <c r="A92" s="41" t="s">
        <v>96</v>
      </c>
      <c r="B92" s="41" t="s">
        <v>95</v>
      </c>
      <c r="D92" s="39" t="str">
        <f t="shared" si="15"/>
        <v/>
      </c>
      <c r="F92" s="40" t="str">
        <f>IF(COUNTA($D$2:D92)&lt;=$E$2,COUNTA($D$2:D92),"")</f>
        <v/>
      </c>
      <c r="G92" s="40"/>
      <c r="J92" s="223"/>
      <c r="K92" s="223"/>
      <c r="L92" s="223"/>
      <c r="M92" s="217"/>
      <c r="N92" s="217"/>
      <c r="O92" s="217"/>
      <c r="P92" s="217"/>
      <c r="Q92" s="100" t="s">
        <v>33</v>
      </c>
      <c r="R92" s="100" t="e">
        <f>IF(R86="",IF(R$3='S Reporting logic (DO NOT EDIT)'!$J$91,'SMI-SED reporting schedule'!B$14,""),VLOOKUP(R86,$A$1:$B$101,2,FALSE))</f>
        <v>#N/A</v>
      </c>
      <c r="S92" s="100" t="str">
        <f t="shared" ref="S92:S94" si="20">IF($P$91=1,R92,"")</f>
        <v/>
      </c>
    </row>
    <row r="93" spans="1:19" ht="15.75" thickBot="1" x14ac:dyDescent="0.3">
      <c r="A93" s="41" t="s">
        <v>95</v>
      </c>
      <c r="B93" s="41" t="s">
        <v>94</v>
      </c>
      <c r="D93" s="39" t="str">
        <f t="shared" si="15"/>
        <v/>
      </c>
      <c r="F93" s="40" t="str">
        <f>IF(COUNTA($D$2:D93)&lt;=$E$2,COUNTA($D$2:D93),"")</f>
        <v/>
      </c>
      <c r="G93" s="40"/>
      <c r="J93" s="223"/>
      <c r="K93" s="223"/>
      <c r="L93" s="223"/>
      <c r="M93" s="217"/>
      <c r="N93" s="217"/>
      <c r="O93" s="217"/>
      <c r="P93" s="217"/>
      <c r="Q93" s="100" t="s">
        <v>76</v>
      </c>
      <c r="R93" s="100" t="e">
        <f>IF(R87="",IF(R$4='S Reporting logic (DO NOT EDIT)'!$J$91,'SMI-SED reporting schedule'!B$14,""),VLOOKUP(R87,$A$1:$B$101,2,FALSE))</f>
        <v>#N/A</v>
      </c>
      <c r="S93" s="100" t="str">
        <f t="shared" si="20"/>
        <v/>
      </c>
    </row>
    <row r="94" spans="1:19" ht="15.75" thickBot="1" x14ac:dyDescent="0.3">
      <c r="A94" s="41" t="s">
        <v>94</v>
      </c>
      <c r="B94" s="41" t="s">
        <v>93</v>
      </c>
      <c r="D94" s="39" t="str">
        <f t="shared" si="15"/>
        <v/>
      </c>
      <c r="F94" s="40" t="str">
        <f>IF(COUNTA($D$2:D94)&lt;=$E$2,COUNTA($D$2:D94),"")</f>
        <v/>
      </c>
      <c r="G94" s="40"/>
      <c r="J94" s="223"/>
      <c r="K94" s="223"/>
      <c r="L94" s="223"/>
      <c r="M94" s="217"/>
      <c r="N94" s="217"/>
      <c r="O94" s="217"/>
      <c r="P94" s="217"/>
      <c r="Q94" s="100" t="s">
        <v>358</v>
      </c>
      <c r="R94" s="100" t="str">
        <f>IF(MOD(M91,4)=0, "AA" &amp; M91/4, "")</f>
        <v/>
      </c>
      <c r="S94" s="100" t="str">
        <f t="shared" si="20"/>
        <v/>
      </c>
    </row>
    <row r="95" spans="1:19" ht="15.75" thickBot="1" x14ac:dyDescent="0.3">
      <c r="A95" s="41" t="s">
        <v>93</v>
      </c>
      <c r="B95" s="41" t="s">
        <v>92</v>
      </c>
      <c r="D95" s="39" t="str">
        <f t="shared" si="15"/>
        <v/>
      </c>
      <c r="F95" s="40" t="str">
        <f>IF(COUNTA($D$2:D95)&lt;=$E$2,COUNTA($D$2:D95),"")</f>
        <v/>
      </c>
      <c r="G95" s="40"/>
      <c r="J95" s="223"/>
      <c r="K95" s="223"/>
      <c r="L95" s="223"/>
      <c r="M95" s="217"/>
      <c r="N95" s="217"/>
      <c r="O95" s="217"/>
      <c r="P95" s="217"/>
      <c r="Q95" s="100" t="s">
        <v>77</v>
      </c>
      <c r="R95" s="100" t="str">
        <f>IF(O91="","",IF(MOD(O91,4)=0, "CY" &amp; ($G$2-1+O91/4), ""))</f>
        <v/>
      </c>
      <c r="S95" s="100" t="str">
        <f>IF($P$91=1,R95,"")</f>
        <v/>
      </c>
    </row>
    <row r="96" spans="1:19" ht="15.75" thickBot="1" x14ac:dyDescent="0.3">
      <c r="A96" s="41" t="s">
        <v>92</v>
      </c>
      <c r="B96" s="41" t="s">
        <v>91</v>
      </c>
      <c r="D96" s="39" t="str">
        <f t="shared" si="15"/>
        <v/>
      </c>
      <c r="F96" s="40" t="str">
        <f>IF(COUNTA($D$2:D96)&lt;=$E$2,COUNTA($D$2:D96),"")</f>
        <v/>
      </c>
      <c r="G96" s="40"/>
      <c r="J96" s="224"/>
      <c r="K96" s="224"/>
      <c r="L96" s="224"/>
      <c r="M96" s="218"/>
      <c r="N96" s="218"/>
      <c r="O96" s="218"/>
      <c r="P96" s="218"/>
      <c r="Q96" s="100" t="s">
        <v>78</v>
      </c>
      <c r="R96" s="100" t="str">
        <f>IF(MOD(N91,4)=0, "DY" &amp; N91/4, "")</f>
        <v/>
      </c>
      <c r="S96" s="100" t="str">
        <f>IF($P$91=1,R96,"")</f>
        <v/>
      </c>
    </row>
    <row r="97" spans="1:19" ht="30.75" customHeight="1" thickBot="1" x14ac:dyDescent="0.3">
      <c r="A97" s="41" t="s">
        <v>91</v>
      </c>
      <c r="B97" s="41" t="s">
        <v>90</v>
      </c>
      <c r="D97" s="39" t="str">
        <f t="shared" si="15"/>
        <v/>
      </c>
      <c r="F97" s="40" t="str">
        <f>IF(COUNTA($D$2:D97)&lt;=$E$2,COUNTA($D$2:D97),"")</f>
        <v/>
      </c>
      <c r="G97" s="40"/>
      <c r="J97" s="222">
        <f>EDATE(J91,3)</f>
        <v>1369</v>
      </c>
      <c r="K97" s="222">
        <f t="shared" si="10"/>
        <v>1459</v>
      </c>
      <c r="L97" s="222" t="e">
        <f>EDATE(L91,3)</f>
        <v>#VALUE!</v>
      </c>
      <c r="M97" s="216">
        <f>COUNT($J$7:J102)</f>
        <v>16</v>
      </c>
      <c r="N97" s="216">
        <f>M91</f>
        <v>15</v>
      </c>
      <c r="O97" s="216">
        <f>IF(O91="",IF($R$5=J97,4,""),O91+1)</f>
        <v>16</v>
      </c>
      <c r="P97" s="216">
        <f>IF(M97&lt;=$E$2,1,0)</f>
        <v>0</v>
      </c>
      <c r="Q97" s="100" t="s">
        <v>195</v>
      </c>
      <c r="R97" s="100" t="e">
        <f>IF(R91="",IF(R$3='S Reporting logic (DO NOT EDIT)'!$J$97,'SMI-SED reporting schedule'!B$14,""),VLOOKUP(R91,$A$1:$B$101,2,FALSE))</f>
        <v>#N/A</v>
      </c>
      <c r="S97" s="100" t="str">
        <f>IF($P$97=1,R97,"")</f>
        <v/>
      </c>
    </row>
    <row r="98" spans="1:19" ht="15.75" thickBot="1" x14ac:dyDescent="0.3">
      <c r="A98" s="41" t="s">
        <v>90</v>
      </c>
      <c r="B98" s="41" t="s">
        <v>89</v>
      </c>
      <c r="D98" s="39" t="str">
        <f t="shared" si="15"/>
        <v/>
      </c>
      <c r="F98" s="40" t="str">
        <f>IF(COUNTA($D$2:D98)&lt;=$E$2,COUNTA($D$2:D98),"")</f>
        <v/>
      </c>
      <c r="G98" s="40"/>
      <c r="J98" s="223"/>
      <c r="K98" s="223"/>
      <c r="L98" s="223"/>
      <c r="M98" s="217"/>
      <c r="N98" s="217"/>
      <c r="O98" s="217"/>
      <c r="P98" s="217"/>
      <c r="Q98" s="100" t="s">
        <v>33</v>
      </c>
      <c r="R98" s="100" t="e">
        <f>IF(R92="",IF(R$3='S Reporting logic (DO NOT EDIT)'!$J$97,'SMI-SED reporting schedule'!B$14,""),VLOOKUP(R92,$A$1:$B$101,2,FALSE))</f>
        <v>#N/A</v>
      </c>
      <c r="S98" s="100" t="str">
        <f t="shared" ref="S98:S101" si="21">IF($P$97=1,R98,"")</f>
        <v/>
      </c>
    </row>
    <row r="99" spans="1:19" ht="15.75" thickBot="1" x14ac:dyDescent="0.3">
      <c r="A99" s="41" t="s">
        <v>89</v>
      </c>
      <c r="B99" s="41" t="s">
        <v>88</v>
      </c>
      <c r="D99" s="39" t="str">
        <f t="shared" si="15"/>
        <v/>
      </c>
      <c r="F99" s="40" t="str">
        <f>IF(COUNTA($D$2:D99)&lt;=$E$2,COUNTA($D$2:D99),"")</f>
        <v/>
      </c>
      <c r="G99" s="40"/>
      <c r="J99" s="223"/>
      <c r="K99" s="223"/>
      <c r="L99" s="223"/>
      <c r="M99" s="217"/>
      <c r="N99" s="217"/>
      <c r="O99" s="217"/>
      <c r="P99" s="217"/>
      <c r="Q99" s="100" t="s">
        <v>76</v>
      </c>
      <c r="R99" s="100" t="e">
        <f>IF(R93="",IF(R$4='S Reporting logic (DO NOT EDIT)'!$J$97,'SMI-SED reporting schedule'!B$14,""),VLOOKUP(R93,$A$1:$B$101,2,FALSE))</f>
        <v>#N/A</v>
      </c>
      <c r="S99" s="100" t="str">
        <f t="shared" si="21"/>
        <v/>
      </c>
    </row>
    <row r="100" spans="1:19" ht="15.75" thickBot="1" x14ac:dyDescent="0.3">
      <c r="A100" s="41" t="s">
        <v>88</v>
      </c>
      <c r="B100" s="41" t="s">
        <v>87</v>
      </c>
      <c r="D100" s="39" t="str">
        <f t="shared" si="15"/>
        <v/>
      </c>
      <c r="F100" s="40" t="str">
        <f>IF(COUNTA($D$2:D100)&lt;=$E$2,COUNTA($D$2:D100),"")</f>
        <v/>
      </c>
      <c r="G100" s="40"/>
      <c r="J100" s="223"/>
      <c r="K100" s="223"/>
      <c r="L100" s="223"/>
      <c r="M100" s="217"/>
      <c r="N100" s="217"/>
      <c r="O100" s="217"/>
      <c r="P100" s="217"/>
      <c r="Q100" s="100" t="s">
        <v>358</v>
      </c>
      <c r="R100" s="100" t="str">
        <f>IF(MOD(M97,4)=0, "AA" &amp; M97/4, "")</f>
        <v>AA4</v>
      </c>
      <c r="S100" s="100" t="str">
        <f t="shared" si="21"/>
        <v/>
      </c>
    </row>
    <row r="101" spans="1:19" ht="15.75" thickBot="1" x14ac:dyDescent="0.3">
      <c r="A101" s="41" t="s">
        <v>87</v>
      </c>
      <c r="B101" s="41" t="s">
        <v>86</v>
      </c>
      <c r="D101" s="39" t="str">
        <f t="shared" si="15"/>
        <v/>
      </c>
      <c r="F101" s="40" t="str">
        <f>IF(COUNTA($D$2:D101)&lt;=$E$2,COUNTA($D$2:D101),"")</f>
        <v/>
      </c>
      <c r="G101" s="40"/>
      <c r="J101" s="223"/>
      <c r="K101" s="223"/>
      <c r="L101" s="223"/>
      <c r="M101" s="217"/>
      <c r="N101" s="217"/>
      <c r="O101" s="217"/>
      <c r="P101" s="217"/>
      <c r="Q101" s="100" t="s">
        <v>77</v>
      </c>
      <c r="R101" s="100" t="str">
        <f>IF(O97="","",IF(MOD(O97,4)=0, "CY" &amp; ($G$2-1+O97/4), ""))</f>
        <v>CY1903</v>
      </c>
      <c r="S101" s="100" t="str">
        <f t="shared" si="21"/>
        <v/>
      </c>
    </row>
    <row r="102" spans="1:19" ht="15.75" thickBot="1" x14ac:dyDescent="0.3">
      <c r="F102" s="40" t="str">
        <f>IF(COUNTA($D$2:D102)&lt;=$E$2,COUNTA($D$2:D102),"")</f>
        <v/>
      </c>
      <c r="G102" s="40"/>
      <c r="J102" s="224"/>
      <c r="K102" s="224"/>
      <c r="L102" s="224"/>
      <c r="M102" s="218"/>
      <c r="N102" s="218"/>
      <c r="O102" s="218"/>
      <c r="P102" s="218"/>
      <c r="Q102" s="100" t="s">
        <v>78</v>
      </c>
      <c r="R102" s="100" t="str">
        <f>IF(MOD(N97,4)=0, "DY" &amp; N97/4, "")</f>
        <v/>
      </c>
      <c r="S102" s="100" t="str">
        <f>IF($P$97=1,R102,"")</f>
        <v/>
      </c>
    </row>
    <row r="103" spans="1:19" ht="30.75" customHeight="1" thickBot="1" x14ac:dyDescent="0.3">
      <c r="J103" s="225">
        <f>EDATE(J97,3)</f>
        <v>1460</v>
      </c>
      <c r="K103" s="225">
        <f t="shared" si="10"/>
        <v>1550</v>
      </c>
      <c r="L103" s="225" t="e">
        <f>EDATE(L97,3)</f>
        <v>#VALUE!</v>
      </c>
      <c r="M103" s="219">
        <f>COUNT($J$7:J108)</f>
        <v>17</v>
      </c>
      <c r="N103" s="219">
        <f>M97</f>
        <v>16</v>
      </c>
      <c r="O103" s="219">
        <f>IF(O97="",IF($R$5=J103,4,""),O97+1)</f>
        <v>17</v>
      </c>
      <c r="P103" s="219">
        <f>IF(M103&lt;=$E$2,1,0)</f>
        <v>0</v>
      </c>
      <c r="Q103" s="101" t="s">
        <v>195</v>
      </c>
      <c r="R103" s="101" t="e">
        <f>IF(R97="",IF(R$3='S Reporting logic (DO NOT EDIT)'!$J$103,'SMI-SED reporting schedule'!B$14,""),VLOOKUP(R97,$A$1:$B$101,2,FALSE))</f>
        <v>#N/A</v>
      </c>
      <c r="S103" s="101" t="str">
        <f t="shared" ref="S103:S108" si="22">IF($P$103=1,R103,"")</f>
        <v/>
      </c>
    </row>
    <row r="104" spans="1:19" ht="15.75" thickBot="1" x14ac:dyDescent="0.3">
      <c r="J104" s="226"/>
      <c r="K104" s="226"/>
      <c r="L104" s="226"/>
      <c r="M104" s="220"/>
      <c r="N104" s="220"/>
      <c r="O104" s="220"/>
      <c r="P104" s="220"/>
      <c r="Q104" s="101" t="s">
        <v>33</v>
      </c>
      <c r="R104" s="101" t="e">
        <f>IF(R98="",IF(R$3='S Reporting logic (DO NOT EDIT)'!$J$103,'SMI-SED reporting schedule'!B$14,""),VLOOKUP(R98,$A$1:$B$101,2,FALSE))</f>
        <v>#N/A</v>
      </c>
      <c r="S104" s="101" t="str">
        <f t="shared" si="22"/>
        <v/>
      </c>
    </row>
    <row r="105" spans="1:19" ht="15.75" thickBot="1" x14ac:dyDescent="0.3">
      <c r="J105" s="226"/>
      <c r="K105" s="226"/>
      <c r="L105" s="226"/>
      <c r="M105" s="220"/>
      <c r="N105" s="220"/>
      <c r="O105" s="220"/>
      <c r="P105" s="220"/>
      <c r="Q105" s="101" t="s">
        <v>76</v>
      </c>
      <c r="R105" s="101" t="e">
        <f>IF(R99="",IF(R$4='S Reporting logic (DO NOT EDIT)'!$J$103,'SMI-SED reporting schedule'!B$14,""),VLOOKUP(R99,$A$1:$B$101,2,FALSE))</f>
        <v>#N/A</v>
      </c>
      <c r="S105" s="101" t="str">
        <f t="shared" si="22"/>
        <v/>
      </c>
    </row>
    <row r="106" spans="1:19" ht="15.75" thickBot="1" x14ac:dyDescent="0.3">
      <c r="J106" s="226"/>
      <c r="K106" s="226"/>
      <c r="L106" s="226"/>
      <c r="M106" s="220"/>
      <c r="N106" s="220"/>
      <c r="O106" s="220"/>
      <c r="P106" s="220"/>
      <c r="Q106" s="101" t="s">
        <v>358</v>
      </c>
      <c r="R106" s="101" t="str">
        <f>IF(MOD(M103,4)=0, "AA" &amp; M103/4, "")</f>
        <v/>
      </c>
      <c r="S106" s="101" t="str">
        <f t="shared" si="22"/>
        <v/>
      </c>
    </row>
    <row r="107" spans="1:19" ht="15.75" thickBot="1" x14ac:dyDescent="0.3">
      <c r="J107" s="226"/>
      <c r="K107" s="226"/>
      <c r="L107" s="226"/>
      <c r="M107" s="220"/>
      <c r="N107" s="220"/>
      <c r="O107" s="220"/>
      <c r="P107" s="220"/>
      <c r="Q107" s="101" t="s">
        <v>77</v>
      </c>
      <c r="R107" s="101" t="str">
        <f>IF(O103="","",IF(MOD(O103,4)=0, "CY" &amp; ($G$2-1+O103/4), ""))</f>
        <v/>
      </c>
      <c r="S107" s="101" t="str">
        <f t="shared" si="22"/>
        <v/>
      </c>
    </row>
    <row r="108" spans="1:19" ht="15.75" thickBot="1" x14ac:dyDescent="0.3">
      <c r="J108" s="227"/>
      <c r="K108" s="227"/>
      <c r="L108" s="227"/>
      <c r="M108" s="221"/>
      <c r="N108" s="221"/>
      <c r="O108" s="221"/>
      <c r="P108" s="221"/>
      <c r="Q108" s="101" t="s">
        <v>78</v>
      </c>
      <c r="R108" s="101" t="str">
        <f>IF(MOD(N103,4)=0, "DY" &amp; N103/4, "")</f>
        <v>DY4</v>
      </c>
      <c r="S108" s="101" t="str">
        <f t="shared" si="22"/>
        <v/>
      </c>
    </row>
    <row r="109" spans="1:19" ht="30.75" customHeight="1" thickBot="1" x14ac:dyDescent="0.3">
      <c r="J109" s="225">
        <f>EDATE(J103,3)</f>
        <v>1551</v>
      </c>
      <c r="K109" s="225">
        <f t="shared" ref="K109:K133" si="23">IF(J109="","",EDATE(J109,3))-1</f>
        <v>1642</v>
      </c>
      <c r="L109" s="225" t="e">
        <f>EDATE(L103,3)</f>
        <v>#VALUE!</v>
      </c>
      <c r="M109" s="219">
        <f>COUNT($J$7:J114)</f>
        <v>18</v>
      </c>
      <c r="N109" s="219">
        <f>M103</f>
        <v>17</v>
      </c>
      <c r="O109" s="219">
        <f>IF(O103="",IF($R$5=J109,4,""),O103+1)</f>
        <v>18</v>
      </c>
      <c r="P109" s="219">
        <f>IF(M109&lt;=$E$2,1,0)</f>
        <v>0</v>
      </c>
      <c r="Q109" s="101" t="s">
        <v>195</v>
      </c>
      <c r="R109" s="101" t="e">
        <f>IF(R103="",IF(R$3='S Reporting logic (DO NOT EDIT)'!$J$109,'SMI-SED reporting schedule'!B$14,""),VLOOKUP(R103,$A$1:$B$101,2,FALSE))</f>
        <v>#N/A</v>
      </c>
      <c r="S109" s="101" t="str">
        <f>IF($P$109=1,R109,"")</f>
        <v/>
      </c>
    </row>
    <row r="110" spans="1:19" ht="15.75" thickBot="1" x14ac:dyDescent="0.3">
      <c r="J110" s="226"/>
      <c r="K110" s="226"/>
      <c r="L110" s="226"/>
      <c r="M110" s="220"/>
      <c r="N110" s="220"/>
      <c r="O110" s="220"/>
      <c r="P110" s="220"/>
      <c r="Q110" s="101" t="s">
        <v>33</v>
      </c>
      <c r="R110" s="101" t="e">
        <f>IF(R104="",IF(R$3='S Reporting logic (DO NOT EDIT)'!$J$109,'SMI-SED reporting schedule'!B$14,""),VLOOKUP(R104,$A$1:$B$101,2,FALSE))</f>
        <v>#N/A</v>
      </c>
      <c r="S110" s="101" t="str">
        <f t="shared" ref="S110:S113" si="24">IF($P$109=1,R110,"")</f>
        <v/>
      </c>
    </row>
    <row r="111" spans="1:19" ht="15.75" thickBot="1" x14ac:dyDescent="0.3">
      <c r="J111" s="226"/>
      <c r="K111" s="226"/>
      <c r="L111" s="226"/>
      <c r="M111" s="220"/>
      <c r="N111" s="220"/>
      <c r="O111" s="220"/>
      <c r="P111" s="220"/>
      <c r="Q111" s="101" t="s">
        <v>76</v>
      </c>
      <c r="R111" s="101" t="e">
        <f>IF(R105="",IF(R$4='S Reporting logic (DO NOT EDIT)'!$J$109,'SMI-SED reporting schedule'!B$14,""),VLOOKUP(R105,$A$1:$B$101,2,FALSE))</f>
        <v>#N/A</v>
      </c>
      <c r="S111" s="101" t="str">
        <f t="shared" si="24"/>
        <v/>
      </c>
    </row>
    <row r="112" spans="1:19" ht="15.75" thickBot="1" x14ac:dyDescent="0.3">
      <c r="J112" s="226"/>
      <c r="K112" s="226"/>
      <c r="L112" s="226"/>
      <c r="M112" s="220"/>
      <c r="N112" s="220"/>
      <c r="O112" s="220"/>
      <c r="P112" s="220"/>
      <c r="Q112" s="101" t="s">
        <v>358</v>
      </c>
      <c r="R112" s="101" t="str">
        <f>IF(MOD(M109,4)=0, "AA" &amp; M109/4, "")</f>
        <v/>
      </c>
      <c r="S112" s="101" t="str">
        <f t="shared" si="24"/>
        <v/>
      </c>
    </row>
    <row r="113" spans="10:19" ht="15.75" thickBot="1" x14ac:dyDescent="0.3">
      <c r="J113" s="226"/>
      <c r="K113" s="226"/>
      <c r="L113" s="226"/>
      <c r="M113" s="220"/>
      <c r="N113" s="220"/>
      <c r="O113" s="220"/>
      <c r="P113" s="220"/>
      <c r="Q113" s="101" t="s">
        <v>77</v>
      </c>
      <c r="R113" s="101" t="str">
        <f>IF(O109="","",IF(MOD(O109,4)=0, "CY" &amp; ($G$2-1+O109/4), ""))</f>
        <v/>
      </c>
      <c r="S113" s="101" t="str">
        <f t="shared" si="24"/>
        <v/>
      </c>
    </row>
    <row r="114" spans="10:19" ht="15.75" thickBot="1" x14ac:dyDescent="0.3">
      <c r="J114" s="227"/>
      <c r="K114" s="227"/>
      <c r="L114" s="227"/>
      <c r="M114" s="221"/>
      <c r="N114" s="221"/>
      <c r="O114" s="221"/>
      <c r="P114" s="221"/>
      <c r="Q114" s="101" t="s">
        <v>78</v>
      </c>
      <c r="R114" s="101" t="str">
        <f>IF(MOD(N109,4)=0, "DY" &amp; N109/4, "")</f>
        <v/>
      </c>
      <c r="S114" s="101" t="str">
        <f>IF($P$109=1,R114,"")</f>
        <v/>
      </c>
    </row>
    <row r="115" spans="10:19" ht="30.75" customHeight="1" thickBot="1" x14ac:dyDescent="0.3">
      <c r="J115" s="225">
        <f>EDATE(J109,3)</f>
        <v>1643</v>
      </c>
      <c r="K115" s="225">
        <f t="shared" si="23"/>
        <v>1734</v>
      </c>
      <c r="L115" s="225" t="e">
        <f>EDATE(L109,3)</f>
        <v>#VALUE!</v>
      </c>
      <c r="M115" s="219">
        <f>COUNT($J$7:J120)</f>
        <v>19</v>
      </c>
      <c r="N115" s="219">
        <f>M109</f>
        <v>18</v>
      </c>
      <c r="O115" s="219">
        <f>IF(O109="",IF($R$5=J115,4,""),O109+1)</f>
        <v>19</v>
      </c>
      <c r="P115" s="219">
        <f>IF(M115&lt;=$E$2,1,0)</f>
        <v>0</v>
      </c>
      <c r="Q115" s="101" t="s">
        <v>195</v>
      </c>
      <c r="R115" s="101" t="e">
        <f>IF(R109="",IF(R$3='S Reporting logic (DO NOT EDIT)'!$J$115,'SMI-SED reporting schedule'!B$14,""),VLOOKUP(R109,$A$1:$B$101,2,FALSE))</f>
        <v>#N/A</v>
      </c>
      <c r="S115" s="101" t="str">
        <f>IF($P$115=1,R115,"")</f>
        <v/>
      </c>
    </row>
    <row r="116" spans="10:19" ht="15.75" thickBot="1" x14ac:dyDescent="0.3">
      <c r="J116" s="226"/>
      <c r="K116" s="226"/>
      <c r="L116" s="226"/>
      <c r="M116" s="220"/>
      <c r="N116" s="220"/>
      <c r="O116" s="220"/>
      <c r="P116" s="220"/>
      <c r="Q116" s="101" t="s">
        <v>33</v>
      </c>
      <c r="R116" s="101" t="e">
        <f>IF(R110="",IF(R$3='S Reporting logic (DO NOT EDIT)'!$J$115,'SMI-SED reporting schedule'!B$14,""),VLOOKUP(R110,$A$1:$B$101,2,FALSE))</f>
        <v>#N/A</v>
      </c>
      <c r="S116" s="101" t="str">
        <f t="shared" ref="S116:S119" si="25">IF($P$115=1,R116,"")</f>
        <v/>
      </c>
    </row>
    <row r="117" spans="10:19" ht="15.75" thickBot="1" x14ac:dyDescent="0.3">
      <c r="J117" s="226"/>
      <c r="K117" s="226"/>
      <c r="L117" s="226"/>
      <c r="M117" s="220"/>
      <c r="N117" s="220"/>
      <c r="O117" s="220"/>
      <c r="P117" s="220"/>
      <c r="Q117" s="101" t="s">
        <v>76</v>
      </c>
      <c r="R117" s="101" t="e">
        <f>IF(R111="",IF(R$4='S Reporting logic (DO NOT EDIT)'!$J$115,'SMI-SED reporting schedule'!B$14,""),VLOOKUP(R111,$A$1:$B$101,2,FALSE))</f>
        <v>#N/A</v>
      </c>
      <c r="S117" s="101" t="str">
        <f t="shared" si="25"/>
        <v/>
      </c>
    </row>
    <row r="118" spans="10:19" ht="15.75" thickBot="1" x14ac:dyDescent="0.3">
      <c r="J118" s="226"/>
      <c r="K118" s="226"/>
      <c r="L118" s="226"/>
      <c r="M118" s="220"/>
      <c r="N118" s="220"/>
      <c r="O118" s="220"/>
      <c r="P118" s="220"/>
      <c r="Q118" s="101" t="s">
        <v>358</v>
      </c>
      <c r="R118" s="101" t="str">
        <f>IF(MOD(M115,4)=0, "AA" &amp; M115/4, "")</f>
        <v/>
      </c>
      <c r="S118" s="101" t="str">
        <f t="shared" si="25"/>
        <v/>
      </c>
    </row>
    <row r="119" spans="10:19" ht="15.75" thickBot="1" x14ac:dyDescent="0.3">
      <c r="J119" s="226"/>
      <c r="K119" s="226"/>
      <c r="L119" s="226"/>
      <c r="M119" s="220"/>
      <c r="N119" s="220"/>
      <c r="O119" s="220"/>
      <c r="P119" s="220"/>
      <c r="Q119" s="101" t="s">
        <v>77</v>
      </c>
      <c r="R119" s="101" t="str">
        <f>IF(O115="","",IF(MOD(O115,4)=0, "CY" &amp; ($G$2-1+O115/4), ""))</f>
        <v/>
      </c>
      <c r="S119" s="101" t="str">
        <f t="shared" si="25"/>
        <v/>
      </c>
    </row>
    <row r="120" spans="10:19" ht="15.75" thickBot="1" x14ac:dyDescent="0.3">
      <c r="J120" s="227"/>
      <c r="K120" s="227"/>
      <c r="L120" s="227"/>
      <c r="M120" s="221"/>
      <c r="N120" s="221"/>
      <c r="O120" s="221"/>
      <c r="P120" s="221"/>
      <c r="Q120" s="101" t="s">
        <v>78</v>
      </c>
      <c r="R120" s="101" t="str">
        <f>IF(MOD(N115,4)=0, "DY" &amp; N115/4, "")</f>
        <v/>
      </c>
      <c r="S120" s="101" t="str">
        <f>IF($P$115=1,R120,"")</f>
        <v/>
      </c>
    </row>
    <row r="121" spans="10:19" ht="30.75" customHeight="1" thickBot="1" x14ac:dyDescent="0.3">
      <c r="J121" s="225">
        <f>EDATE(J115,3)</f>
        <v>1735</v>
      </c>
      <c r="K121" s="225">
        <f t="shared" si="23"/>
        <v>1825</v>
      </c>
      <c r="L121" s="225" t="e">
        <f>EDATE(L115,3)</f>
        <v>#VALUE!</v>
      </c>
      <c r="M121" s="219">
        <f>COUNT($J$7:J126)</f>
        <v>20</v>
      </c>
      <c r="N121" s="219">
        <f>M115</f>
        <v>19</v>
      </c>
      <c r="O121" s="219">
        <f>IF(O115="",IF($R$5=J121,4,""),O115+1)</f>
        <v>20</v>
      </c>
      <c r="P121" s="219">
        <f>IF(M121&lt;=$E$2,1,0)</f>
        <v>0</v>
      </c>
      <c r="Q121" s="101" t="s">
        <v>195</v>
      </c>
      <c r="R121" s="101" t="e">
        <f>IF(R115="",IF(R$3='S Reporting logic (DO NOT EDIT)'!$J$121,'SMI-SED reporting schedule'!B$14,""),VLOOKUP(R115,$A$1:$B$101,2,FALSE))</f>
        <v>#N/A</v>
      </c>
      <c r="S121" s="101" t="str">
        <f>IF($P$121=1,R121,"")</f>
        <v/>
      </c>
    </row>
    <row r="122" spans="10:19" ht="15.75" thickBot="1" x14ac:dyDescent="0.3">
      <c r="J122" s="226"/>
      <c r="K122" s="226"/>
      <c r="L122" s="226"/>
      <c r="M122" s="220"/>
      <c r="N122" s="220"/>
      <c r="O122" s="220"/>
      <c r="P122" s="220"/>
      <c r="Q122" s="101" t="s">
        <v>33</v>
      </c>
      <c r="R122" s="101" t="e">
        <f>IF(R116="",IF(R$3='S Reporting logic (DO NOT EDIT)'!$J$121,'SMI-SED reporting schedule'!B$14,""),VLOOKUP(R116,$A$1:$B$101,2,FALSE))</f>
        <v>#N/A</v>
      </c>
      <c r="S122" s="101" t="str">
        <f t="shared" ref="S122:S126" si="26">IF($P$121=1,R122,"")</f>
        <v/>
      </c>
    </row>
    <row r="123" spans="10:19" ht="15.75" thickBot="1" x14ac:dyDescent="0.3">
      <c r="J123" s="226"/>
      <c r="K123" s="226"/>
      <c r="L123" s="226"/>
      <c r="M123" s="220"/>
      <c r="N123" s="220"/>
      <c r="O123" s="220"/>
      <c r="P123" s="220"/>
      <c r="Q123" s="101" t="s">
        <v>76</v>
      </c>
      <c r="R123" s="101" t="e">
        <f>IF(R117="",IF(R$4='S Reporting logic (DO NOT EDIT)'!$J$121,'SMI-SED reporting schedule'!B$14,""),VLOOKUP(R117,$A$1:$B$101,2,FALSE))</f>
        <v>#N/A</v>
      </c>
      <c r="S123" s="101" t="str">
        <f t="shared" si="26"/>
        <v/>
      </c>
    </row>
    <row r="124" spans="10:19" ht="15.75" thickBot="1" x14ac:dyDescent="0.3">
      <c r="J124" s="226"/>
      <c r="K124" s="226"/>
      <c r="L124" s="226"/>
      <c r="M124" s="220"/>
      <c r="N124" s="220"/>
      <c r="O124" s="220"/>
      <c r="P124" s="220"/>
      <c r="Q124" s="101" t="s">
        <v>358</v>
      </c>
      <c r="R124" s="101" t="str">
        <f>IF(MOD(M121,4)=0, "AA" &amp; M121/4, "")</f>
        <v>AA5</v>
      </c>
      <c r="S124" s="101" t="str">
        <f t="shared" si="26"/>
        <v/>
      </c>
    </row>
    <row r="125" spans="10:19" ht="15.75" thickBot="1" x14ac:dyDescent="0.3">
      <c r="J125" s="226"/>
      <c r="K125" s="226"/>
      <c r="L125" s="226"/>
      <c r="M125" s="220"/>
      <c r="N125" s="220"/>
      <c r="O125" s="220"/>
      <c r="P125" s="220"/>
      <c r="Q125" s="101" t="s">
        <v>77</v>
      </c>
      <c r="R125" s="101" t="str">
        <f>IF(O121="","",IF(MOD(O121,4)=0, "CY" &amp; ($G$2-1+O121/4), ""))</f>
        <v>CY1904</v>
      </c>
      <c r="S125" s="101" t="str">
        <f t="shared" si="26"/>
        <v/>
      </c>
    </row>
    <row r="126" spans="10:19" ht="15.75" thickBot="1" x14ac:dyDescent="0.3">
      <c r="J126" s="227"/>
      <c r="K126" s="227"/>
      <c r="L126" s="227"/>
      <c r="M126" s="221"/>
      <c r="N126" s="221"/>
      <c r="O126" s="221"/>
      <c r="P126" s="221"/>
      <c r="Q126" s="101" t="s">
        <v>78</v>
      </c>
      <c r="R126" s="101" t="str">
        <f>IF(MOD(N121,4)=0, "DY" &amp; N121/4, "")</f>
        <v/>
      </c>
      <c r="S126" s="101" t="str">
        <f t="shared" si="26"/>
        <v/>
      </c>
    </row>
    <row r="127" spans="10:19" ht="30.75" customHeight="1" thickBot="1" x14ac:dyDescent="0.3">
      <c r="J127" s="222">
        <f>EDATE(J121,3)</f>
        <v>1826</v>
      </c>
      <c r="K127" s="222">
        <f t="shared" si="23"/>
        <v>1915</v>
      </c>
      <c r="L127" s="222" t="e">
        <f>EDATE(L121,3)</f>
        <v>#VALUE!</v>
      </c>
      <c r="M127" s="216">
        <f>COUNT($J$7:J132)</f>
        <v>21</v>
      </c>
      <c r="N127" s="216">
        <f>M121</f>
        <v>20</v>
      </c>
      <c r="O127" s="216">
        <f>IF(O121="",IF($R$5=J127,4,""),O121+1)</f>
        <v>21</v>
      </c>
      <c r="P127" s="216">
        <f>IF(M127&lt;=$E$2,1,0)</f>
        <v>0</v>
      </c>
      <c r="Q127" s="100" t="s">
        <v>75</v>
      </c>
      <c r="R127" s="100" t="e">
        <f>IF(R121="",IF(R$3='S Reporting logic (DO NOT EDIT)'!$J$127,'SMI-SED reporting schedule'!B$14,""),VLOOKUP(R121,$A$1:$B$101,2,FALSE))</f>
        <v>#N/A</v>
      </c>
      <c r="S127" s="100" t="str">
        <f>IF($P$127=1,R127,"")</f>
        <v/>
      </c>
    </row>
    <row r="128" spans="10:19" ht="15.75" thickBot="1" x14ac:dyDescent="0.3">
      <c r="J128" s="223"/>
      <c r="K128" s="223"/>
      <c r="L128" s="223"/>
      <c r="M128" s="217"/>
      <c r="N128" s="217"/>
      <c r="O128" s="217"/>
      <c r="P128" s="217"/>
      <c r="Q128" s="100" t="s">
        <v>33</v>
      </c>
      <c r="R128" s="100" t="e">
        <f>IF(R122="",IF(R$3='S Reporting logic (DO NOT EDIT)'!$J$127,'SMI-SED reporting schedule'!B$14,""),VLOOKUP(R122,$A$1:$B$101,2,FALSE))</f>
        <v>#N/A</v>
      </c>
      <c r="S128" s="100" t="str">
        <f>IF($P$127=1,R128,"")</f>
        <v/>
      </c>
    </row>
    <row r="129" spans="10:19" ht="15.75" thickBot="1" x14ac:dyDescent="0.3">
      <c r="J129" s="223"/>
      <c r="K129" s="223"/>
      <c r="L129" s="223"/>
      <c r="M129" s="217"/>
      <c r="N129" s="217"/>
      <c r="O129" s="217"/>
      <c r="P129" s="217"/>
      <c r="Q129" s="100" t="s">
        <v>76</v>
      </c>
      <c r="R129" s="100" t="e">
        <f>IF(R123="",IF(R$4='S Reporting logic (DO NOT EDIT)'!$J$127,'SMI-SED reporting schedule'!B$14,""),VLOOKUP(R123,$A$1:$B$101,2,FALSE))</f>
        <v>#N/A</v>
      </c>
      <c r="S129" s="100" t="str">
        <f t="shared" ref="S129:S131" si="27">IF($P$127=1,R129,"")</f>
        <v/>
      </c>
    </row>
    <row r="130" spans="10:19" ht="15.75" thickBot="1" x14ac:dyDescent="0.3">
      <c r="J130" s="223"/>
      <c r="K130" s="223"/>
      <c r="L130" s="223"/>
      <c r="M130" s="217"/>
      <c r="N130" s="217"/>
      <c r="O130" s="217"/>
      <c r="P130" s="217"/>
      <c r="Q130" s="100" t="s">
        <v>358</v>
      </c>
      <c r="R130" s="100" t="str">
        <f>IF(MOD(M127,4)=0, "AA" &amp; M127/4, "")</f>
        <v/>
      </c>
      <c r="S130" s="100" t="str">
        <f t="shared" si="27"/>
        <v/>
      </c>
    </row>
    <row r="131" spans="10:19" ht="15.75" thickBot="1" x14ac:dyDescent="0.3">
      <c r="J131" s="223"/>
      <c r="K131" s="223"/>
      <c r="L131" s="223"/>
      <c r="M131" s="217"/>
      <c r="N131" s="217"/>
      <c r="O131" s="217"/>
      <c r="P131" s="217"/>
      <c r="Q131" s="100" t="s">
        <v>77</v>
      </c>
      <c r="R131" s="100" t="str">
        <f>IF(O127="","",IF(MOD(O127,4)=0, "CY" &amp; ($G$2-1+O127/4), ""))</f>
        <v/>
      </c>
      <c r="S131" s="100" t="str">
        <f t="shared" si="27"/>
        <v/>
      </c>
    </row>
    <row r="132" spans="10:19" ht="15.75" thickBot="1" x14ac:dyDescent="0.3">
      <c r="J132" s="224"/>
      <c r="K132" s="224"/>
      <c r="L132" s="224"/>
      <c r="M132" s="218"/>
      <c r="N132" s="218"/>
      <c r="O132" s="218"/>
      <c r="P132" s="218"/>
      <c r="Q132" s="100" t="s">
        <v>78</v>
      </c>
      <c r="R132" s="100" t="str">
        <f>IF(MOD(N127,4)=0, "DY" &amp; N127/4, "")</f>
        <v>DY5</v>
      </c>
      <c r="S132" s="100" t="str">
        <f>IF($P$127=1,R132,"")</f>
        <v/>
      </c>
    </row>
    <row r="133" spans="10:19" ht="30.75" customHeight="1" thickBot="1" x14ac:dyDescent="0.3">
      <c r="J133" s="222">
        <f>EDATE(J127,3)</f>
        <v>1916</v>
      </c>
      <c r="K133" s="222">
        <f t="shared" si="23"/>
        <v>2007</v>
      </c>
      <c r="L133" s="222" t="e">
        <f>EDATE(L127,3)</f>
        <v>#VALUE!</v>
      </c>
      <c r="M133" s="216">
        <f>COUNT($J$7:J138)</f>
        <v>22</v>
      </c>
      <c r="N133" s="216">
        <f>M127</f>
        <v>21</v>
      </c>
      <c r="O133" s="216">
        <f>IF(O127="",IF($R$5=J133,4,""),O127+1)</f>
        <v>22</v>
      </c>
      <c r="P133" s="216">
        <f>IF(M133&lt;=$E$2,1,0)</f>
        <v>0</v>
      </c>
      <c r="Q133" s="100" t="s">
        <v>75</v>
      </c>
      <c r="R133" s="100" t="e">
        <f>IF(R127="",IF(R$3='S Reporting logic (DO NOT EDIT)'!$J$133,'SMI-SED reporting schedule'!B$14,""),VLOOKUP(R127,$A$1:$B$101,2,FALSE))</f>
        <v>#N/A</v>
      </c>
      <c r="S133" s="100" t="str">
        <f>IF($P$133=1,R133,"")</f>
        <v/>
      </c>
    </row>
    <row r="134" spans="10:19" ht="15.75" thickBot="1" x14ac:dyDescent="0.3">
      <c r="J134" s="223"/>
      <c r="K134" s="223"/>
      <c r="L134" s="223"/>
      <c r="M134" s="217"/>
      <c r="N134" s="217"/>
      <c r="O134" s="217"/>
      <c r="P134" s="217"/>
      <c r="Q134" s="100" t="s">
        <v>33</v>
      </c>
      <c r="R134" s="100" t="e">
        <f>IF(R128="",IF(R$3='S Reporting logic (DO NOT EDIT)'!$J$133,'SMI-SED reporting schedule'!B$14,""),VLOOKUP(R128,$A$1:$B$101,2,FALSE))</f>
        <v>#N/A</v>
      </c>
      <c r="S134" s="100" t="str">
        <f t="shared" ref="S134:S138" si="28">IF($P$133=1,R134,"")</f>
        <v/>
      </c>
    </row>
    <row r="135" spans="10:19" ht="15.75" thickBot="1" x14ac:dyDescent="0.3">
      <c r="J135" s="223"/>
      <c r="K135" s="223"/>
      <c r="L135" s="223"/>
      <c r="M135" s="217"/>
      <c r="N135" s="217"/>
      <c r="O135" s="217"/>
      <c r="P135" s="217"/>
      <c r="Q135" s="100" t="s">
        <v>76</v>
      </c>
      <c r="R135" s="100" t="e">
        <f>IF(R129="",IF(R$4='S Reporting logic (DO NOT EDIT)'!$J$133,'SMI-SED reporting schedule'!B$14,""),VLOOKUP(R129,$A$1:$B$101,2,FALSE))</f>
        <v>#N/A</v>
      </c>
      <c r="S135" s="100" t="str">
        <f t="shared" si="28"/>
        <v/>
      </c>
    </row>
    <row r="136" spans="10:19" ht="15.75" thickBot="1" x14ac:dyDescent="0.3">
      <c r="J136" s="223"/>
      <c r="K136" s="223"/>
      <c r="L136" s="223"/>
      <c r="M136" s="217"/>
      <c r="N136" s="217"/>
      <c r="O136" s="217"/>
      <c r="P136" s="217"/>
      <c r="Q136" s="100" t="s">
        <v>358</v>
      </c>
      <c r="R136" s="100" t="str">
        <f>IF(MOD(M133,4)=0, "AA" &amp; M133/4, "")</f>
        <v/>
      </c>
      <c r="S136" s="100" t="str">
        <f t="shared" si="28"/>
        <v/>
      </c>
    </row>
    <row r="137" spans="10:19" ht="15.75" thickBot="1" x14ac:dyDescent="0.3">
      <c r="J137" s="223"/>
      <c r="K137" s="223"/>
      <c r="L137" s="223"/>
      <c r="M137" s="217"/>
      <c r="N137" s="217"/>
      <c r="O137" s="217"/>
      <c r="P137" s="217"/>
      <c r="Q137" s="100" t="s">
        <v>77</v>
      </c>
      <c r="R137" s="100" t="str">
        <f>IF(O133="","",IF(MOD(O133,4)=0, "CY" &amp; ($G$2-1+O133/4), ""))</f>
        <v/>
      </c>
      <c r="S137" s="100" t="str">
        <f t="shared" si="28"/>
        <v/>
      </c>
    </row>
    <row r="138" spans="10:19" ht="15.75" thickBot="1" x14ac:dyDescent="0.3">
      <c r="J138" s="224"/>
      <c r="K138" s="224"/>
      <c r="L138" s="224"/>
      <c r="M138" s="218"/>
      <c r="N138" s="218"/>
      <c r="O138" s="218"/>
      <c r="P138" s="218"/>
      <c r="Q138" s="100" t="s">
        <v>78</v>
      </c>
      <c r="R138" s="100" t="str">
        <f>IF(MOD(N133,4)=0, "DY" &amp; N133/4, "")</f>
        <v/>
      </c>
      <c r="S138" s="100" t="str">
        <f t="shared" si="28"/>
        <v/>
      </c>
    </row>
    <row r="147" spans="17:17" x14ac:dyDescent="0.25">
      <c r="Q147" s="23" t="s">
        <v>63</v>
      </c>
    </row>
  </sheetData>
  <sheetProtection algorithmName="SHA-512" hashValue="PF6sDakjQwpvrVl+tF7b/fRLjCpGnyIamEvpOAQqohDDVW/Ku9l5T0wXUIfyp9g4H588qfi8rFKhqq3qc8E9WQ==" saltValue="lH89d0GM34jTC1pwbRz0Iw==" spinCount="100000" sheet="1" objects="1" scenarios="1"/>
  <mergeCells count="155">
    <mergeCell ref="N121:N126"/>
    <mergeCell ref="N127:N132"/>
    <mergeCell ref="N133:N138"/>
    <mergeCell ref="P19:P24"/>
    <mergeCell ref="P13:P18"/>
    <mergeCell ref="J1:K1"/>
    <mergeCell ref="O7:O12"/>
    <mergeCell ref="O13:O18"/>
    <mergeCell ref="O19:O24"/>
    <mergeCell ref="J19:J24"/>
    <mergeCell ref="K19:K24"/>
    <mergeCell ref="L19:L24"/>
    <mergeCell ref="M19:M24"/>
    <mergeCell ref="J7:J12"/>
    <mergeCell ref="K7:K12"/>
    <mergeCell ref="L7:L12"/>
    <mergeCell ref="J13:J18"/>
    <mergeCell ref="K13:K18"/>
    <mergeCell ref="L13:L18"/>
    <mergeCell ref="M7:M12"/>
    <mergeCell ref="M13:M18"/>
    <mergeCell ref="P7:P12"/>
    <mergeCell ref="N7:N12"/>
    <mergeCell ref="N13:N18"/>
    <mergeCell ref="N19:N24"/>
    <mergeCell ref="M25:M30"/>
    <mergeCell ref="M31:M36"/>
    <mergeCell ref="M37:M42"/>
    <mergeCell ref="O25:O30"/>
    <mergeCell ref="O31:O36"/>
    <mergeCell ref="O37:O42"/>
    <mergeCell ref="J25:J30"/>
    <mergeCell ref="K25:K30"/>
    <mergeCell ref="J31:J36"/>
    <mergeCell ref="K31:K36"/>
    <mergeCell ref="L31:L36"/>
    <mergeCell ref="L25:L30"/>
    <mergeCell ref="J37:J42"/>
    <mergeCell ref="K37:K42"/>
    <mergeCell ref="L37:L42"/>
    <mergeCell ref="N25:N30"/>
    <mergeCell ref="N31:N36"/>
    <mergeCell ref="N37:N42"/>
    <mergeCell ref="O43:O48"/>
    <mergeCell ref="O49:O54"/>
    <mergeCell ref="J49:J54"/>
    <mergeCell ref="K49:K54"/>
    <mergeCell ref="L49:L54"/>
    <mergeCell ref="J43:J48"/>
    <mergeCell ref="K43:K48"/>
    <mergeCell ref="L43:L48"/>
    <mergeCell ref="M43:M48"/>
    <mergeCell ref="M49:M54"/>
    <mergeCell ref="N43:N48"/>
    <mergeCell ref="N49:N54"/>
    <mergeCell ref="J55:J60"/>
    <mergeCell ref="K55:K60"/>
    <mergeCell ref="L55:L60"/>
    <mergeCell ref="M55:M60"/>
    <mergeCell ref="O55:O60"/>
    <mergeCell ref="O61:O66"/>
    <mergeCell ref="J61:J66"/>
    <mergeCell ref="K61:K66"/>
    <mergeCell ref="L61:L66"/>
    <mergeCell ref="M61:M66"/>
    <mergeCell ref="N55:N60"/>
    <mergeCell ref="N61:N66"/>
    <mergeCell ref="J73:J78"/>
    <mergeCell ref="K73:K78"/>
    <mergeCell ref="L73:L78"/>
    <mergeCell ref="M73:M78"/>
    <mergeCell ref="O73:O78"/>
    <mergeCell ref="J67:J72"/>
    <mergeCell ref="K67:K72"/>
    <mergeCell ref="L67:L72"/>
    <mergeCell ref="M67:M72"/>
    <mergeCell ref="O67:O72"/>
    <mergeCell ref="N67:N72"/>
    <mergeCell ref="N73:N78"/>
    <mergeCell ref="J85:J90"/>
    <mergeCell ref="K85:K90"/>
    <mergeCell ref="L85:L90"/>
    <mergeCell ref="M85:M90"/>
    <mergeCell ref="O85:O90"/>
    <mergeCell ref="J79:J84"/>
    <mergeCell ref="K79:K84"/>
    <mergeCell ref="L79:L84"/>
    <mergeCell ref="M79:M84"/>
    <mergeCell ref="O79:O84"/>
    <mergeCell ref="N79:N84"/>
    <mergeCell ref="N85:N90"/>
    <mergeCell ref="J97:J102"/>
    <mergeCell ref="K97:K102"/>
    <mergeCell ref="L97:L102"/>
    <mergeCell ref="M97:M102"/>
    <mergeCell ref="O97:O102"/>
    <mergeCell ref="J91:J96"/>
    <mergeCell ref="K91:K96"/>
    <mergeCell ref="L91:L96"/>
    <mergeCell ref="M91:M96"/>
    <mergeCell ref="O91:O96"/>
    <mergeCell ref="N91:N96"/>
    <mergeCell ref="N97:N102"/>
    <mergeCell ref="M115:M120"/>
    <mergeCell ref="O115:O120"/>
    <mergeCell ref="J109:J114"/>
    <mergeCell ref="K109:K114"/>
    <mergeCell ref="L109:L114"/>
    <mergeCell ref="M109:M114"/>
    <mergeCell ref="O109:O114"/>
    <mergeCell ref="J103:J108"/>
    <mergeCell ref="K103:K108"/>
    <mergeCell ref="L103:L108"/>
    <mergeCell ref="M103:M108"/>
    <mergeCell ref="O103:O108"/>
    <mergeCell ref="N103:N108"/>
    <mergeCell ref="N109:N114"/>
    <mergeCell ref="N115:N120"/>
    <mergeCell ref="P103:P108"/>
    <mergeCell ref="P121:P126"/>
    <mergeCell ref="P127:P132"/>
    <mergeCell ref="P133:P138"/>
    <mergeCell ref="J133:J138"/>
    <mergeCell ref="K133:K138"/>
    <mergeCell ref="L133:L138"/>
    <mergeCell ref="M133:M138"/>
    <mergeCell ref="O133:O138"/>
    <mergeCell ref="J127:J132"/>
    <mergeCell ref="P109:P114"/>
    <mergeCell ref="P115:P120"/>
    <mergeCell ref="K127:K132"/>
    <mergeCell ref="L127:L132"/>
    <mergeCell ref="M127:M132"/>
    <mergeCell ref="O127:O132"/>
    <mergeCell ref="J121:J126"/>
    <mergeCell ref="K121:K126"/>
    <mergeCell ref="L121:L126"/>
    <mergeCell ref="M121:M126"/>
    <mergeCell ref="O121:O126"/>
    <mergeCell ref="J115:J120"/>
    <mergeCell ref="K115:K120"/>
    <mergeCell ref="L115:L120"/>
    <mergeCell ref="P79:P84"/>
    <mergeCell ref="P25:P30"/>
    <mergeCell ref="P31:P36"/>
    <mergeCell ref="P37:P42"/>
    <mergeCell ref="P43:P48"/>
    <mergeCell ref="P49:P54"/>
    <mergeCell ref="P85:P90"/>
    <mergeCell ref="P91:P96"/>
    <mergeCell ref="P97:P102"/>
    <mergeCell ref="P55:P60"/>
    <mergeCell ref="P61:P66"/>
    <mergeCell ref="P67:P72"/>
    <mergeCell ref="P73:P78"/>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16" ma:contentTypeDescription="Create a new document." ma:contentTypeScope="" ma:versionID="9f3a35c79364c79c7ece9b20bf415f83">
  <xsd:schema xmlns:xsd="http://www.w3.org/2001/XMLSchema" xmlns:xs="http://www.w3.org/2001/XMLSchema" xmlns:p="http://schemas.microsoft.com/office/2006/metadata/properties" xmlns:ns1="http://schemas.microsoft.com/sharepoint/v3" xmlns:ns2="a5dcf2a9-f497-4e01-bf3e-c5ad0e7f1b88" targetNamespace="http://schemas.microsoft.com/office/2006/metadata/properties" ma:root="true" ma:fieldsID="6423a0b32051473dff4dfc5ff9bf2ecc" ns1:_="" ns2:_="">
    <xsd:import namespace="http://schemas.microsoft.com/sharepoint/v3"/>
    <xsd:import namespace="a5dcf2a9-f497-4e01-bf3e-c5ad0e7f1b88"/>
    <xsd:element name="properties">
      <xsd:complexType>
        <xsd:sequence>
          <xsd:element name="documentManagement">
            <xsd:complexType>
              <xsd:all>
                <xsd:element ref="ns1:PublishingExpirationDate" minOccurs="0"/>
                <xsd:element ref="ns1:PublishingStart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41176462-3A54-4C4A-8659-58348AEFB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cf2a9-f497-4e01-bf3e-c5ad0e7f1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60DFA-6FB7-49B5-9026-AD5F33D85D1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cf2a9-f497-4e01-bf3e-c5ad0e7f1b88"/>
    <ds:schemaRef ds:uri="http://www.w3.org/XML/1998/namespace"/>
    <ds:schemaRef ds:uri="http://purl.org/dc/dcmitype/"/>
  </ds:schemaRefs>
</ds:datastoreItem>
</file>

<file path=customXml/itemProps3.xml><?xml version="1.0" encoding="utf-8"?>
<ds:datastoreItem xmlns:ds="http://schemas.openxmlformats.org/officeDocument/2006/customXml" ds:itemID="{C0DA2869-5BC9-46E6-B60B-3B164DA850D5}">
  <ds:schemaRefs>
    <ds:schemaRef ds:uri="http://schemas.microsoft.com/sharepoint/v3/contenttype/forms"/>
  </ds:schemaRefs>
</ds:datastoreItem>
</file>

<file path=customXml/itemProps4.xml><?xml version="1.0" encoding="utf-8"?>
<ds:datastoreItem xmlns:ds="http://schemas.openxmlformats.org/officeDocument/2006/customXml" ds:itemID="{F8350805-7D6C-4F8D-B126-C6781FA2A6B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PRA Disclosure Statement</vt:lpstr>
      <vt:lpstr>SMI-SED planned metrics</vt:lpstr>
      <vt:lpstr>SMI-SED definitions</vt:lpstr>
      <vt:lpstr>SMI-SED planned subpopulations</vt:lpstr>
      <vt:lpstr>SMI-SED reporting schedule</vt:lpstr>
      <vt:lpstr>Drop-down options (DO NOT EDIT)</vt:lpstr>
      <vt:lpstr>S Reporting logic (DO NOT EDIT)</vt:lpstr>
      <vt:lpstr>'PRA Disclosure Statement'!Print_Area</vt:lpstr>
      <vt:lpstr>'SMI-SED planned metrics'!Print_Area</vt:lpstr>
      <vt:lpstr>'SMI-SED reporting schedule'!Print_Area</vt:lpstr>
      <vt:lpstr>'SMI-SED planned metrics'!Print_Titles</vt:lpstr>
      <vt:lpstr>TitleRegion1.A12.B26.5</vt:lpstr>
      <vt:lpstr>TitleRegion1.A8.S52.2</vt:lpstr>
      <vt:lpstr>TitleRegion1.A9.C12.3</vt:lpstr>
      <vt:lpstr>TitleRegion1.A9.J19.4</vt:lpstr>
      <vt:lpstr>TitleRegion2.A32.I153.5</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Monitoring Protocol Workbook (Version 2.0)</dc:title>
  <dc:subject>Serious Mental Illness/Serious Emotional Disturbance Demonstrations Monitoring Protocol Workbook</dc:subject>
  <dc:creator>Centers for Medicare &amp; Medicaid Services (CMS)</dc:creator>
  <cp:keywords>Medicaid, serious mental illness, serious emotional disturbance, SMI, SED, monitoring, protocol, workbook, Section 1115</cp:keywords>
  <cp:lastModifiedBy>Mitch Bryman</cp:lastModifiedBy>
  <cp:lastPrinted>2020-07-27T12:37:20Z</cp:lastPrinted>
  <dcterms:created xsi:type="dcterms:W3CDTF">2018-05-18T19:26:44Z</dcterms:created>
  <dcterms:modified xsi:type="dcterms:W3CDTF">2022-05-04T12:30:09Z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