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white\Box\01. eric.m.white Workspace\OMB_0596_0236\Renewal started in 2023 for 2024 expiration\IC package\"/>
    </mc:Choice>
  </mc:AlternateContent>
  <xr:revisionPtr revIDLastSave="0" documentId="13_ncr:1_{15CC64E0-1207-4B0F-9D9F-7A49E89F62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-Burden Hours Worksheet" sheetId="4" r:id="rId1"/>
    <sheet name="Table 2-Annualized Cost Fed Gov" sheetId="5" r:id="rId2"/>
    <sheet name="Table 1a - Burden Hour by Instr" sheetId="6" r:id="rId3"/>
    <sheet name="Table 1b -IndividualsHouseholds" sheetId="11" r:id="rId4"/>
    <sheet name="Table 1c -Businesses" sheetId="8" r:id="rId5"/>
    <sheet name="Table 1d -NGOs" sheetId="9" r:id="rId6"/>
    <sheet name="Table 1e -Governments_Trib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4" l="1"/>
  <c r="N6" i="4"/>
  <c r="N7" i="4"/>
  <c r="N4" i="4"/>
  <c r="L8" i="4"/>
  <c r="C5" i="5"/>
  <c r="D16" i="11"/>
  <c r="D15" i="6"/>
  <c r="I5" i="6"/>
  <c r="D13" i="6"/>
  <c r="D7" i="10"/>
  <c r="J7" i="10" s="1"/>
  <c r="L7" i="10" s="1"/>
  <c r="N7" i="10" s="1"/>
  <c r="D6" i="10"/>
  <c r="J6" i="10" s="1"/>
  <c r="L6" i="10" s="1"/>
  <c r="N6" i="10" s="1"/>
  <c r="D5" i="10"/>
  <c r="E5" i="10" s="1"/>
  <c r="G5" i="10" s="1"/>
  <c r="I5" i="10" s="1"/>
  <c r="D4" i="10"/>
  <c r="E4" i="10" s="1"/>
  <c r="D7" i="9"/>
  <c r="J7" i="9" s="1"/>
  <c r="L7" i="9" s="1"/>
  <c r="N7" i="9" s="1"/>
  <c r="D6" i="9"/>
  <c r="J6" i="9" s="1"/>
  <c r="L6" i="9" s="1"/>
  <c r="N6" i="9" s="1"/>
  <c r="D5" i="9"/>
  <c r="E5" i="9" s="1"/>
  <c r="G5" i="9" s="1"/>
  <c r="I5" i="9" s="1"/>
  <c r="D4" i="9"/>
  <c r="D6" i="8"/>
  <c r="J6" i="8" s="1"/>
  <c r="L6" i="8" s="1"/>
  <c r="N6" i="8" s="1"/>
  <c r="D7" i="8"/>
  <c r="D5" i="8"/>
  <c r="J5" i="8" s="1"/>
  <c r="L5" i="8" s="1"/>
  <c r="N5" i="8" s="1"/>
  <c r="D4" i="8"/>
  <c r="J4" i="8" s="1"/>
  <c r="L4" i="8" s="1"/>
  <c r="D5" i="11"/>
  <c r="J5" i="11" s="1"/>
  <c r="L5" i="11" s="1"/>
  <c r="N5" i="11" s="1"/>
  <c r="D6" i="11"/>
  <c r="E6" i="11" s="1"/>
  <c r="G6" i="11" s="1"/>
  <c r="I6" i="11" s="1"/>
  <c r="D7" i="11"/>
  <c r="J7" i="11" s="1"/>
  <c r="L7" i="11" s="1"/>
  <c r="N7" i="11" s="1"/>
  <c r="D4" i="11"/>
  <c r="E7" i="8"/>
  <c r="G7" i="8" s="1"/>
  <c r="I7" i="8" s="1"/>
  <c r="B3" i="5"/>
  <c r="B2" i="5"/>
  <c r="D18" i="6"/>
  <c r="D14" i="6"/>
  <c r="J8" i="6"/>
  <c r="J9" i="6" s="1"/>
  <c r="E8" i="6"/>
  <c r="E9" i="6" s="1"/>
  <c r="D8" i="6"/>
  <c r="D9" i="6" s="1"/>
  <c r="J7" i="6"/>
  <c r="L7" i="6" s="1"/>
  <c r="N7" i="6" s="1"/>
  <c r="E7" i="6"/>
  <c r="G7" i="6" s="1"/>
  <c r="I7" i="6" s="1"/>
  <c r="L6" i="6"/>
  <c r="N6" i="6" s="1"/>
  <c r="J6" i="6"/>
  <c r="E6" i="6"/>
  <c r="G6" i="6" s="1"/>
  <c r="I6" i="6" s="1"/>
  <c r="J5" i="6"/>
  <c r="L5" i="6" s="1"/>
  <c r="N5" i="6" s="1"/>
  <c r="E5" i="6"/>
  <c r="G5" i="6" s="1"/>
  <c r="J4" i="6"/>
  <c r="L4" i="6" s="1"/>
  <c r="E4" i="6"/>
  <c r="G4" i="6" s="1"/>
  <c r="B6" i="5"/>
  <c r="C3" i="5"/>
  <c r="D8" i="9" l="1"/>
  <c r="D9" i="9" s="1"/>
  <c r="G4" i="10"/>
  <c r="I4" i="10" s="1"/>
  <c r="J4" i="10"/>
  <c r="J8" i="10" s="1"/>
  <c r="J9" i="10" s="1"/>
  <c r="J5" i="10"/>
  <c r="L5" i="10" s="1"/>
  <c r="N5" i="10" s="1"/>
  <c r="E6" i="10"/>
  <c r="G6" i="10" s="1"/>
  <c r="I6" i="10" s="1"/>
  <c r="E7" i="10"/>
  <c r="G7" i="10" s="1"/>
  <c r="I7" i="10" s="1"/>
  <c r="D8" i="10"/>
  <c r="D9" i="10" s="1"/>
  <c r="J5" i="9"/>
  <c r="L5" i="9" s="1"/>
  <c r="N5" i="9" s="1"/>
  <c r="E6" i="9"/>
  <c r="G6" i="9" s="1"/>
  <c r="I6" i="9" s="1"/>
  <c r="J4" i="9"/>
  <c r="L4" i="9" s="1"/>
  <c r="E7" i="9"/>
  <c r="G7" i="9" s="1"/>
  <c r="I7" i="9" s="1"/>
  <c r="E4" i="9"/>
  <c r="D8" i="11"/>
  <c r="D9" i="11" s="1"/>
  <c r="J7" i="8"/>
  <c r="L7" i="8" s="1"/>
  <c r="N7" i="8" s="1"/>
  <c r="E7" i="11"/>
  <c r="G7" i="11" s="1"/>
  <c r="I7" i="11" s="1"/>
  <c r="E6" i="8"/>
  <c r="G6" i="8" s="1"/>
  <c r="I6" i="8" s="1"/>
  <c r="E4" i="11"/>
  <c r="G4" i="11" s="1"/>
  <c r="I4" i="11" s="1"/>
  <c r="J4" i="11"/>
  <c r="L4" i="11" s="1"/>
  <c r="E5" i="11"/>
  <c r="G5" i="11" s="1"/>
  <c r="I5" i="11" s="1"/>
  <c r="E5" i="8"/>
  <c r="G5" i="8" s="1"/>
  <c r="I5" i="8" s="1"/>
  <c r="D8" i="8"/>
  <c r="D9" i="8" s="1"/>
  <c r="E4" i="8"/>
  <c r="G4" i="8" s="1"/>
  <c r="I4" i="8" s="1"/>
  <c r="J6" i="11"/>
  <c r="L6" i="11" s="1"/>
  <c r="N6" i="11" s="1"/>
  <c r="N4" i="8"/>
  <c r="G8" i="6"/>
  <c r="I4" i="6"/>
  <c r="I8" i="6" s="1"/>
  <c r="N4" i="6"/>
  <c r="N8" i="6" s="1"/>
  <c r="N9" i="6" s="1"/>
  <c r="L8" i="6"/>
  <c r="L9" i="6" s="1"/>
  <c r="E7" i="4"/>
  <c r="I8" i="10" l="1"/>
  <c r="I9" i="10" s="1"/>
  <c r="G8" i="10"/>
  <c r="G9" i="10" s="1"/>
  <c r="L4" i="10"/>
  <c r="L8" i="10" s="1"/>
  <c r="E8" i="10"/>
  <c r="E9" i="10" s="1"/>
  <c r="E8" i="9"/>
  <c r="E9" i="9" s="1"/>
  <c r="G4" i="9"/>
  <c r="J8" i="9"/>
  <c r="J9" i="9" s="1"/>
  <c r="I8" i="11"/>
  <c r="I9" i="11" s="1"/>
  <c r="J8" i="11"/>
  <c r="J9" i="11" s="1"/>
  <c r="G8" i="11"/>
  <c r="G9" i="11" s="1"/>
  <c r="E8" i="11"/>
  <c r="E9" i="11" s="1"/>
  <c r="J8" i="8"/>
  <c r="J9" i="8" s="1"/>
  <c r="L8" i="8"/>
  <c r="L9" i="8" s="1"/>
  <c r="N8" i="8"/>
  <c r="N9" i="8" s="1"/>
  <c r="I8" i="8"/>
  <c r="G8" i="8"/>
  <c r="E8" i="8"/>
  <c r="E9" i="8" s="1"/>
  <c r="L8" i="9"/>
  <c r="L9" i="9" s="1"/>
  <c r="N4" i="9"/>
  <c r="N8" i="9" s="1"/>
  <c r="N9" i="9" s="1"/>
  <c r="L8" i="11"/>
  <c r="L9" i="11" s="1"/>
  <c r="N4" i="11"/>
  <c r="N8" i="11" s="1"/>
  <c r="I9" i="6"/>
  <c r="D17" i="6"/>
  <c r="G9" i="6"/>
  <c r="J7" i="4"/>
  <c r="L7" i="4" s="1"/>
  <c r="D8" i="4"/>
  <c r="D9" i="4" s="1"/>
  <c r="G7" i="4"/>
  <c r="I7" i="4" s="1"/>
  <c r="N4" i="10" l="1"/>
  <c r="N8" i="10" s="1"/>
  <c r="I4" i="9"/>
  <c r="I8" i="9" s="1"/>
  <c r="I9" i="9" s="1"/>
  <c r="D16" i="9" s="1"/>
  <c r="D18" i="9" s="1"/>
  <c r="G8" i="9"/>
  <c r="G9" i="9" s="1"/>
  <c r="D14" i="9" s="1"/>
  <c r="D15" i="8"/>
  <c r="D17" i="8" s="1"/>
  <c r="D13" i="8"/>
  <c r="D14" i="11"/>
  <c r="I9" i="8"/>
  <c r="D16" i="8" s="1"/>
  <c r="D18" i="8" s="1"/>
  <c r="G9" i="8"/>
  <c r="D14" i="8" s="1"/>
  <c r="D13" i="11"/>
  <c r="L9" i="10"/>
  <c r="D14" i="10" s="1"/>
  <c r="D13" i="10"/>
  <c r="N9" i="11"/>
  <c r="D18" i="11" s="1"/>
  <c r="D15" i="11"/>
  <c r="D17" i="11" s="1"/>
  <c r="J5" i="4"/>
  <c r="D15" i="9" l="1"/>
  <c r="D17" i="9" s="1"/>
  <c r="D13" i="9"/>
  <c r="N9" i="10"/>
  <c r="D16" i="10" s="1"/>
  <c r="D18" i="10" s="1"/>
  <c r="D15" i="10"/>
  <c r="D17" i="10" s="1"/>
  <c r="C4" i="5"/>
  <c r="C2" i="5" l="1"/>
  <c r="C6" i="5" s="1"/>
  <c r="J6" i="4" l="1"/>
  <c r="L6" i="4" s="1"/>
  <c r="L5" i="4"/>
  <c r="J4" i="4"/>
  <c r="E6" i="4"/>
  <c r="G6" i="4" s="1"/>
  <c r="I6" i="4" s="1"/>
  <c r="E5" i="4"/>
  <c r="G5" i="4" s="1"/>
  <c r="I5" i="4" s="1"/>
  <c r="E4" i="4"/>
  <c r="E8" i="4" l="1"/>
  <c r="E9" i="4" s="1"/>
  <c r="L4" i="4"/>
  <c r="J8" i="4"/>
  <c r="G4" i="4"/>
  <c r="I4" i="4" l="1"/>
  <c r="I8" i="4" s="1"/>
  <c r="G8" i="4"/>
  <c r="G9" i="4" s="1"/>
  <c r="N8" i="4"/>
  <c r="N9" i="4" s="1"/>
  <c r="D16" i="4" s="1"/>
  <c r="D18" i="4" s="1"/>
  <c r="L9" i="4"/>
  <c r="D14" i="4" l="1"/>
  <c r="D15" i="4"/>
  <c r="D17" i="4" s="1"/>
  <c r="I9" i="4"/>
  <c r="D13" i="4"/>
  <c r="J9" i="4"/>
</calcChain>
</file>

<file path=xl/sharedStrings.xml><?xml version="1.0" encoding="utf-8"?>
<sst xmlns="http://schemas.openxmlformats.org/spreadsheetml/2006/main" count="200" uniqueCount="43">
  <si>
    <t>Survey</t>
  </si>
  <si>
    <t>Focus Group</t>
  </si>
  <si>
    <t>Interview</t>
  </si>
  <si>
    <t>Affected Public</t>
  </si>
  <si>
    <t xml:space="preserve">Respondents </t>
  </si>
  <si>
    <t>Sample Size</t>
  </si>
  <si>
    <t>Non-Respondents</t>
  </si>
  <si>
    <t>Estimated Total Annual Reporting Burden Estimate</t>
  </si>
  <si>
    <t>Frequency of Responses per Person</t>
  </si>
  <si>
    <t>Estimated Time per Response (In Minutes)</t>
  </si>
  <si>
    <t>Total Annual Burden Hours for Respondents &amp; Non-Respondents</t>
  </si>
  <si>
    <t xml:space="preserve">*Assumes 40% response rate for all methods. </t>
  </si>
  <si>
    <t>Total Annual Responses for Respondents &amp; Non-Respondents</t>
  </si>
  <si>
    <t xml:space="preserve">Key numbers for supporting statement: </t>
  </si>
  <si>
    <t>Estimated Three-Year Total Reporting Burden Estimate</t>
  </si>
  <si>
    <t>Three Year Total Burden Hours for Respondents &amp; Non-Respondents</t>
  </si>
  <si>
    <t>Number of Respondents (D x.40*)</t>
  </si>
  <si>
    <t>Number of Non-Respondents (Dx.60*)</t>
  </si>
  <si>
    <t>Three Year Total Responses for Respondents &amp; Non-Respondents</t>
  </si>
  <si>
    <t>Personnel &amp; Responsibilities</t>
  </si>
  <si>
    <t>TOTAL COSTS</t>
  </si>
  <si>
    <r>
      <rPr>
        <b/>
        <i/>
        <sz val="10"/>
        <color theme="1"/>
        <rFont val="Tahoma"/>
        <family val="2"/>
      </rPr>
      <t>One-time Cost</t>
    </r>
    <r>
      <rPr>
        <b/>
        <sz val="10"/>
        <color theme="1"/>
        <rFont val="Tahoma"/>
        <family val="2"/>
      </rPr>
      <t xml:space="preserve"> - </t>
    </r>
    <r>
      <rPr>
        <sz val="10"/>
        <color theme="1"/>
        <rFont val="Tahoma"/>
        <family val="2"/>
      </rPr>
      <t xml:space="preserve">Possible purchase of relevant data organization, analysis software, sampling frames, etc. </t>
    </r>
  </si>
  <si>
    <t>Annual Portion of Salary or Projected Cost</t>
  </si>
  <si>
    <t>Annual Number of Responses                (ExF)</t>
  </si>
  <si>
    <t>Estimated Total Annual Burden Hours                     (GxH/60)</t>
  </si>
  <si>
    <t>Responses per Project              (JxK)</t>
  </si>
  <si>
    <t>Estimated Total Annual Burden Hours    (LxM/60)</t>
  </si>
  <si>
    <t>Type of Instrument(s)</t>
  </si>
  <si>
    <r>
      <t xml:space="preserve">Travel - </t>
    </r>
    <r>
      <rPr>
        <sz val="10"/>
        <color theme="1"/>
        <rFont val="Tahoma"/>
        <family val="2"/>
      </rPr>
      <t>Assume $500 in travel</t>
    </r>
  </si>
  <si>
    <t xml:space="preserve">Total 3 Year Cost </t>
  </si>
  <si>
    <t>Individual/Households; Business; Not-for-profit organizations; State, Local or Tribal Government; etc.</t>
  </si>
  <si>
    <t>Card</t>
  </si>
  <si>
    <t xml:space="preserve">Interagency Generic Clearance for Federal Land Management Agencies Collaborative Visitor Feedback Surveys on Recreation and Transportation Related Programs and Systems (OMB # 0596-0236) - EXTENSION </t>
  </si>
  <si>
    <t xml:space="preserve">**We used the 2023 volunteer wage rate of $31.80, obtained from https://independentsector.org/resource/value-of-volunteer-time/, accessed 9/1/2023.   </t>
  </si>
  <si>
    <t>Total Annual Cost (D15 x $31.80**)</t>
  </si>
  <si>
    <t>Three Year Total Cost (D16 x $31.80**)</t>
  </si>
  <si>
    <r>
      <t>Project PI -</t>
    </r>
    <r>
      <rPr>
        <sz val="10"/>
        <color theme="1"/>
        <rFont val="Tahoma"/>
        <family val="2"/>
      </rPr>
      <t xml:space="preserve"> Project development, oversight, leadership coordination, and data analysis  (we've selected Denver, CO, GS-14 step 1--$128,931 to approximate average; assuming 20% of time)</t>
    </r>
  </si>
  <si>
    <r>
      <t>Project Technician -</t>
    </r>
    <r>
      <rPr>
        <sz val="10"/>
        <color theme="1"/>
        <rFont val="Tahoma"/>
        <family val="2"/>
      </rPr>
      <t xml:space="preserve"> Outreach, data collection, management, and analysis (we've selected Denver, CO, GS-9, step 1--$63,271, to approximate average; assuming 25% time)</t>
    </r>
  </si>
  <si>
    <t>Individual/Households</t>
  </si>
  <si>
    <t>Businesses</t>
  </si>
  <si>
    <t xml:space="preserve"> Not-for-profit organizations</t>
  </si>
  <si>
    <t>State, Local or Tribal Government</t>
  </si>
  <si>
    <t>Individual/Households; Business; Not-for-profit organizations; State, Local or Tribal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</si>
</sst>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Tahoma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4" borderId="4" xfId="0" applyFont="1" applyFill="1" applyBorder="1"/>
    <xf numFmtId="41" fontId="7" fillId="0" borderId="5" xfId="1" applyNumberFormat="1" applyFont="1" applyFill="1" applyBorder="1" applyAlignment="1">
      <alignment horizontal="center" vertical="center" wrapText="1"/>
    </xf>
    <xf numFmtId="41" fontId="6" fillId="0" borderId="5" xfId="1" applyNumberFormat="1" applyFont="1" applyFill="1" applyBorder="1" applyAlignment="1">
      <alignment horizontal="center" vertical="center"/>
    </xf>
    <xf numFmtId="41" fontId="0" fillId="0" borderId="5" xfId="1" applyNumberFormat="1" applyFont="1" applyBorder="1" applyAlignment="1">
      <alignment horizontal="center" vertical="center"/>
    </xf>
    <xf numFmtId="41" fontId="9" fillId="0" borderId="6" xfId="1" applyNumberFormat="1" applyFont="1" applyFill="1" applyBorder="1" applyAlignment="1">
      <alignment horizontal="center" vertical="center"/>
    </xf>
    <xf numFmtId="41" fontId="9" fillId="5" borderId="6" xfId="1" applyNumberFormat="1" applyFont="1" applyFill="1" applyBorder="1" applyAlignment="1">
      <alignment horizontal="center" vertical="center" wrapText="1"/>
    </xf>
    <xf numFmtId="41" fontId="8" fillId="0" borderId="6" xfId="1" applyNumberFormat="1" applyFont="1" applyFill="1" applyBorder="1" applyAlignment="1">
      <alignment horizontal="center" vertical="center"/>
    </xf>
    <xf numFmtId="41" fontId="5" fillId="0" borderId="6" xfId="1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4" fillId="0" borderId="0" xfId="0" applyFont="1"/>
    <xf numFmtId="41" fontId="8" fillId="0" borderId="7" xfId="1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3" fontId="4" fillId="4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1" fontId="5" fillId="0" borderId="17" xfId="1" applyNumberFormat="1" applyFont="1" applyFill="1" applyBorder="1" applyAlignment="1">
      <alignment horizontal="center" vertical="center" wrapText="1"/>
    </xf>
    <xf numFmtId="41" fontId="9" fillId="0" borderId="17" xfId="1" applyNumberFormat="1" applyFont="1" applyFill="1" applyBorder="1" applyAlignment="1">
      <alignment horizontal="center" vertical="center"/>
    </xf>
    <xf numFmtId="41" fontId="9" fillId="5" borderId="17" xfId="1" applyNumberFormat="1" applyFont="1" applyFill="1" applyBorder="1" applyAlignment="1">
      <alignment horizontal="center" vertical="center" wrapText="1"/>
    </xf>
    <xf numFmtId="41" fontId="8" fillId="0" borderId="17" xfId="1" applyNumberFormat="1" applyFont="1" applyFill="1" applyBorder="1" applyAlignment="1">
      <alignment horizontal="center" vertical="center"/>
    </xf>
    <xf numFmtId="41" fontId="8" fillId="0" borderId="18" xfId="1" applyNumberFormat="1" applyFont="1" applyFill="1" applyBorder="1" applyAlignment="1">
      <alignment horizontal="center" vertical="center"/>
    </xf>
    <xf numFmtId="41" fontId="0" fillId="0" borderId="5" xfId="1" applyNumberFormat="1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5" fontId="0" fillId="0" borderId="0" xfId="0" applyNumberFormat="1"/>
    <xf numFmtId="9" fontId="0" fillId="0" borderId="0" xfId="0" applyNumberFormat="1"/>
    <xf numFmtId="41" fontId="5" fillId="0" borderId="5" xfId="1" applyNumberFormat="1" applyFont="1" applyFill="1" applyBorder="1" applyAlignment="1">
      <alignment horizontal="center" vertical="center"/>
    </xf>
    <xf numFmtId="41" fontId="8" fillId="0" borderId="5" xfId="0" applyNumberFormat="1" applyFont="1" applyBorder="1"/>
    <xf numFmtId="42" fontId="5" fillId="0" borderId="5" xfId="1" applyNumberFormat="1" applyFont="1" applyFill="1" applyBorder="1" applyAlignment="1">
      <alignment horizontal="center" vertical="center"/>
    </xf>
    <xf numFmtId="43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8" fillId="0" borderId="5" xfId="0" applyFont="1" applyBorder="1" applyAlignment="1">
      <alignment wrapText="1"/>
    </xf>
    <xf numFmtId="0" fontId="11" fillId="6" borderId="0" xfId="0" applyFont="1" applyFill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11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8" xfId="0" applyFont="1" applyBorder="1" applyAlignment="1">
      <alignment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="80" zoomScaleNormal="80" workbookViewId="0">
      <selection sqref="A1:N1"/>
    </sheetView>
  </sheetViews>
  <sheetFormatPr defaultRowHeight="14.5" x14ac:dyDescent="0.35"/>
  <cols>
    <col min="1" max="1" width="16.54296875" customWidth="1"/>
    <col min="3" max="3" width="5.7265625" customWidth="1"/>
    <col min="4" max="4" width="14.7265625" customWidth="1"/>
    <col min="5" max="7" width="12.7265625" customWidth="1"/>
    <col min="8" max="8" width="11.81640625" customWidth="1"/>
    <col min="9" max="9" width="14.1796875" customWidth="1"/>
    <col min="10" max="12" width="12.7265625" customWidth="1"/>
    <col min="13" max="13" width="12.1796875" customWidth="1"/>
    <col min="14" max="14" width="13.26953125" customWidth="1"/>
  </cols>
  <sheetData>
    <row r="1" spans="1:14" ht="68.5" customHeight="1" thickBot="1" x14ac:dyDescent="0.4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1.5" customHeight="1" thickBot="1" x14ac:dyDescent="0.4">
      <c r="A2" s="43"/>
      <c r="B2" s="44"/>
      <c r="C2" s="1"/>
      <c r="D2" s="1"/>
      <c r="E2" s="37" t="s">
        <v>4</v>
      </c>
      <c r="F2" s="38"/>
      <c r="G2" s="38"/>
      <c r="H2" s="38"/>
      <c r="I2" s="39"/>
      <c r="J2" s="45" t="s">
        <v>6</v>
      </c>
      <c r="K2" s="46"/>
      <c r="L2" s="46"/>
      <c r="M2" s="46"/>
      <c r="N2" s="46"/>
    </row>
    <row r="3" spans="1:14" ht="77.25" customHeight="1" x14ac:dyDescent="0.35">
      <c r="A3" s="17" t="s">
        <v>3</v>
      </c>
      <c r="B3" s="53" t="s">
        <v>27</v>
      </c>
      <c r="C3" s="54"/>
      <c r="D3" s="18" t="s">
        <v>5</v>
      </c>
      <c r="E3" s="19" t="s">
        <v>16</v>
      </c>
      <c r="F3" s="19" t="s">
        <v>8</v>
      </c>
      <c r="G3" s="19" t="s">
        <v>23</v>
      </c>
      <c r="H3" s="19" t="s">
        <v>9</v>
      </c>
      <c r="I3" s="19" t="s">
        <v>24</v>
      </c>
      <c r="J3" s="20" t="s">
        <v>17</v>
      </c>
      <c r="K3" s="20" t="s">
        <v>8</v>
      </c>
      <c r="L3" s="20" t="s">
        <v>25</v>
      </c>
      <c r="M3" s="21" t="s">
        <v>9</v>
      </c>
      <c r="N3" s="21" t="s">
        <v>26</v>
      </c>
    </row>
    <row r="4" spans="1:14" ht="41.25" customHeight="1" x14ac:dyDescent="0.35">
      <c r="A4" s="55" t="s">
        <v>30</v>
      </c>
      <c r="B4" s="36" t="s">
        <v>0</v>
      </c>
      <c r="C4" s="36"/>
      <c r="D4" s="2">
        <v>45000</v>
      </c>
      <c r="E4" s="2">
        <f>0.4*D4</f>
        <v>18000</v>
      </c>
      <c r="F4" s="2">
        <v>1</v>
      </c>
      <c r="G4" s="2">
        <f>E4*F4</f>
        <v>18000</v>
      </c>
      <c r="H4" s="2">
        <v>21</v>
      </c>
      <c r="I4" s="2">
        <f>(G4*H4)/60</f>
        <v>6300</v>
      </c>
      <c r="J4" s="3">
        <f>D4*0.6</f>
        <v>27000</v>
      </c>
      <c r="K4" s="3">
        <v>1</v>
      </c>
      <c r="L4" s="3">
        <f>J4*K4</f>
        <v>27000</v>
      </c>
      <c r="M4" s="27">
        <v>2</v>
      </c>
      <c r="N4" s="4">
        <f>ROUND((L4*M4)/60,0)</f>
        <v>900</v>
      </c>
    </row>
    <row r="5" spans="1:14" ht="45" customHeight="1" x14ac:dyDescent="0.35">
      <c r="A5" s="55"/>
      <c r="B5" s="36" t="s">
        <v>1</v>
      </c>
      <c r="C5" s="36"/>
      <c r="D5" s="2">
        <v>250</v>
      </c>
      <c r="E5" s="2">
        <f>0.4*D5</f>
        <v>100</v>
      </c>
      <c r="F5" s="2">
        <v>1</v>
      </c>
      <c r="G5" s="2">
        <f>E5*F5</f>
        <v>100</v>
      </c>
      <c r="H5" s="2">
        <v>90</v>
      </c>
      <c r="I5" s="2">
        <f>(G5*H5)/60</f>
        <v>150</v>
      </c>
      <c r="J5" s="3">
        <f>D5*0.6</f>
        <v>150</v>
      </c>
      <c r="K5" s="3">
        <v>1</v>
      </c>
      <c r="L5" s="3">
        <f>J5*K5</f>
        <v>150</v>
      </c>
      <c r="M5" s="4">
        <v>2</v>
      </c>
      <c r="N5" s="4">
        <f t="shared" ref="N5:N7" si="0">ROUND((L5*M5)/60,0)</f>
        <v>5</v>
      </c>
    </row>
    <row r="6" spans="1:14" ht="45" customHeight="1" x14ac:dyDescent="0.35">
      <c r="A6" s="55"/>
      <c r="B6" s="36" t="s">
        <v>2</v>
      </c>
      <c r="C6" s="36"/>
      <c r="D6" s="2">
        <v>300</v>
      </c>
      <c r="E6" s="2">
        <f>0.4*D6</f>
        <v>120</v>
      </c>
      <c r="F6" s="28">
        <v>1</v>
      </c>
      <c r="G6" s="2">
        <f>E6*F6</f>
        <v>120</v>
      </c>
      <c r="H6" s="28">
        <v>60</v>
      </c>
      <c r="I6" s="2">
        <f>(G6*H6)/60</f>
        <v>120</v>
      </c>
      <c r="J6" s="3">
        <f>D6*0.6</f>
        <v>180</v>
      </c>
      <c r="K6" s="28">
        <v>1</v>
      </c>
      <c r="L6" s="3">
        <f>J6*K6</f>
        <v>180</v>
      </c>
      <c r="M6" s="4">
        <v>2</v>
      </c>
      <c r="N6" s="4">
        <f t="shared" si="0"/>
        <v>6</v>
      </c>
    </row>
    <row r="7" spans="1:14" ht="51" customHeight="1" x14ac:dyDescent="0.35">
      <c r="A7" s="55"/>
      <c r="B7" s="36" t="s">
        <v>31</v>
      </c>
      <c r="C7" s="36"/>
      <c r="D7" s="2">
        <v>1250</v>
      </c>
      <c r="E7" s="2">
        <f>0.4*D7</f>
        <v>500</v>
      </c>
      <c r="F7" s="28">
        <v>1</v>
      </c>
      <c r="G7" s="2">
        <f>E7*F7</f>
        <v>500</v>
      </c>
      <c r="H7" s="28">
        <v>3</v>
      </c>
      <c r="I7" s="2">
        <f>(G7*H7)/60</f>
        <v>25</v>
      </c>
      <c r="J7" s="3">
        <f>D7*0.6</f>
        <v>750</v>
      </c>
      <c r="K7" s="28">
        <v>1</v>
      </c>
      <c r="L7" s="3">
        <f>J7*K7</f>
        <v>750</v>
      </c>
      <c r="M7" s="4">
        <v>1</v>
      </c>
      <c r="N7" s="4">
        <f t="shared" si="0"/>
        <v>13</v>
      </c>
    </row>
    <row r="8" spans="1:14" ht="44.25" customHeight="1" thickBot="1" x14ac:dyDescent="0.4">
      <c r="A8" s="47" t="s">
        <v>7</v>
      </c>
      <c r="B8" s="48"/>
      <c r="C8" s="49"/>
      <c r="D8" s="22">
        <f>SUM(D4:D7)</f>
        <v>46800</v>
      </c>
      <c r="E8" s="23">
        <f>SUM(E4:E7)</f>
        <v>18720</v>
      </c>
      <c r="F8" s="24"/>
      <c r="G8" s="23">
        <f>SUM(G4:G7)</f>
        <v>18720</v>
      </c>
      <c r="H8" s="24"/>
      <c r="I8" s="23">
        <f>SUM(I4:I7)</f>
        <v>6595</v>
      </c>
      <c r="J8" s="25">
        <f>SUM(J4:J7)</f>
        <v>28080</v>
      </c>
      <c r="K8" s="24"/>
      <c r="L8" s="25">
        <f>SUM(L4:L7)</f>
        <v>28080</v>
      </c>
      <c r="M8" s="24"/>
      <c r="N8" s="26">
        <f>SUM(N4:N7)</f>
        <v>924</v>
      </c>
    </row>
    <row r="9" spans="1:14" ht="45.75" customHeight="1" thickBot="1" x14ac:dyDescent="0.4">
      <c r="A9" s="50" t="s">
        <v>14</v>
      </c>
      <c r="B9" s="51"/>
      <c r="C9" s="52"/>
      <c r="D9" s="8">
        <f>SUM(D8*3)</f>
        <v>140400</v>
      </c>
      <c r="E9" s="5">
        <f>SUM(E8*3)</f>
        <v>56160</v>
      </c>
      <c r="F9" s="6"/>
      <c r="G9" s="5">
        <f>SUM(G8*3)</f>
        <v>56160</v>
      </c>
      <c r="H9" s="6"/>
      <c r="I9" s="5">
        <f>SUM(I8*3)</f>
        <v>19785</v>
      </c>
      <c r="J9" s="7">
        <f>SUM(J8*3)</f>
        <v>84240</v>
      </c>
      <c r="K9" s="6"/>
      <c r="L9" s="7">
        <f>SUM(L8*3)</f>
        <v>84240</v>
      </c>
      <c r="M9" s="6"/>
      <c r="N9" s="16">
        <f>SUM(N8*3)</f>
        <v>2772</v>
      </c>
    </row>
    <row r="12" spans="1:14" ht="15.5" x14ac:dyDescent="0.35">
      <c r="A12" s="9" t="s">
        <v>13</v>
      </c>
    </row>
    <row r="13" spans="1:14" ht="45.75" customHeight="1" x14ac:dyDescent="0.35">
      <c r="A13" s="41" t="s">
        <v>12</v>
      </c>
      <c r="B13" s="41"/>
      <c r="C13" s="41"/>
      <c r="D13" s="32">
        <f>G8+L8</f>
        <v>46800</v>
      </c>
    </row>
    <row r="14" spans="1:14" ht="54" customHeight="1" x14ac:dyDescent="0.35">
      <c r="A14" s="41" t="s">
        <v>18</v>
      </c>
      <c r="B14" s="41"/>
      <c r="C14" s="41"/>
      <c r="D14" s="32">
        <f>G9+L9</f>
        <v>140400</v>
      </c>
    </row>
    <row r="15" spans="1:14" ht="50.25" customHeight="1" x14ac:dyDescent="0.35">
      <c r="A15" s="41" t="s">
        <v>10</v>
      </c>
      <c r="B15" s="41"/>
      <c r="C15" s="41"/>
      <c r="D15" s="32">
        <f>I8+N8</f>
        <v>7519</v>
      </c>
      <c r="F15" s="10"/>
    </row>
    <row r="16" spans="1:14" ht="50.25" customHeight="1" x14ac:dyDescent="0.35">
      <c r="A16" s="41" t="s">
        <v>15</v>
      </c>
      <c r="B16" s="41"/>
      <c r="C16" s="41"/>
      <c r="D16" s="33">
        <f>I9+N9</f>
        <v>22557</v>
      </c>
    </row>
    <row r="17" spans="1:4" ht="42.75" customHeight="1" x14ac:dyDescent="0.35">
      <c r="A17" s="40" t="s">
        <v>34</v>
      </c>
      <c r="B17" s="40"/>
      <c r="C17" s="40"/>
      <c r="D17" s="34">
        <f>D15*31.8</f>
        <v>239104.2</v>
      </c>
    </row>
    <row r="18" spans="1:4" ht="41.25" customHeight="1" x14ac:dyDescent="0.35">
      <c r="A18" s="41" t="s">
        <v>35</v>
      </c>
      <c r="B18" s="41"/>
      <c r="C18" s="41"/>
      <c r="D18" s="34">
        <f>D16*31.8</f>
        <v>717312.6</v>
      </c>
    </row>
    <row r="20" spans="1:4" x14ac:dyDescent="0.35">
      <c r="A20" t="s">
        <v>11</v>
      </c>
    </row>
    <row r="21" spans="1:4" x14ac:dyDescent="0.35">
      <c r="A21" t="s">
        <v>33</v>
      </c>
    </row>
  </sheetData>
  <mergeCells count="18">
    <mergeCell ref="A1:N1"/>
    <mergeCell ref="A2:B2"/>
    <mergeCell ref="A13:C13"/>
    <mergeCell ref="A15:C15"/>
    <mergeCell ref="J2:N2"/>
    <mergeCell ref="A8:C8"/>
    <mergeCell ref="A9:C9"/>
    <mergeCell ref="B3:C3"/>
    <mergeCell ref="A4:A7"/>
    <mergeCell ref="B4:C4"/>
    <mergeCell ref="B5:C5"/>
    <mergeCell ref="B6:C6"/>
    <mergeCell ref="B7:C7"/>
    <mergeCell ref="E2:I2"/>
    <mergeCell ref="A17:C17"/>
    <mergeCell ref="A18:C18"/>
    <mergeCell ref="A16:C16"/>
    <mergeCell ref="A14:C14"/>
  </mergeCells>
  <pageMargins left="0.25" right="0.25" top="0.75" bottom="0.75" header="0.3" footer="0.3"/>
  <pageSetup scale="6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B6" sqref="B6"/>
    </sheetView>
  </sheetViews>
  <sheetFormatPr defaultRowHeight="14.5" x14ac:dyDescent="0.35"/>
  <cols>
    <col min="1" max="1" width="29" customWidth="1"/>
    <col min="2" max="2" width="21.54296875" customWidth="1"/>
    <col min="3" max="3" width="21.81640625" customWidth="1"/>
  </cols>
  <sheetData>
    <row r="1" spans="1:6" ht="51.75" customHeight="1" thickBot="1" x14ac:dyDescent="0.4">
      <c r="A1" s="11" t="s">
        <v>19</v>
      </c>
      <c r="B1" s="12" t="s">
        <v>22</v>
      </c>
      <c r="C1" s="12" t="s">
        <v>29</v>
      </c>
      <c r="F1" s="29"/>
    </row>
    <row r="2" spans="1:6" ht="88.5" x14ac:dyDescent="0.35">
      <c r="A2" s="13" t="s">
        <v>36</v>
      </c>
      <c r="B2" s="30">
        <f>0.2*128931</f>
        <v>25786.2</v>
      </c>
      <c r="C2" s="30">
        <f>3*B2</f>
        <v>77358.600000000006</v>
      </c>
    </row>
    <row r="3" spans="1:6" ht="76" x14ac:dyDescent="0.35">
      <c r="A3" s="13" t="s">
        <v>37</v>
      </c>
      <c r="B3" s="30">
        <f>0.25*63271</f>
        <v>15817.75</v>
      </c>
      <c r="C3" s="30">
        <f>3*B3</f>
        <v>47453.25</v>
      </c>
    </row>
    <row r="4" spans="1:6" x14ac:dyDescent="0.35">
      <c r="A4" s="13" t="s">
        <v>28</v>
      </c>
      <c r="B4" s="30">
        <v>1000</v>
      </c>
      <c r="C4" s="30">
        <f>3*B4</f>
        <v>3000</v>
      </c>
    </row>
    <row r="5" spans="1:6" ht="51" x14ac:dyDescent="0.35">
      <c r="A5" s="14" t="s">
        <v>21</v>
      </c>
      <c r="B5" s="30">
        <v>7500</v>
      </c>
      <c r="C5" s="30">
        <f>3*B5</f>
        <v>22500</v>
      </c>
    </row>
    <row r="6" spans="1:6" x14ac:dyDescent="0.35">
      <c r="A6" s="15" t="s">
        <v>20</v>
      </c>
      <c r="B6" s="30">
        <f>ROUND(SUM(B2:B5),0)</f>
        <v>50104</v>
      </c>
      <c r="C6" s="30">
        <f>ROUND(SUM(C2:C5),0)</f>
        <v>150312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F31C-97DE-4959-9678-E5190FF843C3}">
  <sheetPr>
    <pageSetUpPr fitToPage="1"/>
  </sheetPr>
  <dimension ref="A1:N21"/>
  <sheetViews>
    <sheetView topLeftCell="A13" zoomScale="80" zoomScaleNormal="80" workbookViewId="0">
      <selection activeCell="D17" sqref="D17"/>
    </sheetView>
  </sheetViews>
  <sheetFormatPr defaultRowHeight="14.5" x14ac:dyDescent="0.35"/>
  <cols>
    <col min="1" max="1" width="16.54296875" customWidth="1"/>
    <col min="3" max="3" width="5.7265625" customWidth="1"/>
    <col min="4" max="4" width="14.7265625" customWidth="1"/>
    <col min="5" max="7" width="12.7265625" customWidth="1"/>
    <col min="8" max="8" width="11.81640625" customWidth="1"/>
    <col min="9" max="9" width="14.1796875" customWidth="1"/>
    <col min="10" max="12" width="12.7265625" customWidth="1"/>
    <col min="13" max="13" width="12.1796875" customWidth="1"/>
    <col min="14" max="14" width="13.26953125" customWidth="1"/>
  </cols>
  <sheetData>
    <row r="1" spans="1:14" ht="68.5" customHeight="1" thickBot="1" x14ac:dyDescent="0.4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1.5" customHeight="1" thickBot="1" x14ac:dyDescent="0.4">
      <c r="A2" s="43"/>
      <c r="B2" s="44"/>
      <c r="C2" s="1"/>
      <c r="D2" s="1"/>
      <c r="E2" s="37" t="s">
        <v>4</v>
      </c>
      <c r="F2" s="38"/>
      <c r="G2" s="38"/>
      <c r="H2" s="38"/>
      <c r="I2" s="39"/>
      <c r="J2" s="45" t="s">
        <v>6</v>
      </c>
      <c r="K2" s="46"/>
      <c r="L2" s="46"/>
      <c r="M2" s="46"/>
      <c r="N2" s="46"/>
    </row>
    <row r="3" spans="1:14" ht="77.25" customHeight="1" x14ac:dyDescent="0.35">
      <c r="A3" s="17" t="s">
        <v>3</v>
      </c>
      <c r="B3" s="53" t="s">
        <v>27</v>
      </c>
      <c r="C3" s="54"/>
      <c r="D3" s="18" t="s">
        <v>5</v>
      </c>
      <c r="E3" s="19" t="s">
        <v>16</v>
      </c>
      <c r="F3" s="19" t="s">
        <v>8</v>
      </c>
      <c r="G3" s="19" t="s">
        <v>23</v>
      </c>
      <c r="H3" s="19" t="s">
        <v>9</v>
      </c>
      <c r="I3" s="19" t="s">
        <v>24</v>
      </c>
      <c r="J3" s="20" t="s">
        <v>17</v>
      </c>
      <c r="K3" s="20" t="s">
        <v>8</v>
      </c>
      <c r="L3" s="20" t="s">
        <v>25</v>
      </c>
      <c r="M3" s="21" t="s">
        <v>9</v>
      </c>
      <c r="N3" s="21" t="s">
        <v>26</v>
      </c>
    </row>
    <row r="4" spans="1:14" ht="41.25" customHeight="1" x14ac:dyDescent="0.35">
      <c r="A4" s="55" t="s">
        <v>42</v>
      </c>
      <c r="B4" s="36" t="s">
        <v>0</v>
      </c>
      <c r="C4" s="36"/>
      <c r="D4" s="2">
        <v>45000</v>
      </c>
      <c r="E4" s="2">
        <f>0.4*D4</f>
        <v>18000</v>
      </c>
      <c r="F4" s="2">
        <v>1</v>
      </c>
      <c r="G4" s="2">
        <f>E4*F4</f>
        <v>18000</v>
      </c>
      <c r="H4" s="2">
        <v>21</v>
      </c>
      <c r="I4" s="2">
        <f>(G4*H4)/60</f>
        <v>6300</v>
      </c>
      <c r="J4" s="3">
        <f>D4*0.6</f>
        <v>27000</v>
      </c>
      <c r="K4" s="3">
        <v>1</v>
      </c>
      <c r="L4" s="3">
        <f>J4*K4</f>
        <v>27000</v>
      </c>
      <c r="M4" s="27">
        <v>2</v>
      </c>
      <c r="N4" s="4">
        <f>(L4*M4)/60</f>
        <v>900</v>
      </c>
    </row>
    <row r="5" spans="1:14" ht="45" customHeight="1" x14ac:dyDescent="0.35">
      <c r="A5" s="55"/>
      <c r="B5" s="36" t="s">
        <v>1</v>
      </c>
      <c r="C5" s="36"/>
      <c r="D5" s="2">
        <v>250</v>
      </c>
      <c r="E5" s="2">
        <f>0.4*D5</f>
        <v>100</v>
      </c>
      <c r="F5" s="2">
        <v>1</v>
      </c>
      <c r="G5" s="2">
        <f>E5*F5</f>
        <v>100</v>
      </c>
      <c r="H5" s="2">
        <v>90</v>
      </c>
      <c r="I5" s="2">
        <f>(G5*H5)/60</f>
        <v>150</v>
      </c>
      <c r="J5" s="3">
        <f>D5*0.6</f>
        <v>150</v>
      </c>
      <c r="K5" s="3">
        <v>1</v>
      </c>
      <c r="L5" s="3">
        <f>J5*K5</f>
        <v>150</v>
      </c>
      <c r="M5" s="4">
        <v>2</v>
      </c>
      <c r="N5" s="4">
        <f>(L5*M5)/60</f>
        <v>5</v>
      </c>
    </row>
    <row r="6" spans="1:14" ht="45" customHeight="1" x14ac:dyDescent="0.35">
      <c r="A6" s="55"/>
      <c r="B6" s="36" t="s">
        <v>2</v>
      </c>
      <c r="C6" s="36"/>
      <c r="D6" s="2">
        <v>300</v>
      </c>
      <c r="E6" s="2">
        <f>0.4*D6</f>
        <v>120</v>
      </c>
      <c r="F6" s="28">
        <v>1</v>
      </c>
      <c r="G6" s="2">
        <f>E6*F6</f>
        <v>120</v>
      </c>
      <c r="H6" s="28">
        <v>60</v>
      </c>
      <c r="I6" s="2">
        <f>(G6*H6)/60</f>
        <v>120</v>
      </c>
      <c r="J6" s="3">
        <f>D6*0.6</f>
        <v>180</v>
      </c>
      <c r="K6" s="28">
        <v>1</v>
      </c>
      <c r="L6" s="3">
        <f>J6*K6</f>
        <v>180</v>
      </c>
      <c r="M6" s="4">
        <v>2</v>
      </c>
      <c r="N6" s="4">
        <f>(L6*M6)/60</f>
        <v>6</v>
      </c>
    </row>
    <row r="7" spans="1:14" ht="51" customHeight="1" x14ac:dyDescent="0.35">
      <c r="A7" s="55"/>
      <c r="B7" s="36" t="s">
        <v>31</v>
      </c>
      <c r="C7" s="36"/>
      <c r="D7" s="2">
        <v>1250</v>
      </c>
      <c r="E7" s="2">
        <f>0.4*D7</f>
        <v>500</v>
      </c>
      <c r="F7" s="28">
        <v>1</v>
      </c>
      <c r="G7" s="2">
        <f>E7*F7</f>
        <v>500</v>
      </c>
      <c r="H7" s="28">
        <v>3</v>
      </c>
      <c r="I7" s="2">
        <f>(G7*H7)/60</f>
        <v>25</v>
      </c>
      <c r="J7" s="3">
        <f>D7*0.6</f>
        <v>750</v>
      </c>
      <c r="K7" s="28">
        <v>1</v>
      </c>
      <c r="L7" s="3">
        <f>J7*K7</f>
        <v>750</v>
      </c>
      <c r="M7" s="4">
        <v>1</v>
      </c>
      <c r="N7" s="4">
        <f>(L7*M7)/60</f>
        <v>12.5</v>
      </c>
    </row>
    <row r="8" spans="1:14" ht="44.25" customHeight="1" thickBot="1" x14ac:dyDescent="0.4">
      <c r="A8" s="47" t="s">
        <v>7</v>
      </c>
      <c r="B8" s="48"/>
      <c r="C8" s="49"/>
      <c r="D8" s="22">
        <f>SUM(D4:D7)</f>
        <v>46800</v>
      </c>
      <c r="E8" s="23">
        <f>SUM(E4:E7)</f>
        <v>18720</v>
      </c>
      <c r="F8" s="24"/>
      <c r="G8" s="23">
        <f>SUM(G4:G7)</f>
        <v>18720</v>
      </c>
      <c r="H8" s="24"/>
      <c r="I8" s="23">
        <f>SUM(I4:I7)</f>
        <v>6595</v>
      </c>
      <c r="J8" s="25">
        <f>SUM(J4:J7)</f>
        <v>28080</v>
      </c>
      <c r="K8" s="24"/>
      <c r="L8" s="25">
        <f>SUM(L4:L7)</f>
        <v>28080</v>
      </c>
      <c r="M8" s="24"/>
      <c r="N8" s="26">
        <f>SUM(N4:N7)</f>
        <v>923.5</v>
      </c>
    </row>
    <row r="9" spans="1:14" ht="45.75" customHeight="1" thickBot="1" x14ac:dyDescent="0.4">
      <c r="A9" s="50" t="s">
        <v>14</v>
      </c>
      <c r="B9" s="51"/>
      <c r="C9" s="52"/>
      <c r="D9" s="8">
        <f>SUM(D8*3)</f>
        <v>140400</v>
      </c>
      <c r="E9" s="5">
        <f>SUM(E8*3)</f>
        <v>56160</v>
      </c>
      <c r="F9" s="6"/>
      <c r="G9" s="5">
        <f>SUM(G8*3)</f>
        <v>56160</v>
      </c>
      <c r="H9" s="6"/>
      <c r="I9" s="5">
        <f>SUM(I8*3)</f>
        <v>19785</v>
      </c>
      <c r="J9" s="7">
        <f>SUM(J8*3)</f>
        <v>84240</v>
      </c>
      <c r="K9" s="6"/>
      <c r="L9" s="7">
        <f>SUM(L8*3)</f>
        <v>84240</v>
      </c>
      <c r="M9" s="6"/>
      <c r="N9" s="16">
        <f>SUM(N8*3)</f>
        <v>2770.5</v>
      </c>
    </row>
    <row r="12" spans="1:14" ht="15.5" x14ac:dyDescent="0.35">
      <c r="A12" s="9" t="s">
        <v>13</v>
      </c>
    </row>
    <row r="13" spans="1:14" ht="45.75" customHeight="1" x14ac:dyDescent="0.35">
      <c r="A13" s="41" t="s">
        <v>12</v>
      </c>
      <c r="B13" s="41"/>
      <c r="C13" s="41"/>
      <c r="D13" s="32">
        <f>G8+L8</f>
        <v>46800</v>
      </c>
    </row>
    <row r="14" spans="1:14" ht="54" customHeight="1" x14ac:dyDescent="0.35">
      <c r="A14" s="41" t="s">
        <v>18</v>
      </c>
      <c r="B14" s="41"/>
      <c r="C14" s="41"/>
      <c r="D14" s="32">
        <f>G9+L9</f>
        <v>140400</v>
      </c>
    </row>
    <row r="15" spans="1:14" ht="50.25" customHeight="1" x14ac:dyDescent="0.35">
      <c r="A15" s="41" t="s">
        <v>10</v>
      </c>
      <c r="B15" s="41"/>
      <c r="C15" s="41"/>
      <c r="D15" s="32">
        <f>I8+N8</f>
        <v>7518.5</v>
      </c>
      <c r="E15" s="35"/>
      <c r="F15" s="10"/>
    </row>
    <row r="16" spans="1:14" ht="50.25" customHeight="1" x14ac:dyDescent="0.35">
      <c r="A16" s="41" t="s">
        <v>15</v>
      </c>
      <c r="B16" s="41"/>
      <c r="C16" s="41"/>
      <c r="D16" s="33">
        <v>22557</v>
      </c>
    </row>
    <row r="17" spans="1:4" ht="42.75" customHeight="1" x14ac:dyDescent="0.35">
      <c r="A17" s="40" t="s">
        <v>34</v>
      </c>
      <c r="B17" s="40"/>
      <c r="C17" s="40"/>
      <c r="D17" s="34">
        <f>D15*31.8</f>
        <v>239088.30000000002</v>
      </c>
    </row>
    <row r="18" spans="1:4" ht="41.25" customHeight="1" x14ac:dyDescent="0.35">
      <c r="A18" s="41" t="s">
        <v>35</v>
      </c>
      <c r="B18" s="41"/>
      <c r="C18" s="41"/>
      <c r="D18" s="34">
        <f>D16*31.8</f>
        <v>717312.6</v>
      </c>
    </row>
    <row r="20" spans="1:4" x14ac:dyDescent="0.35">
      <c r="A20" t="s">
        <v>11</v>
      </c>
    </row>
    <row r="21" spans="1:4" x14ac:dyDescent="0.35">
      <c r="A21" t="s">
        <v>33</v>
      </c>
    </row>
  </sheetData>
  <mergeCells count="18">
    <mergeCell ref="A17:C17"/>
    <mergeCell ref="A18:C18"/>
    <mergeCell ref="A8:C8"/>
    <mergeCell ref="A9:C9"/>
    <mergeCell ref="A13:C13"/>
    <mergeCell ref="A14:C14"/>
    <mergeCell ref="A15:C15"/>
    <mergeCell ref="A16:C16"/>
    <mergeCell ref="A1:N1"/>
    <mergeCell ref="A2:B2"/>
    <mergeCell ref="E2:I2"/>
    <mergeCell ref="J2:N2"/>
    <mergeCell ref="B3:C3"/>
    <mergeCell ref="A4:A7"/>
    <mergeCell ref="B4:C4"/>
    <mergeCell ref="B5:C5"/>
    <mergeCell ref="B6:C6"/>
    <mergeCell ref="B7:C7"/>
  </mergeCells>
  <pageMargins left="0.25" right="0.25" top="0.75" bottom="0.75" header="0.3" footer="0.3"/>
  <pageSetup scale="60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5D9C0-9633-4483-97AD-36E6DCD8E29A}">
  <dimension ref="A1:O21"/>
  <sheetViews>
    <sheetView topLeftCell="A10" zoomScale="80" zoomScaleNormal="80" workbookViewId="0">
      <selection activeCell="D17" sqref="D17"/>
    </sheetView>
  </sheetViews>
  <sheetFormatPr defaultRowHeight="14.5" x14ac:dyDescent="0.35"/>
  <cols>
    <col min="1" max="1" width="11.54296875" customWidth="1"/>
    <col min="4" max="4" width="12" bestFit="1" customWidth="1"/>
    <col min="5" max="5" width="13.453125" customWidth="1"/>
    <col min="6" max="6" width="11.1796875" customWidth="1"/>
    <col min="10" max="11" width="11.81640625" customWidth="1"/>
    <col min="12" max="12" width="11.7265625" customWidth="1"/>
    <col min="13" max="13" width="13.453125" customWidth="1"/>
    <col min="14" max="14" width="13.26953125" customWidth="1"/>
  </cols>
  <sheetData>
    <row r="1" spans="1:15" ht="19.5" customHeight="1" thickBot="1" x14ac:dyDescent="0.4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1"/>
    </row>
    <row r="2" spans="1:15" ht="15.75" customHeight="1" thickBot="1" x14ac:dyDescent="0.4">
      <c r="A2" s="43"/>
      <c r="B2" s="44"/>
      <c r="C2" s="1"/>
      <c r="D2" s="1"/>
      <c r="E2" s="37" t="s">
        <v>4</v>
      </c>
      <c r="F2" s="38"/>
      <c r="G2" s="38"/>
      <c r="H2" s="38"/>
      <c r="I2" s="39"/>
      <c r="J2" s="45" t="s">
        <v>6</v>
      </c>
      <c r="K2" s="46"/>
      <c r="L2" s="46"/>
      <c r="M2" s="46"/>
      <c r="N2" s="46"/>
    </row>
    <row r="3" spans="1:15" ht="78" x14ac:dyDescent="0.35">
      <c r="A3" s="17" t="s">
        <v>3</v>
      </c>
      <c r="B3" s="53" t="s">
        <v>27</v>
      </c>
      <c r="C3" s="54"/>
      <c r="D3" s="18" t="s">
        <v>5</v>
      </c>
      <c r="E3" s="19" t="s">
        <v>16</v>
      </c>
      <c r="F3" s="19" t="s">
        <v>8</v>
      </c>
      <c r="G3" s="19" t="s">
        <v>23</v>
      </c>
      <c r="H3" s="19" t="s">
        <v>9</v>
      </c>
      <c r="I3" s="19" t="s">
        <v>24</v>
      </c>
      <c r="J3" s="20" t="s">
        <v>17</v>
      </c>
      <c r="K3" s="20" t="s">
        <v>8</v>
      </c>
      <c r="L3" s="20" t="s">
        <v>25</v>
      </c>
      <c r="M3" s="21" t="s">
        <v>9</v>
      </c>
      <c r="N3" s="21" t="s">
        <v>26</v>
      </c>
    </row>
    <row r="4" spans="1:15" ht="15" customHeight="1" x14ac:dyDescent="0.35">
      <c r="A4" s="55" t="s">
        <v>38</v>
      </c>
      <c r="B4" s="36" t="s">
        <v>0</v>
      </c>
      <c r="C4" s="36"/>
      <c r="D4" s="2">
        <f>'Table 1a - Burden Hour by Instr'!D4*O4</f>
        <v>42750</v>
      </c>
      <c r="E4" s="2">
        <f>0.4*D4</f>
        <v>17100</v>
      </c>
      <c r="F4" s="2">
        <v>1</v>
      </c>
      <c r="G4" s="2">
        <f>E4*F4</f>
        <v>17100</v>
      </c>
      <c r="H4" s="2">
        <v>21</v>
      </c>
      <c r="I4" s="2">
        <f>(G4*H4)/60</f>
        <v>5985</v>
      </c>
      <c r="J4" s="3">
        <f>D4*0.6</f>
        <v>25650</v>
      </c>
      <c r="K4" s="3">
        <v>1</v>
      </c>
      <c r="L4" s="3">
        <f>J4*K4</f>
        <v>25650</v>
      </c>
      <c r="M4" s="27">
        <v>2</v>
      </c>
      <c r="N4" s="4">
        <f>(L4*M4)/60</f>
        <v>855</v>
      </c>
      <c r="O4" s="31">
        <v>0.95</v>
      </c>
    </row>
    <row r="5" spans="1:15" ht="15" customHeight="1" x14ac:dyDescent="0.35">
      <c r="A5" s="55"/>
      <c r="B5" s="36" t="s">
        <v>1</v>
      </c>
      <c r="C5" s="36"/>
      <c r="D5" s="2">
        <f>'Table 1a - Burden Hour by Instr'!D5*O5</f>
        <v>137.5</v>
      </c>
      <c r="E5" s="2">
        <f>0.4*D5</f>
        <v>55</v>
      </c>
      <c r="F5" s="2">
        <v>1</v>
      </c>
      <c r="G5" s="2">
        <f>E5*F5</f>
        <v>55</v>
      </c>
      <c r="H5" s="2">
        <v>90</v>
      </c>
      <c r="I5" s="2">
        <f>(G5*H5)/60</f>
        <v>82.5</v>
      </c>
      <c r="J5" s="3">
        <f>D5*0.6</f>
        <v>82.5</v>
      </c>
      <c r="K5" s="3">
        <v>1</v>
      </c>
      <c r="L5" s="3">
        <f>J5*K5</f>
        <v>82.5</v>
      </c>
      <c r="M5" s="4">
        <v>2</v>
      </c>
      <c r="N5" s="4">
        <f>(L5*M5)/60</f>
        <v>2.75</v>
      </c>
      <c r="O5" s="31">
        <v>0.55000000000000004</v>
      </c>
    </row>
    <row r="6" spans="1:15" x14ac:dyDescent="0.35">
      <c r="A6" s="55"/>
      <c r="B6" s="36" t="s">
        <v>2</v>
      </c>
      <c r="C6" s="36"/>
      <c r="D6" s="2">
        <f>'Table 1a - Burden Hour by Instr'!D6*O6</f>
        <v>150</v>
      </c>
      <c r="E6" s="2">
        <f>0.4*D6</f>
        <v>60</v>
      </c>
      <c r="F6" s="28">
        <v>1</v>
      </c>
      <c r="G6" s="2">
        <f>E6*F6</f>
        <v>60</v>
      </c>
      <c r="H6" s="28">
        <v>60</v>
      </c>
      <c r="I6" s="2">
        <f>(G6*H6)/60</f>
        <v>60</v>
      </c>
      <c r="J6" s="3">
        <f>D6*0.6</f>
        <v>90</v>
      </c>
      <c r="K6" s="28">
        <v>1</v>
      </c>
      <c r="L6" s="3">
        <f>J6*K6</f>
        <v>90</v>
      </c>
      <c r="M6" s="4">
        <v>2</v>
      </c>
      <c r="N6" s="4">
        <f>(L6*M6)/60</f>
        <v>3</v>
      </c>
      <c r="O6" s="31">
        <v>0.5</v>
      </c>
    </row>
    <row r="7" spans="1:15" ht="109.5" customHeight="1" x14ac:dyDescent="0.35">
      <c r="A7" s="55"/>
      <c r="B7" s="36" t="s">
        <v>31</v>
      </c>
      <c r="C7" s="36"/>
      <c r="D7" s="2">
        <f>'Table 1a - Burden Hour by Instr'!D7*O7</f>
        <v>1062.5</v>
      </c>
      <c r="E7" s="2">
        <f>0.4*D7</f>
        <v>425</v>
      </c>
      <c r="F7" s="28">
        <v>1</v>
      </c>
      <c r="G7" s="2">
        <f>E7*F7</f>
        <v>425</v>
      </c>
      <c r="H7" s="28">
        <v>3</v>
      </c>
      <c r="I7" s="2">
        <f>(G7*H7)/60</f>
        <v>21.25</v>
      </c>
      <c r="J7" s="3">
        <f>D7*0.6</f>
        <v>637.5</v>
      </c>
      <c r="K7" s="28">
        <v>1</v>
      </c>
      <c r="L7" s="3">
        <f>J7*K7</f>
        <v>637.5</v>
      </c>
      <c r="M7" s="4">
        <v>1</v>
      </c>
      <c r="N7" s="4">
        <f>(L7*M7)/60</f>
        <v>10.625</v>
      </c>
      <c r="O7" s="31">
        <v>0.85</v>
      </c>
    </row>
    <row r="8" spans="1:15" ht="16.5" customHeight="1" thickBot="1" x14ac:dyDescent="0.4">
      <c r="A8" s="47" t="s">
        <v>7</v>
      </c>
      <c r="B8" s="48"/>
      <c r="C8" s="49"/>
      <c r="D8" s="22">
        <f>SUM(D4:D7)</f>
        <v>44100</v>
      </c>
      <c r="E8" s="23">
        <f>SUM(E4:E7)</f>
        <v>17640</v>
      </c>
      <c r="F8" s="24"/>
      <c r="G8" s="23">
        <f>SUM(G4:G7)</f>
        <v>17640</v>
      </c>
      <c r="H8" s="24"/>
      <c r="I8" s="23">
        <f>SUM(I4:I7)</f>
        <v>6148.75</v>
      </c>
      <c r="J8" s="25">
        <f>SUM(J4:J7)</f>
        <v>26460</v>
      </c>
      <c r="K8" s="24"/>
      <c r="L8" s="25">
        <f>SUM(L4:L7)</f>
        <v>26460</v>
      </c>
      <c r="M8" s="24"/>
      <c r="N8" s="26">
        <f>SUM(N4:N7)</f>
        <v>871.375</v>
      </c>
    </row>
    <row r="9" spans="1:15" ht="16.5" customHeight="1" thickBot="1" x14ac:dyDescent="0.4">
      <c r="A9" s="50" t="s">
        <v>14</v>
      </c>
      <c r="B9" s="51"/>
      <c r="C9" s="52"/>
      <c r="D9" s="8">
        <f>SUM(D8*3)</f>
        <v>132300</v>
      </c>
      <c r="E9" s="5">
        <f>SUM(E8*3)</f>
        <v>52920</v>
      </c>
      <c r="F9" s="6"/>
      <c r="G9" s="5">
        <f>SUM(G8*3)</f>
        <v>52920</v>
      </c>
      <c r="H9" s="6"/>
      <c r="I9" s="5">
        <f>SUM(I8*3)</f>
        <v>18446.25</v>
      </c>
      <c r="J9" s="7">
        <f>SUM(J8*3)</f>
        <v>79380</v>
      </c>
      <c r="K9" s="6"/>
      <c r="L9" s="7">
        <f>SUM(L8*3)</f>
        <v>79380</v>
      </c>
      <c r="M9" s="6"/>
      <c r="N9" s="16">
        <f>SUM(N8*3)</f>
        <v>2614.125</v>
      </c>
    </row>
    <row r="12" spans="1:15" ht="15.5" x14ac:dyDescent="0.35">
      <c r="A12" s="9" t="s">
        <v>13</v>
      </c>
    </row>
    <row r="13" spans="1:15" ht="34.5" customHeight="1" x14ac:dyDescent="0.35">
      <c r="A13" s="41" t="s">
        <v>12</v>
      </c>
      <c r="B13" s="41"/>
      <c r="C13" s="41"/>
      <c r="D13" s="32">
        <f>G8+L8</f>
        <v>44100</v>
      </c>
    </row>
    <row r="14" spans="1:15" ht="49.5" customHeight="1" x14ac:dyDescent="0.35">
      <c r="A14" s="41" t="s">
        <v>18</v>
      </c>
      <c r="B14" s="41"/>
      <c r="C14" s="41"/>
      <c r="D14" s="32">
        <f>G9+L9</f>
        <v>132300</v>
      </c>
    </row>
    <row r="15" spans="1:15" ht="48" customHeight="1" x14ac:dyDescent="0.35">
      <c r="A15" s="41" t="s">
        <v>10</v>
      </c>
      <c r="B15" s="41"/>
      <c r="C15" s="41"/>
      <c r="D15" s="32">
        <f>I8+N8</f>
        <v>7020.125</v>
      </c>
      <c r="F15" s="10"/>
    </row>
    <row r="16" spans="1:15" ht="48.75" customHeight="1" x14ac:dyDescent="0.35">
      <c r="A16" s="41" t="s">
        <v>15</v>
      </c>
      <c r="B16" s="41"/>
      <c r="C16" s="41"/>
      <c r="D16" s="33">
        <f>I9+N9</f>
        <v>21060.375</v>
      </c>
    </row>
    <row r="17" spans="1:4" ht="33.75" customHeight="1" x14ac:dyDescent="0.35">
      <c r="A17" s="40" t="s">
        <v>34</v>
      </c>
      <c r="B17" s="40"/>
      <c r="C17" s="40"/>
      <c r="D17" s="34">
        <f>D15*31.8</f>
        <v>223239.97500000001</v>
      </c>
    </row>
    <row r="18" spans="1:4" ht="42.75" customHeight="1" x14ac:dyDescent="0.35">
      <c r="A18" s="41" t="s">
        <v>35</v>
      </c>
      <c r="B18" s="41"/>
      <c r="C18" s="41"/>
      <c r="D18" s="34">
        <f>D16*31.8</f>
        <v>669719.92500000005</v>
      </c>
    </row>
    <row r="20" spans="1:4" x14ac:dyDescent="0.35">
      <c r="A20" t="s">
        <v>11</v>
      </c>
    </row>
    <row r="21" spans="1:4" x14ac:dyDescent="0.35">
      <c r="A21" t="s">
        <v>33</v>
      </c>
    </row>
  </sheetData>
  <mergeCells count="18">
    <mergeCell ref="A17:C17"/>
    <mergeCell ref="A18:C18"/>
    <mergeCell ref="A8:C8"/>
    <mergeCell ref="A9:C9"/>
    <mergeCell ref="A13:C13"/>
    <mergeCell ref="A14:C14"/>
    <mergeCell ref="A15:C15"/>
    <mergeCell ref="A16:C16"/>
    <mergeCell ref="A1:N1"/>
    <mergeCell ref="A2:B2"/>
    <mergeCell ref="E2:I2"/>
    <mergeCell ref="J2:N2"/>
    <mergeCell ref="B3:C3"/>
    <mergeCell ref="A4:A7"/>
    <mergeCell ref="B4:C4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AB16-B6DA-463D-8EFD-3EA13D75F128}">
  <dimension ref="A1:N21"/>
  <sheetViews>
    <sheetView zoomScale="80" zoomScaleNormal="80" workbookViewId="0">
      <selection activeCell="D13" sqref="D13:D18"/>
    </sheetView>
  </sheetViews>
  <sheetFormatPr defaultRowHeight="14.5" x14ac:dyDescent="0.35"/>
  <cols>
    <col min="1" max="1" width="16.7265625" customWidth="1"/>
    <col min="4" max="4" width="12" bestFit="1" customWidth="1"/>
    <col min="5" max="5" width="12.54296875" customWidth="1"/>
    <col min="6" max="6" width="12" customWidth="1"/>
    <col min="7" max="8" width="10" customWidth="1"/>
    <col min="10" max="10" width="12.54296875" customWidth="1"/>
    <col min="11" max="11" width="11.81640625" customWidth="1"/>
    <col min="12" max="12" width="10.453125" customWidth="1"/>
  </cols>
  <sheetData>
    <row r="1" spans="1:14" ht="54.75" customHeight="1" thickBot="1" x14ac:dyDescent="0.4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" thickBot="1" x14ac:dyDescent="0.4">
      <c r="A2" s="43"/>
      <c r="B2" s="44"/>
      <c r="C2" s="1"/>
      <c r="D2" s="1"/>
      <c r="E2" s="37" t="s">
        <v>4</v>
      </c>
      <c r="F2" s="38"/>
      <c r="G2" s="38"/>
      <c r="H2" s="38"/>
      <c r="I2" s="39"/>
      <c r="J2" s="45" t="s">
        <v>6</v>
      </c>
      <c r="K2" s="46"/>
      <c r="L2" s="46"/>
      <c r="M2" s="46"/>
      <c r="N2" s="46"/>
    </row>
    <row r="3" spans="1:14" ht="78" x14ac:dyDescent="0.35">
      <c r="A3" s="17" t="s">
        <v>3</v>
      </c>
      <c r="B3" s="53" t="s">
        <v>27</v>
      </c>
      <c r="C3" s="54"/>
      <c r="D3" s="18" t="s">
        <v>5</v>
      </c>
      <c r="E3" s="19" t="s">
        <v>16</v>
      </c>
      <c r="F3" s="19" t="s">
        <v>8</v>
      </c>
      <c r="G3" s="19" t="s">
        <v>23</v>
      </c>
      <c r="H3" s="19" t="s">
        <v>9</v>
      </c>
      <c r="I3" s="19" t="s">
        <v>24</v>
      </c>
      <c r="J3" s="20" t="s">
        <v>17</v>
      </c>
      <c r="K3" s="20" t="s">
        <v>8</v>
      </c>
      <c r="L3" s="20" t="s">
        <v>25</v>
      </c>
      <c r="M3" s="21" t="s">
        <v>9</v>
      </c>
      <c r="N3" s="21" t="s">
        <v>26</v>
      </c>
    </row>
    <row r="4" spans="1:14" x14ac:dyDescent="0.35">
      <c r="A4" s="55" t="s">
        <v>39</v>
      </c>
      <c r="B4" s="36" t="s">
        <v>0</v>
      </c>
      <c r="C4" s="36"/>
      <c r="D4" s="2">
        <f>'Table 1a - Burden Hour by Instr'!D4*(1/3*(1-'Table 1b -IndividualsHouseholds'!O4))</f>
        <v>750.00000000000057</v>
      </c>
      <c r="E4" s="2">
        <f>0.4*D4</f>
        <v>300.00000000000023</v>
      </c>
      <c r="F4" s="2">
        <v>1</v>
      </c>
      <c r="G4" s="2">
        <f>E4*F4</f>
        <v>300.00000000000023</v>
      </c>
      <c r="H4" s="2">
        <v>21</v>
      </c>
      <c r="I4" s="2">
        <f>(G4*H4)/60</f>
        <v>105.00000000000007</v>
      </c>
      <c r="J4" s="3">
        <f>D4*0.6</f>
        <v>450.00000000000034</v>
      </c>
      <c r="K4" s="3">
        <v>1</v>
      </c>
      <c r="L4" s="3">
        <f>J4*K4</f>
        <v>450.00000000000034</v>
      </c>
      <c r="M4" s="27">
        <v>2</v>
      </c>
      <c r="N4" s="4">
        <f>(L4*M4)/60</f>
        <v>15.000000000000011</v>
      </c>
    </row>
    <row r="5" spans="1:14" x14ac:dyDescent="0.35">
      <c r="A5" s="55"/>
      <c r="B5" s="36" t="s">
        <v>1</v>
      </c>
      <c r="C5" s="36"/>
      <c r="D5" s="2">
        <f>'Table 1a - Burden Hour by Instr'!D5*(1/3*(1-'Table 1b -IndividualsHouseholds'!O5))</f>
        <v>37.499999999999993</v>
      </c>
      <c r="E5" s="2">
        <f>0.4*D5</f>
        <v>14.999999999999998</v>
      </c>
      <c r="F5" s="2">
        <v>1</v>
      </c>
      <c r="G5" s="2">
        <f>E5*F5</f>
        <v>14.999999999999998</v>
      </c>
      <c r="H5" s="2">
        <v>90</v>
      </c>
      <c r="I5" s="2">
        <f>(G5*H5)/60</f>
        <v>22.499999999999996</v>
      </c>
      <c r="J5" s="3">
        <f>D5*0.6</f>
        <v>22.499999999999996</v>
      </c>
      <c r="K5" s="3">
        <v>1</v>
      </c>
      <c r="L5" s="3">
        <f>J5*K5</f>
        <v>22.499999999999996</v>
      </c>
      <c r="M5" s="4">
        <v>2</v>
      </c>
      <c r="N5" s="4">
        <f>(L5*M5)/60</f>
        <v>0.74999999999999989</v>
      </c>
    </row>
    <row r="6" spans="1:14" x14ac:dyDescent="0.35">
      <c r="A6" s="55"/>
      <c r="B6" s="36" t="s">
        <v>2</v>
      </c>
      <c r="C6" s="36"/>
      <c r="D6" s="2">
        <f>'Table 1a - Burden Hour by Instr'!D6*(1/3*(1-'Table 1b -IndividualsHouseholds'!O6))</f>
        <v>50</v>
      </c>
      <c r="E6" s="2">
        <f>0.4*D6</f>
        <v>20</v>
      </c>
      <c r="F6" s="28">
        <v>1</v>
      </c>
      <c r="G6" s="2">
        <f>E6*F6</f>
        <v>20</v>
      </c>
      <c r="H6" s="28">
        <v>60</v>
      </c>
      <c r="I6" s="2">
        <f>(G6*H6)/60</f>
        <v>20</v>
      </c>
      <c r="J6" s="3">
        <f>D6*0.6</f>
        <v>30</v>
      </c>
      <c r="K6" s="28">
        <v>1</v>
      </c>
      <c r="L6" s="3">
        <f>J6*K6</f>
        <v>30</v>
      </c>
      <c r="M6" s="4">
        <v>2</v>
      </c>
      <c r="N6" s="4">
        <f>(L6*M6)/60</f>
        <v>1</v>
      </c>
    </row>
    <row r="7" spans="1:14" ht="45" customHeight="1" x14ac:dyDescent="0.35">
      <c r="A7" s="55"/>
      <c r="B7" s="36" t="s">
        <v>31</v>
      </c>
      <c r="C7" s="36"/>
      <c r="D7" s="2">
        <f>'Table 1a - Burden Hour by Instr'!D7*(1/3*(1-'Table 1b -IndividualsHouseholds'!O7))</f>
        <v>62.5</v>
      </c>
      <c r="E7" s="2">
        <f>0.4*D7</f>
        <v>25</v>
      </c>
      <c r="F7" s="28">
        <v>1</v>
      </c>
      <c r="G7" s="2">
        <f>E7*F7</f>
        <v>25</v>
      </c>
      <c r="H7" s="28">
        <v>3</v>
      </c>
      <c r="I7" s="2">
        <f>(G7*H7)/60</f>
        <v>1.25</v>
      </c>
      <c r="J7" s="3">
        <f>D7*0.6</f>
        <v>37.5</v>
      </c>
      <c r="K7" s="28">
        <v>1</v>
      </c>
      <c r="L7" s="3">
        <f>J7*K7</f>
        <v>37.5</v>
      </c>
      <c r="M7" s="4">
        <v>1</v>
      </c>
      <c r="N7" s="4">
        <f>(L7*M7)/60</f>
        <v>0.625</v>
      </c>
    </row>
    <row r="8" spans="1:14" ht="16" thickBot="1" x14ac:dyDescent="0.4">
      <c r="A8" s="47" t="s">
        <v>7</v>
      </c>
      <c r="B8" s="48"/>
      <c r="C8" s="49"/>
      <c r="D8" s="22">
        <f>SUM(D4:D7)</f>
        <v>900.00000000000057</v>
      </c>
      <c r="E8" s="23">
        <f>SUM(E4:E7)</f>
        <v>360.00000000000023</v>
      </c>
      <c r="F8" s="24"/>
      <c r="G8" s="23">
        <f>SUM(G4:G7)</f>
        <v>360.00000000000023</v>
      </c>
      <c r="H8" s="24"/>
      <c r="I8" s="23">
        <f>SUM(I4:I7)</f>
        <v>148.75000000000006</v>
      </c>
      <c r="J8" s="25">
        <f>SUM(J4:J7)</f>
        <v>540.00000000000034</v>
      </c>
      <c r="K8" s="24"/>
      <c r="L8" s="25">
        <f>SUM(L4:L7)</f>
        <v>540.00000000000034</v>
      </c>
      <c r="M8" s="24"/>
      <c r="N8" s="26">
        <f>SUM(N4:N7)</f>
        <v>17.375000000000011</v>
      </c>
    </row>
    <row r="9" spans="1:14" ht="16" thickBot="1" x14ac:dyDescent="0.4">
      <c r="A9" s="50" t="s">
        <v>14</v>
      </c>
      <c r="B9" s="51"/>
      <c r="C9" s="52"/>
      <c r="D9" s="8">
        <f>SUM(D8*3)</f>
        <v>2700.0000000000018</v>
      </c>
      <c r="E9" s="5">
        <f>SUM(E8*3)</f>
        <v>1080.0000000000007</v>
      </c>
      <c r="F9" s="6"/>
      <c r="G9" s="5">
        <f>SUM(G8*3)</f>
        <v>1080.0000000000007</v>
      </c>
      <c r="H9" s="6"/>
      <c r="I9" s="5">
        <f>SUM(I8*3)</f>
        <v>446.25000000000017</v>
      </c>
      <c r="J9" s="7">
        <f>SUM(J8*3)</f>
        <v>1620.0000000000009</v>
      </c>
      <c r="K9" s="6"/>
      <c r="L9" s="7">
        <f>SUM(L8*3)</f>
        <v>1620.0000000000009</v>
      </c>
      <c r="M9" s="6"/>
      <c r="N9" s="16">
        <f>SUM(N8*3)</f>
        <v>52.125000000000028</v>
      </c>
    </row>
    <row r="12" spans="1:14" ht="15.5" x14ac:dyDescent="0.35">
      <c r="A12" s="9" t="s">
        <v>13</v>
      </c>
    </row>
    <row r="13" spans="1:14" ht="34.5" customHeight="1" x14ac:dyDescent="0.35">
      <c r="A13" s="41" t="s">
        <v>12</v>
      </c>
      <c r="B13" s="41"/>
      <c r="C13" s="41"/>
      <c r="D13" s="32">
        <f>G8+L8</f>
        <v>900.00000000000057</v>
      </c>
    </row>
    <row r="14" spans="1:14" ht="34.5" customHeight="1" x14ac:dyDescent="0.35">
      <c r="A14" s="41" t="s">
        <v>18</v>
      </c>
      <c r="B14" s="41"/>
      <c r="C14" s="41"/>
      <c r="D14" s="32">
        <f>G9+L9</f>
        <v>2700.0000000000018</v>
      </c>
    </row>
    <row r="15" spans="1:14" ht="34.5" customHeight="1" x14ac:dyDescent="0.35">
      <c r="A15" s="41" t="s">
        <v>10</v>
      </c>
      <c r="B15" s="41"/>
      <c r="C15" s="41"/>
      <c r="D15" s="32">
        <f>I8+N8</f>
        <v>166.12500000000006</v>
      </c>
      <c r="F15" s="10"/>
    </row>
    <row r="16" spans="1:14" ht="34.5" customHeight="1" x14ac:dyDescent="0.35">
      <c r="A16" s="41" t="s">
        <v>15</v>
      </c>
      <c r="B16" s="41"/>
      <c r="C16" s="41"/>
      <c r="D16" s="33">
        <f>I9+N9</f>
        <v>498.37500000000023</v>
      </c>
    </row>
    <row r="17" spans="1:4" ht="34.5" customHeight="1" x14ac:dyDescent="0.35">
      <c r="A17" s="40" t="s">
        <v>34</v>
      </c>
      <c r="B17" s="40"/>
      <c r="C17" s="40"/>
      <c r="D17" s="34">
        <f>D15*31.8</f>
        <v>5282.7750000000024</v>
      </c>
    </row>
    <row r="18" spans="1:4" ht="34.5" customHeight="1" x14ac:dyDescent="0.35">
      <c r="A18" s="41" t="s">
        <v>35</v>
      </c>
      <c r="B18" s="41"/>
      <c r="C18" s="41"/>
      <c r="D18" s="34">
        <f>D16*31.8</f>
        <v>15848.325000000008</v>
      </c>
    </row>
    <row r="20" spans="1:4" x14ac:dyDescent="0.35">
      <c r="A20" t="s">
        <v>11</v>
      </c>
    </row>
    <row r="21" spans="1:4" x14ac:dyDescent="0.35">
      <c r="A21" t="s">
        <v>33</v>
      </c>
    </row>
  </sheetData>
  <mergeCells count="18">
    <mergeCell ref="A17:C17"/>
    <mergeCell ref="A18:C18"/>
    <mergeCell ref="A8:C8"/>
    <mergeCell ref="A9:C9"/>
    <mergeCell ref="A13:C13"/>
    <mergeCell ref="A14:C14"/>
    <mergeCell ref="A15:C15"/>
    <mergeCell ref="A16:C16"/>
    <mergeCell ref="A1:N1"/>
    <mergeCell ref="A2:B2"/>
    <mergeCell ref="E2:I2"/>
    <mergeCell ref="J2:N2"/>
    <mergeCell ref="B3:C3"/>
    <mergeCell ref="A4:A7"/>
    <mergeCell ref="B4:C4"/>
    <mergeCell ref="B5:C5"/>
    <mergeCell ref="B6:C6"/>
    <mergeCell ref="B7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AAE11-A9FC-4E98-8C98-EDD31069574D}">
  <dimension ref="A1:N21"/>
  <sheetViews>
    <sheetView zoomScale="80" zoomScaleNormal="80" workbookViewId="0">
      <selection activeCell="D13" sqref="D13:D18"/>
    </sheetView>
  </sheetViews>
  <sheetFormatPr defaultRowHeight="14.5" x14ac:dyDescent="0.35"/>
  <cols>
    <col min="1" max="1" width="16.453125" customWidth="1"/>
    <col min="4" max="4" width="12" bestFit="1" customWidth="1"/>
  </cols>
  <sheetData>
    <row r="1" spans="1:14" ht="18" thickBot="1" x14ac:dyDescent="0.4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" thickBot="1" x14ac:dyDescent="0.4">
      <c r="A2" s="43"/>
      <c r="B2" s="44"/>
      <c r="C2" s="1"/>
      <c r="D2" s="1"/>
      <c r="E2" s="37" t="s">
        <v>4</v>
      </c>
      <c r="F2" s="38"/>
      <c r="G2" s="38"/>
      <c r="H2" s="38"/>
      <c r="I2" s="39"/>
      <c r="J2" s="45" t="s">
        <v>6</v>
      </c>
      <c r="K2" s="46"/>
      <c r="L2" s="46"/>
      <c r="M2" s="46"/>
      <c r="N2" s="46"/>
    </row>
    <row r="3" spans="1:14" ht="78" x14ac:dyDescent="0.35">
      <c r="A3" s="17" t="s">
        <v>3</v>
      </c>
      <c r="B3" s="53" t="s">
        <v>27</v>
      </c>
      <c r="C3" s="54"/>
      <c r="D3" s="18" t="s">
        <v>5</v>
      </c>
      <c r="E3" s="19" t="s">
        <v>16</v>
      </c>
      <c r="F3" s="19" t="s">
        <v>8</v>
      </c>
      <c r="G3" s="19" t="s">
        <v>23</v>
      </c>
      <c r="H3" s="19" t="s">
        <v>9</v>
      </c>
      <c r="I3" s="19" t="s">
        <v>24</v>
      </c>
      <c r="J3" s="20" t="s">
        <v>17</v>
      </c>
      <c r="K3" s="20" t="s">
        <v>8</v>
      </c>
      <c r="L3" s="20" t="s">
        <v>25</v>
      </c>
      <c r="M3" s="21" t="s">
        <v>9</v>
      </c>
      <c r="N3" s="21" t="s">
        <v>26</v>
      </c>
    </row>
    <row r="4" spans="1:14" x14ac:dyDescent="0.35">
      <c r="A4" s="55" t="s">
        <v>40</v>
      </c>
      <c r="B4" s="36" t="s">
        <v>0</v>
      </c>
      <c r="C4" s="36"/>
      <c r="D4" s="2">
        <f>'Table 1a - Burden Hour by Instr'!D4*(1/3*(1-'Table 1b -IndividualsHouseholds'!O4))</f>
        <v>750.00000000000057</v>
      </c>
      <c r="E4" s="2">
        <f>0.4*D4</f>
        <v>300.00000000000023</v>
      </c>
      <c r="F4" s="2">
        <v>1</v>
      </c>
      <c r="G4" s="2">
        <f>E4*F4</f>
        <v>300.00000000000023</v>
      </c>
      <c r="H4" s="2">
        <v>21</v>
      </c>
      <c r="I4" s="2">
        <f>(G4*H4)/60</f>
        <v>105.00000000000007</v>
      </c>
      <c r="J4" s="3">
        <f>D4*0.6</f>
        <v>450.00000000000034</v>
      </c>
      <c r="K4" s="3">
        <v>1</v>
      </c>
      <c r="L4" s="3">
        <f>J4*K4</f>
        <v>450.00000000000034</v>
      </c>
      <c r="M4" s="27">
        <v>2</v>
      </c>
      <c r="N4" s="4">
        <f>(L4*M4)/60</f>
        <v>15.000000000000011</v>
      </c>
    </row>
    <row r="5" spans="1:14" x14ac:dyDescent="0.35">
      <c r="A5" s="55"/>
      <c r="B5" s="36" t="s">
        <v>1</v>
      </c>
      <c r="C5" s="36"/>
      <c r="D5" s="2">
        <f>'Table 1a - Burden Hour by Instr'!D5*(1/3*(1-'Table 1b -IndividualsHouseholds'!O5))</f>
        <v>37.499999999999993</v>
      </c>
      <c r="E5" s="2">
        <f>0.4*D5</f>
        <v>14.999999999999998</v>
      </c>
      <c r="F5" s="2">
        <v>1</v>
      </c>
      <c r="G5" s="2">
        <f>E5*F5</f>
        <v>14.999999999999998</v>
      </c>
      <c r="H5" s="2">
        <v>90</v>
      </c>
      <c r="I5" s="2">
        <f>(G5*H5)/60</f>
        <v>22.499999999999996</v>
      </c>
      <c r="J5" s="3">
        <f>D5*0.6</f>
        <v>22.499999999999996</v>
      </c>
      <c r="K5" s="3">
        <v>1</v>
      </c>
      <c r="L5" s="3">
        <f>J5*K5</f>
        <v>22.499999999999996</v>
      </c>
      <c r="M5" s="4">
        <v>2</v>
      </c>
      <c r="N5" s="4">
        <f>(L5*M5)/60</f>
        <v>0.74999999999999989</v>
      </c>
    </row>
    <row r="6" spans="1:14" x14ac:dyDescent="0.35">
      <c r="A6" s="55"/>
      <c r="B6" s="36" t="s">
        <v>2</v>
      </c>
      <c r="C6" s="36"/>
      <c r="D6" s="2">
        <f>'Table 1a - Burden Hour by Instr'!D6*(1/3*(1-'Table 1b -IndividualsHouseholds'!O6))</f>
        <v>50</v>
      </c>
      <c r="E6" s="2">
        <f>0.4*D6</f>
        <v>20</v>
      </c>
      <c r="F6" s="28">
        <v>1</v>
      </c>
      <c r="G6" s="2">
        <f>E6*F6</f>
        <v>20</v>
      </c>
      <c r="H6" s="28">
        <v>60</v>
      </c>
      <c r="I6" s="2">
        <f>(G6*H6)/60</f>
        <v>20</v>
      </c>
      <c r="J6" s="3">
        <f>D6*0.6</f>
        <v>30</v>
      </c>
      <c r="K6" s="28">
        <v>1</v>
      </c>
      <c r="L6" s="3">
        <f>J6*K6</f>
        <v>30</v>
      </c>
      <c r="M6" s="4">
        <v>2</v>
      </c>
      <c r="N6" s="4">
        <f>(L6*M6)/60</f>
        <v>1</v>
      </c>
    </row>
    <row r="7" spans="1:14" ht="89.25" customHeight="1" x14ac:dyDescent="0.35">
      <c r="A7" s="55"/>
      <c r="B7" s="36" t="s">
        <v>31</v>
      </c>
      <c r="C7" s="36"/>
      <c r="D7" s="2">
        <f>'Table 1a - Burden Hour by Instr'!D7*(1/3*(1-'Table 1b -IndividualsHouseholds'!O7))</f>
        <v>62.5</v>
      </c>
      <c r="E7" s="2">
        <f>0.4*D7</f>
        <v>25</v>
      </c>
      <c r="F7" s="28">
        <v>1</v>
      </c>
      <c r="G7" s="2">
        <f>E7*F7</f>
        <v>25</v>
      </c>
      <c r="H7" s="28">
        <v>3</v>
      </c>
      <c r="I7" s="2">
        <f>(G7*H7)/60</f>
        <v>1.25</v>
      </c>
      <c r="J7" s="3">
        <f>D7*0.6</f>
        <v>37.5</v>
      </c>
      <c r="K7" s="28">
        <v>1</v>
      </c>
      <c r="L7" s="3">
        <f>J7*K7</f>
        <v>37.5</v>
      </c>
      <c r="M7" s="4">
        <v>1</v>
      </c>
      <c r="N7" s="4">
        <f>(L7*M7)/60</f>
        <v>0.625</v>
      </c>
    </row>
    <row r="8" spans="1:14" ht="16" thickBot="1" x14ac:dyDescent="0.4">
      <c r="A8" s="47" t="s">
        <v>7</v>
      </c>
      <c r="B8" s="48"/>
      <c r="C8" s="49"/>
      <c r="D8" s="22">
        <f>SUM(D4:D7)</f>
        <v>900.00000000000057</v>
      </c>
      <c r="E8" s="23">
        <f>SUM(E4:E7)</f>
        <v>360.00000000000023</v>
      </c>
      <c r="F8" s="24"/>
      <c r="G8" s="23">
        <f>SUM(G4:G7)</f>
        <v>360.00000000000023</v>
      </c>
      <c r="H8" s="24"/>
      <c r="I8" s="23">
        <f>SUM(I4:I7)</f>
        <v>148.75000000000006</v>
      </c>
      <c r="J8" s="25">
        <f>SUM(J4:J7)</f>
        <v>540.00000000000034</v>
      </c>
      <c r="K8" s="24"/>
      <c r="L8" s="25">
        <f>SUM(L4:L7)</f>
        <v>540.00000000000034</v>
      </c>
      <c r="M8" s="24"/>
      <c r="N8" s="26">
        <f>SUM(N4:N7)</f>
        <v>17.375000000000011</v>
      </c>
    </row>
    <row r="9" spans="1:14" ht="16" thickBot="1" x14ac:dyDescent="0.4">
      <c r="A9" s="50" t="s">
        <v>14</v>
      </c>
      <c r="B9" s="51"/>
      <c r="C9" s="52"/>
      <c r="D9" s="8">
        <f>SUM(D8*3)</f>
        <v>2700.0000000000018</v>
      </c>
      <c r="E9" s="5">
        <f>SUM(E8*3)</f>
        <v>1080.0000000000007</v>
      </c>
      <c r="F9" s="6"/>
      <c r="G9" s="5">
        <f>SUM(G8*3)</f>
        <v>1080.0000000000007</v>
      </c>
      <c r="H9" s="6"/>
      <c r="I9" s="5">
        <f>SUM(I8*3)</f>
        <v>446.25000000000017</v>
      </c>
      <c r="J9" s="7">
        <f>SUM(J8*3)</f>
        <v>1620.0000000000009</v>
      </c>
      <c r="K9" s="6"/>
      <c r="L9" s="7">
        <f>SUM(L8*3)</f>
        <v>1620.0000000000009</v>
      </c>
      <c r="M9" s="6"/>
      <c r="N9" s="16">
        <f>SUM(N8*3)</f>
        <v>52.125000000000028</v>
      </c>
    </row>
    <row r="12" spans="1:14" ht="15.5" x14ac:dyDescent="0.35">
      <c r="A12" s="9" t="s">
        <v>13</v>
      </c>
    </row>
    <row r="13" spans="1:14" ht="44.25" customHeight="1" x14ac:dyDescent="0.35">
      <c r="A13" s="41" t="s">
        <v>12</v>
      </c>
      <c r="B13" s="41"/>
      <c r="C13" s="41"/>
      <c r="D13" s="32">
        <f>G8+L8</f>
        <v>900.00000000000057</v>
      </c>
    </row>
    <row r="14" spans="1:14" ht="44.25" customHeight="1" x14ac:dyDescent="0.35">
      <c r="A14" s="41" t="s">
        <v>18</v>
      </c>
      <c r="B14" s="41"/>
      <c r="C14" s="41"/>
      <c r="D14" s="32">
        <f>G9+L9</f>
        <v>2700.0000000000018</v>
      </c>
    </row>
    <row r="15" spans="1:14" ht="44.25" customHeight="1" x14ac:dyDescent="0.35">
      <c r="A15" s="41" t="s">
        <v>10</v>
      </c>
      <c r="B15" s="41"/>
      <c r="C15" s="41"/>
      <c r="D15" s="32">
        <f>I8+N8</f>
        <v>166.12500000000006</v>
      </c>
      <c r="F15" s="10"/>
    </row>
    <row r="16" spans="1:14" ht="44.25" customHeight="1" x14ac:dyDescent="0.35">
      <c r="A16" s="41" t="s">
        <v>15</v>
      </c>
      <c r="B16" s="41"/>
      <c r="C16" s="41"/>
      <c r="D16" s="33">
        <f>I9+N9</f>
        <v>498.37500000000023</v>
      </c>
    </row>
    <row r="17" spans="1:4" ht="44.25" customHeight="1" x14ac:dyDescent="0.35">
      <c r="A17" s="40" t="s">
        <v>34</v>
      </c>
      <c r="B17" s="40"/>
      <c r="C17" s="40"/>
      <c r="D17" s="34">
        <f>D15*31.8</f>
        <v>5282.7750000000024</v>
      </c>
    </row>
    <row r="18" spans="1:4" ht="44.25" customHeight="1" x14ac:dyDescent="0.35">
      <c r="A18" s="41" t="s">
        <v>35</v>
      </c>
      <c r="B18" s="41"/>
      <c r="C18" s="41"/>
      <c r="D18" s="34">
        <f>D16*31.8</f>
        <v>15848.325000000008</v>
      </c>
    </row>
    <row r="20" spans="1:4" x14ac:dyDescent="0.35">
      <c r="A20" t="s">
        <v>11</v>
      </c>
    </row>
    <row r="21" spans="1:4" x14ac:dyDescent="0.35">
      <c r="A21" t="s">
        <v>33</v>
      </c>
    </row>
  </sheetData>
  <mergeCells count="18">
    <mergeCell ref="A17:C17"/>
    <mergeCell ref="A18:C18"/>
    <mergeCell ref="A8:C8"/>
    <mergeCell ref="A9:C9"/>
    <mergeCell ref="A13:C13"/>
    <mergeCell ref="A14:C14"/>
    <mergeCell ref="A15:C15"/>
    <mergeCell ref="A16:C16"/>
    <mergeCell ref="A4:A7"/>
    <mergeCell ref="B4:C4"/>
    <mergeCell ref="B5:C5"/>
    <mergeCell ref="B6:C6"/>
    <mergeCell ref="B7:C7"/>
    <mergeCell ref="A1:N1"/>
    <mergeCell ref="A2:B2"/>
    <mergeCell ref="E2:I2"/>
    <mergeCell ref="J2:N2"/>
    <mergeCell ref="B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9074-E5F8-44B7-AF3D-866FD6B16EF7}">
  <dimension ref="A1:N21"/>
  <sheetViews>
    <sheetView zoomScale="80" zoomScaleNormal="80" workbookViewId="0">
      <selection activeCell="I17" sqref="I17"/>
    </sheetView>
  </sheetViews>
  <sheetFormatPr defaultRowHeight="14.5" x14ac:dyDescent="0.35"/>
  <cols>
    <col min="1" max="1" width="16.1796875" customWidth="1"/>
    <col min="4" max="4" width="12" bestFit="1" customWidth="1"/>
  </cols>
  <sheetData>
    <row r="1" spans="1:14" ht="18" thickBot="1" x14ac:dyDescent="0.4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" thickBot="1" x14ac:dyDescent="0.4">
      <c r="A2" s="43"/>
      <c r="B2" s="44"/>
      <c r="C2" s="1"/>
      <c r="D2" s="1"/>
      <c r="E2" s="37" t="s">
        <v>4</v>
      </c>
      <c r="F2" s="38"/>
      <c r="G2" s="38"/>
      <c r="H2" s="38"/>
      <c r="I2" s="39"/>
      <c r="J2" s="45" t="s">
        <v>6</v>
      </c>
      <c r="K2" s="46"/>
      <c r="L2" s="46"/>
      <c r="M2" s="46"/>
      <c r="N2" s="46"/>
    </row>
    <row r="3" spans="1:14" ht="78" x14ac:dyDescent="0.35">
      <c r="A3" s="17" t="s">
        <v>3</v>
      </c>
      <c r="B3" s="53" t="s">
        <v>27</v>
      </c>
      <c r="C3" s="54"/>
      <c r="D3" s="18" t="s">
        <v>5</v>
      </c>
      <c r="E3" s="19" t="s">
        <v>16</v>
      </c>
      <c r="F3" s="19" t="s">
        <v>8</v>
      </c>
      <c r="G3" s="19" t="s">
        <v>23</v>
      </c>
      <c r="H3" s="19" t="s">
        <v>9</v>
      </c>
      <c r="I3" s="19" t="s">
        <v>24</v>
      </c>
      <c r="J3" s="20" t="s">
        <v>17</v>
      </c>
      <c r="K3" s="20" t="s">
        <v>8</v>
      </c>
      <c r="L3" s="20" t="s">
        <v>25</v>
      </c>
      <c r="M3" s="21" t="s">
        <v>9</v>
      </c>
      <c r="N3" s="21" t="s">
        <v>26</v>
      </c>
    </row>
    <row r="4" spans="1:14" x14ac:dyDescent="0.35">
      <c r="A4" s="55" t="s">
        <v>41</v>
      </c>
      <c r="B4" s="36" t="s">
        <v>0</v>
      </c>
      <c r="C4" s="36"/>
      <c r="D4" s="2">
        <f>'Table 1a - Burden Hour by Instr'!D4*(1/3*(1-'Table 1b -IndividualsHouseholds'!O4))</f>
        <v>750.00000000000057</v>
      </c>
      <c r="E4" s="2">
        <f>0.4*D4</f>
        <v>300.00000000000023</v>
      </c>
      <c r="F4" s="2">
        <v>1</v>
      </c>
      <c r="G4" s="2">
        <f>E4*F4</f>
        <v>300.00000000000023</v>
      </c>
      <c r="H4" s="2">
        <v>21</v>
      </c>
      <c r="I4" s="2">
        <f>(G4*H4)/60</f>
        <v>105.00000000000007</v>
      </c>
      <c r="J4" s="3">
        <f>D4*0.6</f>
        <v>450.00000000000034</v>
      </c>
      <c r="K4" s="3">
        <v>1</v>
      </c>
      <c r="L4" s="3">
        <f>J4*K4</f>
        <v>450.00000000000034</v>
      </c>
      <c r="M4" s="27">
        <v>2</v>
      </c>
      <c r="N4" s="4">
        <f>(L4*M4)/60</f>
        <v>15.000000000000011</v>
      </c>
    </row>
    <row r="5" spans="1:14" x14ac:dyDescent="0.35">
      <c r="A5" s="55"/>
      <c r="B5" s="36" t="s">
        <v>1</v>
      </c>
      <c r="C5" s="36"/>
      <c r="D5" s="2">
        <f>'Table 1a - Burden Hour by Instr'!D5*(1/3*(1-'Table 1b -IndividualsHouseholds'!O5))</f>
        <v>37.499999999999993</v>
      </c>
      <c r="E5" s="2">
        <f>0.4*D5</f>
        <v>14.999999999999998</v>
      </c>
      <c r="F5" s="2">
        <v>1</v>
      </c>
      <c r="G5" s="2">
        <f>E5*F5</f>
        <v>14.999999999999998</v>
      </c>
      <c r="H5" s="2">
        <v>90</v>
      </c>
      <c r="I5" s="2">
        <f>(G5*H5)/60</f>
        <v>22.499999999999996</v>
      </c>
      <c r="J5" s="3">
        <f>D5*0.6</f>
        <v>22.499999999999996</v>
      </c>
      <c r="K5" s="3">
        <v>1</v>
      </c>
      <c r="L5" s="3">
        <f>J5*K5</f>
        <v>22.499999999999996</v>
      </c>
      <c r="M5" s="4">
        <v>2</v>
      </c>
      <c r="N5" s="4">
        <f>(L5*M5)/60</f>
        <v>0.74999999999999989</v>
      </c>
    </row>
    <row r="6" spans="1:14" x14ac:dyDescent="0.35">
      <c r="A6" s="55"/>
      <c r="B6" s="36" t="s">
        <v>2</v>
      </c>
      <c r="C6" s="36"/>
      <c r="D6" s="2">
        <f>'Table 1a - Burden Hour by Instr'!D6*(1/3*(1-'Table 1b -IndividualsHouseholds'!O6))</f>
        <v>50</v>
      </c>
      <c r="E6" s="2">
        <f>0.4*D6</f>
        <v>20</v>
      </c>
      <c r="F6" s="28">
        <v>1</v>
      </c>
      <c r="G6" s="2">
        <f>E6*F6</f>
        <v>20</v>
      </c>
      <c r="H6" s="28">
        <v>60</v>
      </c>
      <c r="I6" s="2">
        <f>(G6*H6)/60</f>
        <v>20</v>
      </c>
      <c r="J6" s="3">
        <f>D6*0.6</f>
        <v>30</v>
      </c>
      <c r="K6" s="28">
        <v>1</v>
      </c>
      <c r="L6" s="3">
        <f>J6*K6</f>
        <v>30</v>
      </c>
      <c r="M6" s="4">
        <v>2</v>
      </c>
      <c r="N6" s="4">
        <f>(L6*M6)/60</f>
        <v>1</v>
      </c>
    </row>
    <row r="7" spans="1:14" ht="94.5" customHeight="1" x14ac:dyDescent="0.35">
      <c r="A7" s="55"/>
      <c r="B7" s="36" t="s">
        <v>31</v>
      </c>
      <c r="C7" s="36"/>
      <c r="D7" s="2">
        <f>'Table 1a - Burden Hour by Instr'!D7*(1/3*(1-'Table 1b -IndividualsHouseholds'!O7))</f>
        <v>62.5</v>
      </c>
      <c r="E7" s="2">
        <f>0.4*D7</f>
        <v>25</v>
      </c>
      <c r="F7" s="28">
        <v>1</v>
      </c>
      <c r="G7" s="2">
        <f>E7*F7</f>
        <v>25</v>
      </c>
      <c r="H7" s="28">
        <v>3</v>
      </c>
      <c r="I7" s="2">
        <f>(G7*H7)/60</f>
        <v>1.25</v>
      </c>
      <c r="J7" s="3">
        <f>D7*0.6</f>
        <v>37.5</v>
      </c>
      <c r="K7" s="28">
        <v>1</v>
      </c>
      <c r="L7" s="3">
        <f>J7*K7</f>
        <v>37.5</v>
      </c>
      <c r="M7" s="4">
        <v>1</v>
      </c>
      <c r="N7" s="4">
        <f>(L7*M7)/60</f>
        <v>0.625</v>
      </c>
    </row>
    <row r="8" spans="1:14" ht="16" thickBot="1" x14ac:dyDescent="0.4">
      <c r="A8" s="47" t="s">
        <v>7</v>
      </c>
      <c r="B8" s="48"/>
      <c r="C8" s="49"/>
      <c r="D8" s="22">
        <f>SUM(D4:D7)</f>
        <v>900.00000000000057</v>
      </c>
      <c r="E8" s="23">
        <f>SUM(E4:E7)</f>
        <v>360.00000000000023</v>
      </c>
      <c r="F8" s="24"/>
      <c r="G8" s="23">
        <f>SUM(G4:G7)</f>
        <v>360.00000000000023</v>
      </c>
      <c r="H8" s="24"/>
      <c r="I8" s="23">
        <f>SUM(I4:I7)</f>
        <v>148.75000000000006</v>
      </c>
      <c r="J8" s="25">
        <f>SUM(J4:J7)</f>
        <v>540.00000000000034</v>
      </c>
      <c r="K8" s="24"/>
      <c r="L8" s="25">
        <f>SUM(L4:L7)</f>
        <v>540.00000000000034</v>
      </c>
      <c r="M8" s="24"/>
      <c r="N8" s="26">
        <f>SUM(N4:N7)</f>
        <v>17.375000000000011</v>
      </c>
    </row>
    <row r="9" spans="1:14" ht="16" thickBot="1" x14ac:dyDescent="0.4">
      <c r="A9" s="50" t="s">
        <v>14</v>
      </c>
      <c r="B9" s="51"/>
      <c r="C9" s="52"/>
      <c r="D9" s="8">
        <f>SUM(D8*3)</f>
        <v>2700.0000000000018</v>
      </c>
      <c r="E9" s="5">
        <f>SUM(E8*3)</f>
        <v>1080.0000000000007</v>
      </c>
      <c r="F9" s="6"/>
      <c r="G9" s="5">
        <f>SUM(G8*3)</f>
        <v>1080.0000000000007</v>
      </c>
      <c r="H9" s="6"/>
      <c r="I9" s="5">
        <f>SUM(I8*3)</f>
        <v>446.25000000000017</v>
      </c>
      <c r="J9" s="7">
        <f>SUM(J8*3)</f>
        <v>1620.0000000000009</v>
      </c>
      <c r="K9" s="6"/>
      <c r="L9" s="7">
        <f>SUM(L8*3)</f>
        <v>1620.0000000000009</v>
      </c>
      <c r="M9" s="6"/>
      <c r="N9" s="16">
        <f>SUM(N8*3)</f>
        <v>52.125000000000028</v>
      </c>
    </row>
    <row r="12" spans="1:14" ht="15.5" x14ac:dyDescent="0.35">
      <c r="A12" s="9" t="s">
        <v>13</v>
      </c>
    </row>
    <row r="13" spans="1:14" ht="45" customHeight="1" x14ac:dyDescent="0.35">
      <c r="A13" s="41" t="s">
        <v>12</v>
      </c>
      <c r="B13" s="41"/>
      <c r="C13" s="41"/>
      <c r="D13" s="32">
        <f>G8+L8</f>
        <v>900.00000000000057</v>
      </c>
    </row>
    <row r="14" spans="1:14" ht="45" customHeight="1" x14ac:dyDescent="0.35">
      <c r="A14" s="41" t="s">
        <v>18</v>
      </c>
      <c r="B14" s="41"/>
      <c r="C14" s="41"/>
      <c r="D14" s="32">
        <f>G9+L9</f>
        <v>2700.0000000000018</v>
      </c>
    </row>
    <row r="15" spans="1:14" ht="45" customHeight="1" x14ac:dyDescent="0.35">
      <c r="A15" s="41" t="s">
        <v>10</v>
      </c>
      <c r="B15" s="41"/>
      <c r="C15" s="41"/>
      <c r="D15" s="32">
        <f>I8+N8</f>
        <v>166.12500000000006</v>
      </c>
      <c r="F15" s="10"/>
    </row>
    <row r="16" spans="1:14" ht="45" customHeight="1" x14ac:dyDescent="0.35">
      <c r="A16" s="41" t="s">
        <v>15</v>
      </c>
      <c r="B16" s="41"/>
      <c r="C16" s="41"/>
      <c r="D16" s="33">
        <f>I9+N9</f>
        <v>498.37500000000023</v>
      </c>
    </row>
    <row r="17" spans="1:4" ht="45" customHeight="1" x14ac:dyDescent="0.35">
      <c r="A17" s="40" t="s">
        <v>34</v>
      </c>
      <c r="B17" s="40"/>
      <c r="C17" s="40"/>
      <c r="D17" s="34">
        <f>D15*31.8</f>
        <v>5282.7750000000024</v>
      </c>
    </row>
    <row r="18" spans="1:4" ht="45" customHeight="1" x14ac:dyDescent="0.35">
      <c r="A18" s="41" t="s">
        <v>35</v>
      </c>
      <c r="B18" s="41"/>
      <c r="C18" s="41"/>
      <c r="D18" s="34">
        <f>D16*31.8</f>
        <v>15848.325000000008</v>
      </c>
    </row>
    <row r="20" spans="1:4" x14ac:dyDescent="0.35">
      <c r="A20" t="s">
        <v>11</v>
      </c>
    </row>
    <row r="21" spans="1:4" x14ac:dyDescent="0.35">
      <c r="A21" t="s">
        <v>33</v>
      </c>
    </row>
  </sheetData>
  <mergeCells count="18">
    <mergeCell ref="A17:C17"/>
    <mergeCell ref="A18:C18"/>
    <mergeCell ref="A8:C8"/>
    <mergeCell ref="A9:C9"/>
    <mergeCell ref="A13:C13"/>
    <mergeCell ref="A14:C14"/>
    <mergeCell ref="A15:C15"/>
    <mergeCell ref="A16:C16"/>
    <mergeCell ref="A1:N1"/>
    <mergeCell ref="A2:B2"/>
    <mergeCell ref="E2:I2"/>
    <mergeCell ref="J2:N2"/>
    <mergeCell ref="B3:C3"/>
    <mergeCell ref="A4:A7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1-Burden Hours Worksheet</vt:lpstr>
      <vt:lpstr>Table 2-Annualized Cost Fed Gov</vt:lpstr>
      <vt:lpstr>Table 1a - Burden Hour by Instr</vt:lpstr>
      <vt:lpstr>Table 1b -IndividualsHouseholds</vt:lpstr>
      <vt:lpstr>Table 1c -Businesses</vt:lpstr>
      <vt:lpstr>Table 1d -NGOs</vt:lpstr>
      <vt:lpstr>Table 1e -Governments_Tribes</vt:lpstr>
    </vt:vector>
  </TitlesOfParts>
  <Company>FNS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White, Eric - FS, OR</cp:lastModifiedBy>
  <cp:lastPrinted>2018-09-18T15:27:38Z</cp:lastPrinted>
  <dcterms:created xsi:type="dcterms:W3CDTF">2018-09-10T23:30:04Z</dcterms:created>
  <dcterms:modified xsi:type="dcterms:W3CDTF">2024-03-05T14:45:56Z</dcterms:modified>
</cp:coreProperties>
</file>